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195" windowHeight="7635" activeTab="0"/>
  </bookViews>
  <sheets>
    <sheet name="дох" sheetId="1" r:id="rId1"/>
    <sheet name="расх" sheetId="2" r:id="rId2"/>
    <sheet name="ист" sheetId="3" r:id="rId3"/>
  </sheets>
  <definedNames>
    <definedName name="_xlnm.Print_Area" localSheetId="0">'дох'!$A$1:$U$134</definedName>
    <definedName name="_xlnm.Print_Area" localSheetId="2">'ист'!$A$1:$E$44</definedName>
    <definedName name="_xlnm.Print_Area" localSheetId="1">'расх'!$A$1:$I$345</definedName>
  </definedNames>
  <calcPr fullCalcOnLoad="1"/>
</workbook>
</file>

<file path=xl/sharedStrings.xml><?xml version="1.0" encoding="utf-8"?>
<sst xmlns="http://schemas.openxmlformats.org/spreadsheetml/2006/main" count="3041" uniqueCount="638">
  <si>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</si>
  <si>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13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</si>
  <si>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</si>
  <si>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</t>
  </si>
  <si>
    <t>(рублей)</t>
  </si>
  <si>
    <t>Создание комиссий по делам несовершеннолетних и защите их прав и организация деятельности таких комиссий</t>
  </si>
  <si>
    <t>Обслуживание государственного и муниципального долга</t>
  </si>
  <si>
    <t>Охрана семьи и детства</t>
  </si>
  <si>
    <t>Организация и осуществление деятельности по опеке и попечительству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</si>
  <si>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</si>
  <si>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</si>
  <si>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</si>
  <si>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Дотации на выравнивание бюджетной обеспеченности субъектов Российской Федерации и муниципальных образований</t>
  </si>
  <si>
    <t>Национальная оборона</t>
  </si>
  <si>
    <t>Мобилизационная и вневойсковая подготовка</t>
  </si>
  <si>
    <t>Другие вопросы в области физической культуры и спорта</t>
  </si>
  <si>
    <t xml:space="preserve">Культура, кинематография </t>
  </si>
  <si>
    <t>530</t>
  </si>
  <si>
    <t>МКУ "Хозяйственная группа"</t>
  </si>
  <si>
    <t>870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</si>
  <si>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</si>
  <si>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Молодежная политика и оздоровление детей</t>
  </si>
  <si>
    <t>612</t>
  </si>
  <si>
    <t>Субсидии бюджетным учреждениям на иные цели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</si>
  <si>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</si>
  <si>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</si>
  <si>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244</t>
  </si>
  <si>
    <t>Фонд оплаты труда муниципальных органов и взносы по обязательному социальному страхованию</t>
  </si>
  <si>
    <t>121</t>
  </si>
  <si>
    <t>Средства, передаваемые бюджету муниципального района на формирование и исполнение бюджетов сельских поселений</t>
  </si>
  <si>
    <t>Коммунальное хозяйство</t>
  </si>
  <si>
    <t>Осуществление полномочий местной администрацией (исполнительно-распорядительного органа муниципального образования)</t>
  </si>
  <si>
    <t>Иные выплаты персоналу, за исключением фонда оплаты труда</t>
  </si>
  <si>
    <t xml:space="preserve">01 </t>
  </si>
  <si>
    <t>122</t>
  </si>
  <si>
    <t>Субвенции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</si>
  <si>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</si>
  <si>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</si>
  <si>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 за счет средств бюджетов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</si>
  <si>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</si>
  <si>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</si>
  <si>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150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</si>
  <si>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</si>
  <si>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</si>
  <si>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18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</si>
  <si>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</si>
  <si>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</si>
  <si>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Субвенции на осуществление отдельных государственных полномочий Республики Карелия по организации проведения на территории Республики Карелия некоторых мероприятий по защите населения от болезней, общих для человека и животных</t>
  </si>
  <si>
    <t>812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</si>
  <si>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</si>
  <si>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</si>
  <si>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Суммы по искам о возмещении вреда, причиненного окружающей среде</t>
  </si>
  <si>
    <t>Суммы по искам о возмещении вреда, причиненного окружающей среде, подлежащие зачислению в бюджеты муниципальных районов</t>
  </si>
  <si>
    <t>35</t>
  </si>
  <si>
    <t>30 0 00 12010</t>
  </si>
  <si>
    <t>08 1 01 12020</t>
  </si>
  <si>
    <t xml:space="preserve">Фонд оплаты труда муниципальных органов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</si>
  <si>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</si>
  <si>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</si>
  <si>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08 1 01 12080</t>
  </si>
  <si>
    <t>Фонд оплаты труда муниципальных органов</t>
  </si>
  <si>
    <t>08 1 01 42020</t>
  </si>
  <si>
    <t>08 1 01 42120</t>
  </si>
  <si>
    <t>08 1 01 42140</t>
  </si>
  <si>
    <t>08 1 01 62040</t>
  </si>
  <si>
    <t>08 1 01 62030</t>
  </si>
  <si>
    <t>Средства, передаваемые бюджету муниципального района по осуществлению муниципального контроля за сохранностью автомобильных дорог местного значения в границах населенных пунктов поселения</t>
  </si>
  <si>
    <t>08 1 01 62060</t>
  </si>
  <si>
    <t>Мероприятия по обеспечению безопасности людей на водных объектах, охране их жизни и здоровья от Суоярвского городского поселения</t>
  </si>
  <si>
    <t>08 1 01 62180</t>
  </si>
  <si>
    <t xml:space="preserve">08 1 01 62180 </t>
  </si>
  <si>
    <t>Мероприятия по территориальной обороне, гражданской обороне , защите населения и территории от Суоярвского городского поселения</t>
  </si>
  <si>
    <t>08 1 01 62190</t>
  </si>
  <si>
    <t>Создание, содержание и организация деятельности аварийно-спасательных служб и (или) аварийно-спасательных формирований от Суоярвского городского поселения</t>
  </si>
  <si>
    <t>08 1 01 63020</t>
  </si>
  <si>
    <t>Участие в предупреждении и ликвидации последствий чрезвычайных ситуаций в границах поселения от Суоярвского городского поселения</t>
  </si>
  <si>
    <t>06 0 01 70500</t>
  </si>
  <si>
    <t>06 0 00 70500</t>
  </si>
  <si>
    <t xml:space="preserve"> </t>
  </si>
  <si>
    <t>Иные выплаты населению</t>
  </si>
  <si>
    <t>360</t>
  </si>
  <si>
    <t>Уплата иных платежей</t>
  </si>
  <si>
    <t>853</t>
  </si>
  <si>
    <t>08 1 01 22030</t>
  </si>
  <si>
    <t xml:space="preserve">Фонд оплаты труда казенных учреждений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</si>
  <si>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</si>
  <si>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11 0 01 77950</t>
  </si>
  <si>
    <t>06 2 01 51180</t>
  </si>
  <si>
    <t>08 2 01 42180</t>
  </si>
  <si>
    <t xml:space="preserve">12 0 00 00000 </t>
  </si>
  <si>
    <t>12 0 01 77950</t>
  </si>
  <si>
    <t>12 0 01 77900</t>
  </si>
  <si>
    <t>09 0 01 77950</t>
  </si>
  <si>
    <t>Мероприятия в сфере жилищного хозяйства</t>
  </si>
  <si>
    <t>08 3 01 73500</t>
  </si>
  <si>
    <t>Мероприятия по капитальному ремонту жилых домов</t>
  </si>
  <si>
    <t>08 3 01 73600</t>
  </si>
  <si>
    <t>08 3 01 73510</t>
  </si>
  <si>
    <t>01 0 00 00000</t>
  </si>
  <si>
    <t>01 1 01 21110</t>
  </si>
  <si>
    <t>01 1 01 23400</t>
  </si>
  <si>
    <t>01 1 01 24200</t>
  </si>
  <si>
    <t>Фонд оплаты труда казенных учреждений</t>
  </si>
  <si>
    <t>Пособия, компенсации и иные социальные выплаты гражданам, кроме публичных нормативных обязательств</t>
  </si>
  <si>
    <t>321</t>
  </si>
  <si>
    <t>01 1 01 42040</t>
  </si>
  <si>
    <t>01 1 01 42100</t>
  </si>
  <si>
    <t>01 1 02 21120</t>
  </si>
  <si>
    <t>01 1 02 24210</t>
  </si>
  <si>
    <t>01 1 02 24230</t>
  </si>
  <si>
    <t>01 1 02 42040</t>
  </si>
  <si>
    <t>Субвенция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</si>
  <si>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01 1 02 42100</t>
  </si>
  <si>
    <t>02 0 01 77950</t>
  </si>
  <si>
    <t>06 2 01 L5600</t>
  </si>
  <si>
    <t>Субсидии на реализацию мероприятий по поддержке обустройства мест массового отдыха населения (городских парков)</t>
  </si>
  <si>
    <t>01 1 01 S3200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</si>
  <si>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образования"(сады)</t>
  </si>
  <si>
    <t>Подпрограмма "Организация отдыха и оздоровление детей" трудоустройство детей в каникулярное время</t>
  </si>
  <si>
    <t>01 2 01 77950</t>
  </si>
  <si>
    <t>01 1 02 24350</t>
  </si>
  <si>
    <t>01 1 02 77950</t>
  </si>
  <si>
    <t>Субсидии бюджетным учреждениям на иные цели (Ремонт фасада Суоярвской средней школы)</t>
  </si>
  <si>
    <t>01 3 01 77950</t>
  </si>
  <si>
    <t>01 4 01 77950</t>
  </si>
  <si>
    <t>03 0 00 00000</t>
  </si>
  <si>
    <t>03 1 00 00000</t>
  </si>
  <si>
    <t>03 1 01 24420</t>
  </si>
  <si>
    <t>03 1 01 64420</t>
  </si>
  <si>
    <t>03 2 00 00000</t>
  </si>
  <si>
    <t>03 2 01 73100</t>
  </si>
  <si>
    <t>03 3 00 00000</t>
  </si>
  <si>
    <t>03 3 01 72260</t>
  </si>
  <si>
    <t>03 4 00 00000</t>
  </si>
  <si>
    <t>03 4 01 77950</t>
  </si>
  <si>
    <t>03 5 00 00000</t>
  </si>
  <si>
    <t>03 5 01 77950</t>
  </si>
  <si>
    <t>06 0 01 74700</t>
  </si>
  <si>
    <t>08 4 01 84910</t>
  </si>
  <si>
    <t>08 4 01 42080</t>
  </si>
  <si>
    <t>08 4 01 42110</t>
  </si>
  <si>
    <t>10 0 01 87950</t>
  </si>
  <si>
    <t>01 5 01 42030</t>
  </si>
  <si>
    <t>08 4 01 42090</t>
  </si>
  <si>
    <t>Субсидии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средства РК</t>
  </si>
  <si>
    <t>08 4 01 R0820</t>
  </si>
  <si>
    <t>04 0 01 87950</t>
  </si>
  <si>
    <t>05 0 00 00000</t>
  </si>
  <si>
    <t>05 0 01 77950</t>
  </si>
  <si>
    <t>05 0 01 97950</t>
  </si>
  <si>
    <t>08 5 01 74570</t>
  </si>
  <si>
    <t>06 1 01 70650</t>
  </si>
  <si>
    <t>06 2 01 42150</t>
  </si>
  <si>
    <t>06 2 01 61300</t>
  </si>
  <si>
    <t>фонд капремонта</t>
  </si>
  <si>
    <t xml:space="preserve">Прогноз на 2017 год </t>
  </si>
  <si>
    <t>I.</t>
  </si>
  <si>
    <t>1.</t>
  </si>
  <si>
    <t>1.1.</t>
  </si>
  <si>
    <t>2.</t>
  </si>
  <si>
    <t>2.1.</t>
  </si>
  <si>
    <t>2.2.</t>
  </si>
  <si>
    <t>Единый сельскохозяйственный налог</t>
  </si>
  <si>
    <t>Единый сельскохозяйственный налог (за налоговые периоды, истекшие до 1 января 2011 года)</t>
  </si>
  <si>
    <t>2.3.</t>
  </si>
  <si>
    <t>Налог, взимаемый в связи с применением патентной системы налогообложения, зачисляемый в бюджеты муниципальных районов</t>
  </si>
  <si>
    <t>3.</t>
  </si>
  <si>
    <t>3.1.</t>
  </si>
  <si>
    <t>Госпошлина за выдачу разрешения на установку рекламной конструкции</t>
  </si>
  <si>
    <t>4.</t>
  </si>
  <si>
    <t>4.1.</t>
  </si>
  <si>
    <t>4.2.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</si>
  <si>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</si>
  <si>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</si>
  <si>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</si>
  <si>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</si>
  <si>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</si>
  <si>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5.</t>
  </si>
  <si>
    <t>5.1.</t>
  </si>
  <si>
    <t>6.</t>
  </si>
  <si>
    <t>6.1.</t>
  </si>
  <si>
    <t>7.</t>
  </si>
  <si>
    <t>7.1.</t>
  </si>
  <si>
    <t>Иные межбюджетные трансферты от Суоярвского городского поселения на отлов и содержание собак</t>
  </si>
  <si>
    <t>08 2 01 76070</t>
  </si>
  <si>
    <t>Субсидии на поддержку местных инициатив граждан,проживающих в городских и сельских поселениях РК</t>
  </si>
  <si>
    <t>06 2 01 43140</t>
  </si>
  <si>
    <t>Субсидии, за исключением субсидий на софинансирование капитальных вложений в объекты государственной (муниципальной) собственности</t>
  </si>
  <si>
    <t>521</t>
  </si>
  <si>
    <t>Субсидия местным бюджетам на реализацию мероприятий государственной программы Республики Карелия "Развитие транспортной системы"(в целях реализации мероприятий по повышению безопастности дорожного движения)</t>
  </si>
  <si>
    <t>06 2 01 43180</t>
  </si>
  <si>
    <t>06 2 01 09502</t>
  </si>
  <si>
    <t>Субсидии на софинансирование капитальных вложений в объекты государственной (муниципальной) собственности</t>
  </si>
  <si>
    <t>522</t>
  </si>
  <si>
    <t>Субсидии на обеспечение мероприятий по переселению граждан их аварийного жилищного фонда (средства РК)</t>
  </si>
  <si>
    <t>06 2 01 09602</t>
  </si>
  <si>
    <t>Исполнение судебных актов Российской Федерации и мировых соглашений по возмещению причиненного вреда</t>
  </si>
  <si>
    <t>Субсидии на реализацию мероприятий государственной программы РК " Развитие образования"(сады)</t>
  </si>
  <si>
    <t>01 1 01 43200</t>
  </si>
  <si>
    <t>Субсидия местным бюджетам на реализацию мероприятий государственной программы Республики Карелия "Эффективное управление региональными и муниципальными финансами Республики Карелия"(на увеличение ставки по налогу на имущество"</t>
  </si>
  <si>
    <t>01 1 01 43170</t>
  </si>
  <si>
    <t>01 2 01 43210</t>
  </si>
  <si>
    <t>Субсидии на организацию отдыха детей в каникулярное время</t>
  </si>
  <si>
    <t>01 2 01 S3210</t>
  </si>
  <si>
    <t>01 1 02 S3210</t>
  </si>
  <si>
    <t>Субсидии на реализацию мероприятий государственной программы РК " Развитие образования"</t>
  </si>
  <si>
    <t>01 1 02 43200</t>
  </si>
  <si>
    <t>01 1 02 43170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</si>
  <si>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</si>
  <si>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7.2.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</si>
  <si>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</si>
  <si>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</si>
  <si>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</si>
  <si>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8.</t>
  </si>
  <si>
    <t>8.1.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</si>
  <si>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</si>
  <si>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8.2.</t>
  </si>
  <si>
    <t>8.3.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</si>
  <si>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</si>
  <si>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8.4.</t>
  </si>
  <si>
    <t>8.5.</t>
  </si>
  <si>
    <t>8.6.</t>
  </si>
  <si>
    <t>8.7.</t>
  </si>
  <si>
    <t>8.8.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</si>
  <si>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</si>
  <si>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51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</si>
  <si>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муниципальных районов</t>
  </si>
  <si>
    <t>8.9.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</si>
  <si>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</si>
  <si>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9.</t>
  </si>
  <si>
    <t>9.1.</t>
  </si>
  <si>
    <t>II.</t>
  </si>
  <si>
    <t>15</t>
  </si>
  <si>
    <t>1.2.</t>
  </si>
  <si>
    <t>1.3.</t>
  </si>
  <si>
    <t>Субвенции бюджетам муниципальных районов на осуществление полномочий по подготовке проведения статистических переписей</t>
  </si>
  <si>
    <t>Субвенции бюджетам на осуществление первичного воинского учета на территориях, где отсутствуют военные комиссариаты</t>
  </si>
  <si>
    <t>118</t>
  </si>
  <si>
    <t>082</t>
  </si>
  <si>
    <t>39</t>
  </si>
  <si>
    <t>1.4.</t>
  </si>
  <si>
    <t>40</t>
  </si>
  <si>
    <t>Средства, передаваемые  для компенсации дополнительных расходов, возникших в результате решений, принятых органами власти другого уровня</t>
  </si>
  <si>
    <t>012</t>
  </si>
  <si>
    <t>Средства,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</si>
  <si>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1.5.</t>
  </si>
  <si>
    <t>1.6.</t>
  </si>
  <si>
    <t>Субсидии бюджетам бюджетной системы Российской Федерации (межбюджетные субсидии)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</si>
  <si>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</si>
  <si>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20</t>
  </si>
  <si>
    <t>299</t>
  </si>
  <si>
    <t>Субсидии бюджетам муниципальных образований на обеспечение мероприятий по переселению граждан из аварийного жилищного фонда за счет средств бюджетов</t>
  </si>
  <si>
    <t>302</t>
  </si>
  <si>
    <t>Субвенции бюджетам бюджетной системы Российской Федерации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</si>
  <si>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</si>
  <si>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муниципальных районов (за исключением земельных участков)</t>
  </si>
  <si>
    <t>075</t>
  </si>
  <si>
    <t>Денежные взыскания (штрафы) за правонарушения в области дорожного движения</t>
  </si>
  <si>
    <t>Субсидии на обеспечение мероприятий по переселению граждан из аварийного жилищного фонда (федеральный бюджет Городское поселение,Поросозерское с/поселение)</t>
  </si>
  <si>
    <t>06 2 01 L5550</t>
  </si>
  <si>
    <t>Субсидии на реализацию мероприятий по формированию современной городской среды</t>
  </si>
  <si>
    <t>Денежные взыскания (штрафы) за правонарушения в области дорожного движения, подлежащие зачислению в бюджеты муниципальных районов</t>
  </si>
  <si>
    <t>003</t>
  </si>
  <si>
    <t>Невыясненные поступления, зачисляемые в бюджеты муниципальных районов</t>
  </si>
  <si>
    <t>9.2.</t>
  </si>
  <si>
    <t>Невыясненные поступления</t>
  </si>
  <si>
    <t>Премии и гранты</t>
  </si>
  <si>
    <t>350</t>
  </si>
  <si>
    <t>Резервные средства</t>
  </si>
  <si>
    <t>Уплата налога на имущество организаций и земельного налога</t>
  </si>
  <si>
    <t>831</t>
  </si>
  <si>
    <t>Уплата прочих налогов, сборов и иных обязательных платежей</t>
  </si>
  <si>
    <t>851</t>
  </si>
  <si>
    <t>852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</si>
  <si>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</si>
  <si>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111</t>
  </si>
  <si>
    <t>112</t>
  </si>
  <si>
    <t>Иные выплаты персоналу казенных учреждений, за исключением фонда оплаты труда</t>
  </si>
  <si>
    <t>Прочая закупка товаров, работ и услуг для обеспечения государственных (муниципальных) нужд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</si>
  <si>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</si>
  <si>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</si>
  <si>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Пособия, компенсации, меры социальной поддержки по публичным нормативным обязательствам</t>
  </si>
  <si>
    <t>313</t>
  </si>
  <si>
    <t>Иные пенсии, социальные доплаты к пенсиям</t>
  </si>
  <si>
    <t>312</t>
  </si>
  <si>
    <t xml:space="preserve">10 </t>
  </si>
  <si>
    <t>Обслуживание муниципального долга</t>
  </si>
  <si>
    <t>730</t>
  </si>
  <si>
    <t xml:space="preserve">Дотации на выравнивание бюджетной обеспеченности </t>
  </si>
  <si>
    <t>511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</si>
  <si>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</si>
  <si>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</si>
  <si>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Совет депутатов муниципального образования</t>
  </si>
  <si>
    <t>Реализация государственных функций, связанных с общегосударственным управлением</t>
  </si>
  <si>
    <t>Сельское хозяйство и рыболовство</t>
  </si>
  <si>
    <t>Софинансирование за счет собственных средств субсидии на питание учащихся из малообеспеченных семей в рамках РП «Адресная социальная помощь»</t>
  </si>
  <si>
    <t>412</t>
  </si>
  <si>
    <t>(тыс.рублей)</t>
  </si>
  <si>
    <t>Наименование  групп, подгрупп, статей, подстатей, элементов, программ (подпрограмм), кодов экономической классификации  доходов</t>
  </si>
  <si>
    <t>Код бюджетной классификации Российской Федерации</t>
  </si>
  <si>
    <t>Суоярви</t>
  </si>
  <si>
    <t>Поросозеро</t>
  </si>
  <si>
    <t>Найстеньярви</t>
  </si>
  <si>
    <t>Лоймола</t>
  </si>
  <si>
    <t>Вешкелица</t>
  </si>
  <si>
    <t>Контроль</t>
  </si>
  <si>
    <t>Администратор</t>
  </si>
  <si>
    <t>Группа</t>
  </si>
  <si>
    <t>Подгруппа</t>
  </si>
  <si>
    <t>Статья</t>
  </si>
  <si>
    <t>Подстатья</t>
  </si>
  <si>
    <t>Элемент</t>
  </si>
  <si>
    <t>Программа</t>
  </si>
  <si>
    <t>Эк.кл.</t>
  </si>
  <si>
    <t>ДОХОДЫ</t>
  </si>
  <si>
    <t>000</t>
  </si>
  <si>
    <t>00</t>
  </si>
  <si>
    <t>0000</t>
  </si>
  <si>
    <t>НАЛОГИ НА ПРИБЫЛЬ, ДОХОДЫ</t>
  </si>
  <si>
    <t>Налог на доходы физических лиц</t>
  </si>
  <si>
    <t>110</t>
  </si>
  <si>
    <t>1</t>
  </si>
  <si>
    <t>010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</si>
  <si>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</si>
  <si>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020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</si>
  <si>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</si>
  <si>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030</t>
  </si>
  <si>
    <t>040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</si>
  <si>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</si>
  <si>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</si>
  <si>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</si>
  <si>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Единый сельскохозяйственный налог </t>
  </si>
  <si>
    <t>Налог, взимаемый всвязи с применением патентной системы налогообложения</t>
  </si>
  <si>
    <t>ГОСУДАРСТВЕННАЯ  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</si>
  <si>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</si>
  <si>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</si>
  <si>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</si>
  <si>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Проценты, полученные от предоставления бюджетных кредитов внутри страны за счет средств бюджетов муниципальных районов</t>
  </si>
  <si>
    <t>050</t>
  </si>
  <si>
    <t>120</t>
  </si>
  <si>
    <t>013</t>
  </si>
  <si>
    <t>035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</si>
  <si>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</si>
  <si>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</si>
  <si>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</si>
  <si>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</si>
  <si>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</si>
  <si>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ДОХОДЫ ОТ ОКАЗАНИЯ ПЛАТНЫХ УСЛУГ И КОМПЕНСАЦИИ ЗАТРАТ ГОСУДАРСТВА</t>
  </si>
  <si>
    <t>995</t>
  </si>
  <si>
    <t>130</t>
  </si>
  <si>
    <t>Прочие доходы от оказания платных услуг (работ) получателями средств бюджетов муниципальных районов</t>
  </si>
  <si>
    <t>ДОХОДЫ ОТ ПРОДАЖИ МАТЕРИАЛЬНЫХ И НЕМАТЕРИАЛЬНЫХ АКТИВОВ</t>
  </si>
  <si>
    <t>Доходы от реализации  имущества,находящегося в государственной и муниципальной собственности(за исключением имущества  автономных учреждений, а также имущества государственных и  муниципальных унитарных  предприятий в том числе казенных)</t>
  </si>
  <si>
    <t>410</t>
  </si>
  <si>
    <t>053</t>
  </si>
  <si>
    <t>06</t>
  </si>
  <si>
    <t>430</t>
  </si>
  <si>
    <t>025</t>
  </si>
  <si>
    <t>ШТРАФЫ, САНКЦИИ, ВОЗМЕЩЕНИЕ УЩЕРБА</t>
  </si>
  <si>
    <t>16</t>
  </si>
  <si>
    <t>Денежные взыскания (штрафы) за нарушение законодательства о налогах и сборах</t>
  </si>
  <si>
    <t>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</si>
  <si>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</si>
  <si>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нарушение законодательства Российской Федерации об охране и использовании животного мира</t>
  </si>
  <si>
    <t>25</t>
  </si>
  <si>
    <t>Денежные взыскания (штрафы) за нарушение земельного законодательства</t>
  </si>
  <si>
    <t>060</t>
  </si>
  <si>
    <t>28</t>
  </si>
  <si>
    <t>014</t>
  </si>
  <si>
    <t>43</t>
  </si>
  <si>
    <t>Прочие поступления от денежных взысканий (штрафов) и иных сумм в возмещение ущерба</t>
  </si>
  <si>
    <t>90</t>
  </si>
  <si>
    <t>ПРОЧИЕ НЕНАЛОГОВЫЕ ДОХОДЫ</t>
  </si>
  <si>
    <t>17</t>
  </si>
  <si>
    <t>180</t>
  </si>
  <si>
    <t>Прочие неналоговые доходы</t>
  </si>
  <si>
    <t>Прочие неналоговые доходы  бюджетов муниципальных районов</t>
  </si>
  <si>
    <t>БЕЗВОЗМЕЗДНЫЕ ПОСТУПЛЕНИЯ</t>
  </si>
  <si>
    <t>2</t>
  </si>
  <si>
    <t>БЕЗВОЗМЕЗДНЫЕ ПОСТУПЛЕНИЯ ОТ ДРУГИХ БЮДЖЕТОВ БЮДЖЕТНОЙ СИСТЕМЫ РОССИЙСКОЙ ФЕДЕРАЦИИ</t>
  </si>
  <si>
    <t>Дотации от других бюджетов бюджетной системы Российской Федерации</t>
  </si>
  <si>
    <t>151</t>
  </si>
  <si>
    <t>Дотации на выравнивание  бюджетной обеспеченности</t>
  </si>
  <si>
    <t>001</t>
  </si>
  <si>
    <t xml:space="preserve">Дотации бюджетам муниципальных районов на выравнивание  бюджетной обеспеченности </t>
  </si>
  <si>
    <t>Прочие субсидии</t>
  </si>
  <si>
    <t>999</t>
  </si>
  <si>
    <t>03 1 01 L5190</t>
  </si>
  <si>
    <t>Субсидия на реализацию мероприятий п поддержке отрасли культуры</t>
  </si>
  <si>
    <t>03 5 01 L5580</t>
  </si>
  <si>
    <t>06 2 01 L5190</t>
  </si>
  <si>
    <t>Субсидии на реализацию мероприятий по обеспечению развития и укрепления МТБ мун. домов культуры в городах с численностью населения до 300 тыс. чел.</t>
  </si>
  <si>
    <t>Прочие субсидии бюджетам муниципальных районов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</si>
  <si>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</si>
  <si>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Источники финансирования дефицита бюджета на 2017 год</t>
  </si>
  <si>
    <t>Субвенции местным бюджетам на выполнение передаваемых полномочий субъектов Российской Федерации</t>
  </si>
  <si>
    <t>024</t>
  </si>
  <si>
    <t>Субвенции бюджетам муниципальных районов на выполнение передаваемых полномочий субъектов Российской Федерации</t>
  </si>
  <si>
    <t>119</t>
  </si>
  <si>
    <t xml:space="preserve">Прочие субвенции бюджетам </t>
  </si>
  <si>
    <t>Прочие субвенции бюджетам муниципальных районов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</si>
  <si>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</si>
  <si>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</si>
  <si>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Прочие безвозмездные поступления</t>
  </si>
  <si>
    <t>Прочие безвозмездные поступления в бюджеты муниципальных районов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</si>
  <si>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</si>
  <si>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</si>
  <si>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</si>
  <si>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ВСЕГО ДОХОДОВ:</t>
  </si>
  <si>
    <t xml:space="preserve">Приложение № 1 </t>
  </si>
  <si>
    <t>в %</t>
  </si>
  <si>
    <t xml:space="preserve">Приложение № 2 </t>
  </si>
  <si>
    <t>Исполнено</t>
  </si>
  <si>
    <t>Утверждено</t>
  </si>
  <si>
    <t>Наименование показателя</t>
  </si>
  <si>
    <t>Код источника финансирования по КИВФ,КИВнФ</t>
  </si>
  <si>
    <t>Утверждено бюджеты муниципальных районов</t>
  </si>
  <si>
    <t>в % к плану</t>
  </si>
  <si>
    <t>3</t>
  </si>
  <si>
    <t>ИСТОЧНИКИ ВНУТРЕННЕГО ФИНАНСИРОВАНИЯ ДЕФИЦИТОВ  БЮДЖЕТОВ</t>
  </si>
  <si>
    <t>019 01  00  00  00  00  0000  000</t>
  </si>
  <si>
    <t>Бюджетные кредиты от других бюджетов бюджетной  системы Российской Федерации</t>
  </si>
  <si>
    <t>019 01  03  01  00  00  0000  000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</si>
  <si>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</si>
  <si>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000 01  03  01  00  00  0000  700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</si>
  <si>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</si>
  <si>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019 01  03  01  00  05  0000  710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</si>
  <si>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</si>
  <si>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000 01  03  01  00  00  0000  800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</si>
  <si>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</si>
  <si>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019 01  03  01  00  05  0000  810</t>
  </si>
  <si>
    <t>Изменение остатков средств на счетах по учету  средств бюджета</t>
  </si>
  <si>
    <t>000 01  05  00  00  00  0000  000</t>
  </si>
  <si>
    <t>Увеличение остатков средств бюджетов</t>
  </si>
  <si>
    <t>019 01  05  00  00  00  0000  500</t>
  </si>
  <si>
    <t>Увеличение прочих остатков средств бюджетов</t>
  </si>
  <si>
    <t>019 01  05  02  00  00  0000  500</t>
  </si>
  <si>
    <t xml:space="preserve">Увеличение прочих остатков денежных средств  бюджетов </t>
  </si>
  <si>
    <t>019 01  05  02  01  00  0000  500</t>
  </si>
  <si>
    <t>Увеличение прочих остатков денежных средств  бюджетов муниципальных районов</t>
  </si>
  <si>
    <t>019 01  05  02  01  05  0000  510</t>
  </si>
  <si>
    <t>Уменьшение прочих остатков средств бюджетов</t>
  </si>
  <si>
    <t>019 01  05  00  00  00  0000  600</t>
  </si>
  <si>
    <t>Уменьшение прочих остатков денежных средств  бюджетов</t>
  </si>
  <si>
    <t>019 01  05  02  00  00  0000  600</t>
  </si>
  <si>
    <t xml:space="preserve">Уменьшение прочих остатков денежных средств  бюджетов </t>
  </si>
  <si>
    <t>019 01  05  02  01  00  0000  600</t>
  </si>
  <si>
    <t>Уменьшение прочих остатков денежных средств  бюджетов муниципальных районов</t>
  </si>
  <si>
    <t>019 01  05  02  01  05  0000  610</t>
  </si>
  <si>
    <t>Иные источники внутреннего финансирования  дефицитов бюджетов</t>
  </si>
  <si>
    <t>019 01  06  00  00  00  0000  000</t>
  </si>
  <si>
    <t>Бюджетные кредиты, предоставленные внутри страны в валюте Российской Федерации</t>
  </si>
  <si>
    <t>019 01  06  05  00  00  0000  000</t>
  </si>
  <si>
    <t>Возврат бюджетных кредитов, предоставленные внутри  страны в валюте Российской Федерации</t>
  </si>
  <si>
    <t>000 01  06  05  02  00  0000  600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</si>
  <si>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</si>
  <si>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000 01  06  05  02  05  0000  640</t>
  </si>
  <si>
    <t>Предоставление бюджетных кредитов внутри страны в валюте Российской Федерации</t>
  </si>
  <si>
    <t>019 01  06  05  00  00  0000  500</t>
  </si>
  <si>
    <t>Предоставление  бюджетных кредитов другим бюджетам бюджетной системы Российской Федерации  в валюте Российской Федерации</t>
  </si>
  <si>
    <t>019 01  06  05  02  00  0000  540</t>
  </si>
  <si>
    <t>Предоставление бюджетных кредитов другим бюджетам бюджетной системы Российской Федерации из бюджетов муниципальных районов  в валюте Российской Федерации</t>
  </si>
  <si>
    <t>019 01  06  05  02  05  0000  540</t>
  </si>
  <si>
    <t>за счет собственных</t>
  </si>
  <si>
    <t>за сч.платных</t>
  </si>
  <si>
    <t>за сч целевых от РК</t>
  </si>
  <si>
    <t>за сч целевых от поселений</t>
  </si>
  <si>
    <t xml:space="preserve">Проценты, полученные от предоставления бюджетных кредитов внутри страны </t>
  </si>
  <si>
    <t>Плата за выбросы загрязняющих веществ в водные объекта</t>
  </si>
  <si>
    <t xml:space="preserve">Прочие доходы от оказания платных услуг (работ) </t>
  </si>
  <si>
    <t>990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</si>
  <si>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</si>
  <si>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</si>
  <si>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на реализацию мероприятий государственной программы Республики Карелия "Совершенствование социальной защиты граждан" (питание школьников)</t>
  </si>
  <si>
    <t>01 5 01 43210</t>
  </si>
  <si>
    <t>Приобретение товаров, работ, услуг в пользу граждан в целях их социального обеспечения</t>
  </si>
  <si>
    <t>323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</si>
  <si>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</si>
  <si>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</si>
  <si>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</si>
  <si>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</si>
  <si>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</si>
  <si>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</si>
  <si>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Средства, передаваемые бюджету муниципального района на участие в предупреждении и ликвидации последствий чрезвычайных ситуаций в границах сельских поселений</t>
  </si>
  <si>
    <t>Мероприятия по муниципальной программе "Профилактика правонарушений и преступлений в Суоярвском муниципальном районе"</t>
  </si>
  <si>
    <t>Муниципальная программа "Повышение безопасности дорожного движения на территории Суоярвского муниципального района на 2015-2017 годы""</t>
  </si>
  <si>
    <t>Обеспечение безопасности дорожного движения на автодорогах</t>
  </si>
  <si>
    <t>Повышение правового сознания и предупреждение опасного поведения участников дорожного движения</t>
  </si>
  <si>
    <t>Мероприятия в рамках Муниципальной программы развития и поддержки малого и среднего предпринимательства в Суоярвском районе</t>
  </si>
  <si>
    <t>Муниципальная программа "Развитие образования в Суоярвском районе"</t>
  </si>
  <si>
    <t>Оказание платных услуг по ДДОУ</t>
  </si>
  <si>
    <t>Расходы на содержание и обеспечение деятельности дошкольных учреждений</t>
  </si>
  <si>
    <t>Субвенция на 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</si>
  <si>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Структура доходов бюджета муниципального образования "Суоярвский район" в 1 полугодии 2017 году</t>
  </si>
  <si>
    <t>Исполнено за   1 полугодии 2017 год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</si>
  <si>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</si>
  <si>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</si>
  <si>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097</t>
  </si>
  <si>
    <t>Субсидия бюджетам муниципальных районов на поддержку отрасли культуры</t>
  </si>
  <si>
    <t>01 1 02 L0970</t>
  </si>
  <si>
    <t>Субсидии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физ. культурой и спортом за счет ФБ и РК</t>
  </si>
  <si>
    <t>Cофинансирование cубсидии бюджетам муниципальных районов и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 за счёт ФБ и РК (Леппяс.школа)</t>
  </si>
  <si>
    <t>01 1 02 S0970</t>
  </si>
  <si>
    <t>519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</si>
  <si>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</si>
  <si>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555</t>
  </si>
  <si>
    <t>Субсидии бюджетам муниципальных районов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</si>
  <si>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558</t>
  </si>
  <si>
    <t>Субсидии бюджетам на поддержку обустройства мест массового отдыха населения (городских парков)</t>
  </si>
  <si>
    <t>Субсидии бюджетам муниципальных районов на поддержку обустройства мест массового отдыха населения (городских парков)</t>
  </si>
  <si>
    <t>560</t>
  </si>
  <si>
    <t>Субсидия бюджетам на поддержку отрасли культуры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</si>
  <si>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</si>
  <si>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</si>
  <si>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Прочие доходы от компенсации затрат бюджетов муниципальных районов</t>
  </si>
  <si>
    <t>Прочие доходы от компенсации затрат государства</t>
  </si>
  <si>
    <t>6.2.</t>
  </si>
  <si>
    <t>Исполнено за 1 полугодие 2017</t>
  </si>
  <si>
    <t>Субвенции на осуществление государственных полномочий Республики Карелия по выплате компенсации расходов на оплату жилых помещений, отопления и освещения педагогическим работникам муниципальных образовательных учреждений, проживающим и работающим в сельских населенных пунктах, рабочих поселках (поселках городского типа)</t>
  </si>
  <si>
    <t>Субвенция на осуществление государственных полномочий Республики Карелия по предоставлению предусмотренных пунктом 5 части 1 статьи 9 Закона Республики Карелия от 20 декабря 2013 года № 1755-ЗРК «Об образовании» мер социальной поддержки и социального обслуживания обучающимся с ограниченными возможностями здоровья, за исключением обучающихся (воспитываемых) в государственных образовательных учреждениях Республики Карелия</t>
  </si>
  <si>
    <t>Оказание платных услуг по школам</t>
  </si>
  <si>
    <t>Расходы на содержание и обеспечение деятельности школ</t>
  </si>
  <si>
    <t>Расходы на содержание и обеспечение деятельности учреждений дополнительного образования</t>
  </si>
  <si>
    <t>Муниципальная программа "Молодежь Суоярвского района"</t>
  </si>
  <si>
    <t>Подпрограмма "Организация отдыха и оздоровление детей" Софинансирование за счет собственных средств субсидии на организацию отдыха детей в каникулярное время</t>
  </si>
  <si>
    <t>Расходы на обеспечение деятельности учреждений, обеспечивающих предоставление услуг в сфере образования</t>
  </si>
  <si>
    <t>Подпрограмма "Комплексная безопасность муниципальных образовательных организаций"</t>
  </si>
  <si>
    <t>Подпрограмма "Энергосбережение и повышение энергетической эффективности"</t>
  </si>
  <si>
    <t>Муниципальная программа "Развитие культуры Суоярвского района"</t>
  </si>
  <si>
    <t>Подпрограмма "Организация библиотечного обслуживания населения Суоярвского района, проведение кинопоказа для населения, организация выдачи архивных справок для населения"</t>
  </si>
  <si>
    <t xml:space="preserve">08 </t>
  </si>
  <si>
    <t xml:space="preserve">Расходы на  обеспечение деятельности учреждения в соответствии с заключенными соглашениями межбюджетные трансферты из бюджета городского поселения бюджету муниципального района </t>
  </si>
  <si>
    <t>Расходы на  обеспечение деятельности учреждения</t>
  </si>
  <si>
    <t>Подпрограмма "Комплектование фонда МУК "Суоярвская ЦБС"</t>
  </si>
  <si>
    <t>формирование и сохранность библиотечного фонда в рамках Подпрограммы "Комплектование фонда МУК "Суоярвская ЦБС"</t>
  </si>
  <si>
    <t>Подпрограмма "Подписка"</t>
  </si>
  <si>
    <t>реализация мероприятий в рамках Подпрограммы "Подписка"</t>
  </si>
  <si>
    <t xml:space="preserve">Реализация мероприятий в рамках Подпрограммы "Энергосбережение и повышение энергетической эффективности" </t>
  </si>
  <si>
    <t>Подпрограмма "Модернизация материально-технической базы"</t>
  </si>
  <si>
    <t>811</t>
  </si>
  <si>
    <t>Реализация мероприятий по модернизации материально-технической базы учреждения</t>
  </si>
  <si>
    <t>Здравоохранение</t>
  </si>
  <si>
    <t>Стационарная медицинская помощь</t>
  </si>
  <si>
    <t>Погашение кредиторской задолженности по Суоярвской ЦРБ</t>
  </si>
  <si>
    <t>Мероприятия муниципальной программы «Адресная социальная помощь»</t>
  </si>
  <si>
    <t>Другие вопросы в области социальной политики</t>
  </si>
  <si>
    <t>Муниципальная программа "Ветеран"</t>
  </si>
  <si>
    <t>Муниципальная программа "Развитие физической культуры и спорта в Суоярвском районе"</t>
  </si>
  <si>
    <t>Реализация прочих мероприятий в рамках Муниципальной программы "Развитие физической культуры и спорта в Суоярвском районе"</t>
  </si>
  <si>
    <t>Софинансирование строительства ФОК в Суоярви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</si>
  <si>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</si>
  <si>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</si>
  <si>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Поддержка периодических изданий,  учрежденных органами  законодательной и исполнительной власти</t>
  </si>
  <si>
    <t>Своевременная уплата процентов по долговым обязательствам</t>
  </si>
  <si>
    <t>Благоустройство</t>
  </si>
  <si>
    <t>Районные мероприятия в рамках подпрограммы "Организация предоставления общедоступного и бесплатного дошкольного, начального общего, основного общего, среднего  общего, дополнительного образования"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</si>
  <si>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</si>
  <si>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30</t>
  </si>
  <si>
    <t>Дорожное хозяйство (дорожные фонды)</t>
  </si>
  <si>
    <t>Жилищное хозяйство</t>
  </si>
  <si>
    <t>Мероприятия в области коммунального хозяйства</t>
  </si>
  <si>
    <t>Льготное питание по ДДОУ</t>
  </si>
  <si>
    <t>Администрация МО "Суоярвский район"</t>
  </si>
  <si>
    <t>08 1 01 62210</t>
  </si>
  <si>
    <t>08 1 01 75010</t>
  </si>
  <si>
    <t>Исполнение судебных актов Российской Федерации и мировых соглашений по возмещению причиненного вреда"</t>
  </si>
  <si>
    <t>08 3 01 76000</t>
  </si>
  <si>
    <t>01 1 01 42190</t>
  </si>
  <si>
    <t>01 1 02 42190</t>
  </si>
  <si>
    <t>Дополнительное образование детей</t>
  </si>
  <si>
    <t>Выравнивание бюджетной обеспеченности поселений за счет дотации, отражающей отдельные показатели, передаваемые бюджету района из бюджета РК</t>
  </si>
  <si>
    <t>06 2 01 61301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</si>
  <si>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</si>
  <si>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Налогового кодекса Российской Федерации</t>
    </r>
  </si>
  <si>
    <t>Ведомственная структура расходов бюджета муниципального образования "Суоярвский район" на 2017 год по разделам и подразделам, целевым статьям и видам расходов классификации расходов бюджетов</t>
  </si>
  <si>
    <t>Кредиты кредитных организаций в валюте Российской Федерации</t>
  </si>
  <si>
    <t>019 01  02  00  00  00  0000  000</t>
  </si>
  <si>
    <t>Получение кредитов от кредитных организаций в валюте Российской Федерации</t>
  </si>
  <si>
    <t>000 01  02  00  00  00  0000  700</t>
  </si>
  <si>
    <t>Получение кредитов от кредитных организаций бюджетами муниципальных районов в валюте Российской ФедерацииФедерации</t>
  </si>
  <si>
    <t>019 01  02  00  00  05  0000  710</t>
  </si>
  <si>
    <t>000 01  02  00  00  00  0000  800</t>
  </si>
  <si>
    <t>019 01  02  00  00  05  0000  810</t>
  </si>
  <si>
    <t>Погашение кредитов от кредитных организаций в валюте Российской Федерации</t>
  </si>
  <si>
    <t>Погашение кредитов от кредитных организаций бюджетами муниципальных районов в валюте Российской ФедерацииФедерации</t>
  </si>
  <si>
    <t>Наименование</t>
  </si>
  <si>
    <t>Раздел</t>
  </si>
  <si>
    <t>01</t>
  </si>
  <si>
    <t>07</t>
  </si>
  <si>
    <t>08</t>
  </si>
  <si>
    <t>09</t>
  </si>
  <si>
    <t>12</t>
  </si>
  <si>
    <t>10</t>
  </si>
  <si>
    <t>05</t>
  </si>
  <si>
    <t>02</t>
  </si>
  <si>
    <t>Подраздел</t>
  </si>
  <si>
    <t>03</t>
  </si>
  <si>
    <t>04</t>
  </si>
  <si>
    <t>Социальная политика</t>
  </si>
  <si>
    <t>Социальное обслуживание населения</t>
  </si>
  <si>
    <t>Социальное обеспечение населения</t>
  </si>
  <si>
    <t>Общегосударственные вопросы</t>
  </si>
  <si>
    <t>Другие общегосударственные вопросы</t>
  </si>
  <si>
    <t>Пенсионное обеспечение</t>
  </si>
  <si>
    <t xml:space="preserve">       ИТОГО РАСХОДОВ:</t>
  </si>
  <si>
    <t>Целевая статья</t>
  </si>
  <si>
    <t>Вид расходов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</si>
  <si>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</si>
  <si>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</si>
  <si>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</si>
  <si>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</si>
  <si>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</si>
  <si>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Жилищно-коммунальное хозяйство</t>
  </si>
  <si>
    <t>Периодическая печать и издательства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</si>
  <si>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</si>
  <si>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экономика</t>
  </si>
  <si>
    <t>Доплаты к пенсиям муниципальных служащих</t>
  </si>
  <si>
    <t>11</t>
  </si>
  <si>
    <t>Код администратора</t>
  </si>
  <si>
    <t>019</t>
  </si>
  <si>
    <t>Глава местной администрации (исполнительно-распорядительного органа муниципального образования)</t>
  </si>
  <si>
    <t>14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</si>
  <si>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</si>
  <si>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Социальная поддержка социальных работников муниципальных учреждений, проживающих и работающих за пределами городов, осуществляющих социальное обслуживание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 (за исключением детей, обучающихся в федеральных образовательных учреждениях и государственных образовательных учреждениях Республики Карелия), за исключением социального обслуживания указанных категорий граждан в государственных учреждениях социального обслуживания Республики Карелия</t>
  </si>
  <si>
    <t>регулирование цен (тарифов) на отдельные виды продукции, товаров и услуг</t>
  </si>
  <si>
    <t>Софинансирование за счёт средств местного бюджета cубсидии на реализацию мероприятий государственной программы РК " Развитие образования"</t>
  </si>
  <si>
    <t>01 1 02 S3200</t>
  </si>
  <si>
    <t>Меры социальной поддержки педагогическим работникам образовательных учреждений, расположенных в сельской местности</t>
  </si>
  <si>
    <t>субвенции на финансовое обеспечение социального обслуживания граждан пожилого возраста и инвалидов, граждан, находящихся в трудной жизненной ситуации, детей-сирот, безнадзорных детей, детей, оставшихся без попечения родителей</t>
  </si>
  <si>
    <t>Расчет и предоставление дотаций бюджетам поселений, входящих в состав соответствующего муниципального района</t>
  </si>
  <si>
    <t>Выравнивание бюджетной обеспеченности поселений</t>
  </si>
  <si>
    <t>Резервные фонды</t>
  </si>
  <si>
    <t>Резервные фонды местных администраций</t>
  </si>
  <si>
    <t>Другие вопросы в области национальной экономики</t>
  </si>
  <si>
    <t>к решению  Совета депутатов МО "Суоярвский район" XLVI сессии III созыва от 29.08. 2017 № 428</t>
  </si>
  <si>
    <t>к решению Совета депутатов МО "Суоярвский район"</t>
  </si>
  <si>
    <t xml:space="preserve"> XLVI сессии III созыва от 29.08.2017 № 428</t>
  </si>
  <si>
    <t>Приложение № 3 к решению Совета депутатов МО "Суоярвский район" XLVI сессии III созыва от 29.08.2017  № 428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</si>
</sst>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_ ;[Red]\-#,##0\ "/>
    <numFmt numFmtId="178" formatCode="0_ ;[Red]\-0\ "/>
    <numFmt numFmtId="179" formatCode="#,##0.0"/>
    <numFmt numFmtId="180" formatCode="000000"/>
    <numFmt numFmtId="181" formatCode="#,##0;[Red]#,##0"/>
    <numFmt numFmtId="182" formatCode="#,##0.000"/>
    <numFmt numFmtId="183" formatCode="#,##0.0000"/>
    <numFmt numFmtId="184" formatCode="00\.00\.00"/>
    <numFmt numFmtId="185" formatCode="000"/>
    <numFmt numFmtId="186" formatCode="#,##0.00;[Red]\-#,##0.00;0.00"/>
    <numFmt numFmtId="187" formatCode="#,##0.00000"/>
    <numFmt numFmtId="188" formatCode="#,##0.000000"/>
    <numFmt numFmtId="189" formatCode="#,##0.00;[Red]\-#,##0.00"/>
    <numFmt numFmtId="190" formatCode="000000000"/>
    <numFmt numFmtId="191" formatCode="0000000"/>
    <numFmt numFmtId="192" formatCode="00\.00"/>
    <numFmt numFmtId="193" formatCode="000\.00\.000\.0"/>
    <numFmt numFmtId="194" formatCode="0\.00\.0"/>
    <numFmt numFmtId="195" formatCode="0000\.00\.00"/>
    <numFmt numFmtId="196" formatCode="#,##0.00_ ;[Red]\-#,##0.00\ "/>
  </numFmts>
  <fonts count="9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color indexed="10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4"/>
      <name val="Times New Roman"/>
      <family val="1"/>
    </font>
    <font>
      <sz val="14"/>
      <name val="Times New Roman Cyr"/>
      <family val="1"/>
    </font>
    <font>
      <b/>
      <sz val="14"/>
      <color indexed="14"/>
      <name val="Times New Roman"/>
      <family val="1"/>
    </font>
    <font>
      <b/>
      <sz val="12"/>
      <color indexed="14"/>
      <name val="Times New Roman"/>
      <family val="1"/>
    </font>
    <font>
      <sz val="12"/>
      <color indexed="14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sz val="14"/>
      <color indexed="18"/>
      <name val="Times New Roman"/>
      <family val="1"/>
    </font>
    <font>
      <sz val="14"/>
      <color indexed="16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sz val="14"/>
      <name val="Arial Cyr"/>
      <family val="0"/>
    </font>
    <font>
      <sz val="14"/>
      <color indexed="5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2"/>
      <name val="Times New Roman"/>
      <family val="1"/>
    </font>
    <font>
      <sz val="10"/>
      <color indexed="20"/>
      <name val="Times New Roman"/>
      <family val="1"/>
    </font>
    <font>
      <sz val="10"/>
      <color indexed="36"/>
      <name val="Times New Roman"/>
      <family val="1"/>
    </font>
    <font>
      <i/>
      <sz val="10"/>
      <color indexed="12"/>
      <name val="Times New Roman"/>
      <family val="1"/>
    </font>
    <font>
      <sz val="10"/>
      <color indexed="48"/>
      <name val="Times New Roman"/>
      <family val="1"/>
    </font>
    <font>
      <b/>
      <sz val="10"/>
      <color indexed="20"/>
      <name val="Times New Roman"/>
      <family val="1"/>
    </font>
    <font>
      <sz val="10"/>
      <color indexed="57"/>
      <name val="Times New Roman"/>
      <family val="1"/>
    </font>
    <font>
      <sz val="14"/>
      <color indexed="8"/>
      <name val="Times New Roman"/>
      <family val="1"/>
    </font>
    <font>
      <sz val="14"/>
      <color indexed="60"/>
      <name val="Times New Roman"/>
      <family val="1"/>
    </font>
    <font>
      <sz val="14"/>
      <color indexed="56"/>
      <name val="Times New Roman"/>
      <family val="1"/>
    </font>
    <font>
      <i/>
      <sz val="10"/>
      <color indexed="17"/>
      <name val="Times New Roman"/>
      <family val="1"/>
    </font>
    <font>
      <b/>
      <sz val="10"/>
      <color indexed="17"/>
      <name val="Times New Roman"/>
      <family val="1"/>
    </font>
    <font>
      <b/>
      <sz val="14"/>
      <color indexed="56"/>
      <name val="Times New Roman"/>
      <family val="1"/>
    </font>
    <font>
      <sz val="14"/>
      <color indexed="10"/>
      <name val="Times New Roman"/>
      <family val="1"/>
    </font>
    <font>
      <sz val="14"/>
      <color indexed="36"/>
      <name val="Times New Roman"/>
      <family val="1"/>
    </font>
    <font>
      <b/>
      <sz val="8"/>
      <name val="Times New Roman"/>
      <family val="1"/>
    </font>
    <font>
      <sz val="9"/>
      <color indexed="20"/>
      <name val="Arial"/>
      <family val="2"/>
    </font>
    <font>
      <sz val="9"/>
      <name val="Times New Roman"/>
      <family val="1"/>
    </font>
    <font>
      <i/>
      <sz val="10"/>
      <color indexed="20"/>
      <name val="Times New Roman"/>
      <family val="1"/>
    </font>
    <font>
      <sz val="10"/>
      <color indexed="61"/>
      <name val="Times New Roman"/>
      <family val="1"/>
    </font>
    <font>
      <b/>
      <sz val="10"/>
      <color indexed="61"/>
      <name val="Times New Roman"/>
      <family val="1"/>
    </font>
    <font>
      <sz val="11"/>
      <color indexed="12"/>
      <name val="Times New Roman"/>
      <family val="1"/>
    </font>
    <font>
      <b/>
      <u val="single"/>
      <sz val="14"/>
      <color indexed="14"/>
      <name val="Times New Roman"/>
      <family val="1"/>
    </font>
    <font>
      <b/>
      <sz val="14"/>
      <color indexed="36"/>
      <name val="Times New Roman"/>
      <family val="1"/>
    </font>
    <font>
      <b/>
      <sz val="14"/>
      <color indexed="30"/>
      <name val="Times New Roman"/>
      <family val="1"/>
    </font>
    <font>
      <vertAlign val="superscript"/>
      <sz val="14"/>
      <name val="Times New Roman"/>
      <family val="1"/>
    </font>
    <font>
      <b/>
      <sz val="14"/>
      <color indexed="62"/>
      <name val="Times New Roman"/>
      <family val="1"/>
    </font>
    <font>
      <sz val="14"/>
      <color indexed="59"/>
      <name val="Times New Roman"/>
      <family val="1"/>
    </font>
    <font>
      <b/>
      <sz val="14"/>
      <color indexed="8"/>
      <name val="Times New Roman"/>
      <family val="1"/>
    </font>
    <font>
      <b/>
      <sz val="14"/>
      <color indexed="60"/>
      <name val="Times New Roman"/>
      <family val="1"/>
    </font>
    <font>
      <b/>
      <sz val="14"/>
      <color indexed="28"/>
      <name val="Times New Roman"/>
      <family val="1"/>
    </font>
    <font>
      <b/>
      <sz val="14"/>
      <color indexed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5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9" fillId="2" borderId="0" applyNumberFormat="0" applyBorder="0" applyAlignment="0" applyProtection="0"/>
    <xf numFmtId="0" fontId="79" fillId="3" borderId="0" applyNumberFormat="0" applyBorder="0" applyAlignment="0" applyProtection="0"/>
    <xf numFmtId="0" fontId="79" fillId="4" borderId="0" applyNumberFormat="0" applyBorder="0" applyAlignment="0" applyProtection="0"/>
    <xf numFmtId="0" fontId="79" fillId="5" borderId="0" applyNumberFormat="0" applyBorder="0" applyAlignment="0" applyProtection="0"/>
    <xf numFmtId="0" fontId="79" fillId="6" borderId="0" applyNumberFormat="0" applyBorder="0" applyAlignment="0" applyProtection="0"/>
    <xf numFmtId="0" fontId="79" fillId="7" borderId="0" applyNumberFormat="0" applyBorder="0" applyAlignment="0" applyProtection="0"/>
    <xf numFmtId="0" fontId="79" fillId="8" borderId="0" applyNumberFormat="0" applyBorder="0" applyAlignment="0" applyProtection="0"/>
    <xf numFmtId="0" fontId="79" fillId="9" borderId="0" applyNumberFormat="0" applyBorder="0" applyAlignment="0" applyProtection="0"/>
    <xf numFmtId="0" fontId="79" fillId="10" borderId="0" applyNumberFormat="0" applyBorder="0" applyAlignment="0" applyProtection="0"/>
    <xf numFmtId="0" fontId="79" fillId="11" borderId="0" applyNumberFormat="0" applyBorder="0" applyAlignment="0" applyProtection="0"/>
    <xf numFmtId="0" fontId="79" fillId="12" borderId="0" applyNumberFormat="0" applyBorder="0" applyAlignment="0" applyProtection="0"/>
    <xf numFmtId="0" fontId="79" fillId="13" borderId="0" applyNumberFormat="0" applyBorder="0" applyAlignment="0" applyProtection="0"/>
    <xf numFmtId="0" fontId="80" fillId="14" borderId="0" applyNumberFormat="0" applyBorder="0" applyAlignment="0" applyProtection="0"/>
    <xf numFmtId="0" fontId="80" fillId="15" borderId="0" applyNumberFormat="0" applyBorder="0" applyAlignment="0" applyProtection="0"/>
    <xf numFmtId="0" fontId="80" fillId="10" borderId="0" applyNumberFormat="0" applyBorder="0" applyAlignment="0" applyProtection="0"/>
    <xf numFmtId="0" fontId="80" fillId="16" borderId="0" applyNumberFormat="0" applyBorder="0" applyAlignment="0" applyProtection="0"/>
    <xf numFmtId="0" fontId="80" fillId="17" borderId="0" applyNumberFormat="0" applyBorder="0" applyAlignment="0" applyProtection="0"/>
    <xf numFmtId="0" fontId="80" fillId="18" borderId="0" applyNumberFormat="0" applyBorder="0" applyAlignment="0" applyProtection="0"/>
    <xf numFmtId="0" fontId="80" fillId="19" borderId="0" applyNumberFormat="0" applyBorder="0" applyAlignment="0" applyProtection="0"/>
    <xf numFmtId="0" fontId="80" fillId="20" borderId="0" applyNumberFormat="0" applyBorder="0" applyAlignment="0" applyProtection="0"/>
    <xf numFmtId="0" fontId="80" fillId="21" borderId="0" applyNumberFormat="0" applyBorder="0" applyAlignment="0" applyProtection="0"/>
    <xf numFmtId="0" fontId="80" fillId="22" borderId="0" applyNumberFormat="0" applyBorder="0" applyAlignment="0" applyProtection="0"/>
    <xf numFmtId="0" fontId="80" fillId="23" borderId="0" applyNumberFormat="0" applyBorder="0" applyAlignment="0" applyProtection="0"/>
    <xf numFmtId="0" fontId="80" fillId="24" borderId="0" applyNumberFormat="0" applyBorder="0" applyAlignment="0" applyProtection="0"/>
    <xf numFmtId="0" fontId="81" fillId="25" borderId="1" applyNumberFormat="0" applyAlignment="0" applyProtection="0"/>
    <xf numFmtId="0" fontId="82" fillId="26" borderId="2" applyNumberFormat="0" applyAlignment="0" applyProtection="0"/>
    <xf numFmtId="0" fontId="83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6" fillId="0" borderId="5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6" applyNumberFormat="0" applyFill="0" applyAlignment="0" applyProtection="0"/>
    <xf numFmtId="0" fontId="88" fillId="27" borderId="7" applyNumberFormat="0" applyAlignment="0" applyProtection="0"/>
    <xf numFmtId="0" fontId="89" fillId="0" borderId="0" applyNumberFormat="0" applyFill="0" applyBorder="0" applyAlignment="0" applyProtection="0"/>
    <xf numFmtId="0" fontId="90" fillId="28" borderId="0" applyNumberFormat="0" applyBorder="0" applyAlignment="0" applyProtection="0"/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79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91" fillId="29" borderId="0" applyNumberFormat="0" applyBorder="0" applyAlignment="0" applyProtection="0"/>
    <xf numFmtId="0" fontId="9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93" fillId="0" borderId="9" applyNumberFormat="0" applyFill="0" applyAlignment="0" applyProtection="0"/>
    <xf numFmtId="0" fontId="9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31" borderId="0" applyNumberFormat="0" applyBorder="0" applyAlignment="0" applyProtection="0"/>
  </cellStyleXfs>
  <cellXfs count="552">
    <xf numFmtId="0" fontId="0" fillId="0" borderId="0" xfId="0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49" fontId="7" fillId="0" borderId="0" xfId="0" applyNumberFormat="1" applyFont="1" applyAlignment="1">
      <alignment horizontal="center" vertical="top"/>
    </xf>
    <xf numFmtId="3" fontId="7" fillId="0" borderId="0" xfId="0" applyNumberFormat="1" applyFont="1" applyAlignment="1">
      <alignment vertical="top"/>
    </xf>
    <xf numFmtId="0" fontId="8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49" fontId="10" fillId="0" borderId="0" xfId="0" applyNumberFormat="1" applyFont="1" applyAlignment="1">
      <alignment horizontal="center" vertical="top"/>
    </xf>
    <xf numFmtId="3" fontId="10" fillId="0" borderId="0" xfId="0" applyNumberFormat="1" applyFont="1" applyAlignment="1">
      <alignment horizontal="right" vertical="top"/>
    </xf>
    <xf numFmtId="0" fontId="7" fillId="0" borderId="0" xfId="0" applyFont="1" applyAlignment="1">
      <alignment vertical="center"/>
    </xf>
    <xf numFmtId="0" fontId="14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16" fillId="0" borderId="10" xfId="0" applyFont="1" applyBorder="1" applyAlignment="1">
      <alignment vertical="top"/>
    </xf>
    <xf numFmtId="0" fontId="17" fillId="0" borderId="0" xfId="0" applyFont="1" applyAlignment="1">
      <alignment vertical="top"/>
    </xf>
    <xf numFmtId="49" fontId="10" fillId="0" borderId="10" xfId="0" applyNumberFormat="1" applyFont="1" applyBorder="1" applyAlignment="1">
      <alignment vertical="top"/>
    </xf>
    <xf numFmtId="0" fontId="13" fillId="0" borderId="0" xfId="0" applyFont="1" applyAlignment="1">
      <alignment vertical="top"/>
    </xf>
    <xf numFmtId="3" fontId="10" fillId="0" borderId="0" xfId="0" applyNumberFormat="1" applyFont="1" applyAlignment="1">
      <alignment vertical="top"/>
    </xf>
    <xf numFmtId="4" fontId="7" fillId="0" borderId="0" xfId="0" applyNumberFormat="1" applyFont="1" applyBorder="1" applyAlignment="1">
      <alignment vertical="top"/>
    </xf>
    <xf numFmtId="0" fontId="0" fillId="0" borderId="0" xfId="0" applyAlignment="1">
      <alignment/>
    </xf>
    <xf numFmtId="49" fontId="0" fillId="0" borderId="0" xfId="0" applyNumberFormat="1" applyAlignment="1">
      <alignment horizontal="center"/>
    </xf>
    <xf numFmtId="0" fontId="21" fillId="0" borderId="0" xfId="0" applyFont="1" applyAlignment="1">
      <alignment horizontal="center" vertical="center" wrapText="1"/>
    </xf>
    <xf numFmtId="4" fontId="20" fillId="0" borderId="10" xfId="0" applyNumberFormat="1" applyFont="1" applyBorder="1" applyAlignment="1">
      <alignment wrapText="1"/>
    </xf>
    <xf numFmtId="49" fontId="20" fillId="0" borderId="10" xfId="0" applyNumberFormat="1" applyFont="1" applyBorder="1" applyAlignment="1">
      <alignment horizontal="center" wrapText="1"/>
    </xf>
    <xf numFmtId="0" fontId="20" fillId="0" borderId="0" xfId="0" applyFont="1" applyAlignment="1">
      <alignment wrapText="1"/>
    </xf>
    <xf numFmtId="0" fontId="0" fillId="0" borderId="0" xfId="0" applyFont="1" applyFill="1" applyBorder="1" applyAlignment="1">
      <alignment wrapText="1"/>
    </xf>
    <xf numFmtId="49" fontId="2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right"/>
    </xf>
    <xf numFmtId="4" fontId="2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 horizontal="right"/>
    </xf>
    <xf numFmtId="0" fontId="22" fillId="0" borderId="0" xfId="0" applyFont="1" applyAlignment="1">
      <alignment/>
    </xf>
    <xf numFmtId="0" fontId="10" fillId="0" borderId="11" xfId="0" applyFont="1" applyBorder="1" applyAlignment="1">
      <alignment vertical="top"/>
    </xf>
    <xf numFmtId="0" fontId="0" fillId="0" borderId="0" xfId="0" applyFont="1" applyAlignment="1">
      <alignment/>
    </xf>
    <xf numFmtId="3" fontId="24" fillId="0" borderId="0" xfId="0" applyNumberFormat="1" applyFont="1" applyAlignment="1">
      <alignment vertical="top"/>
    </xf>
    <xf numFmtId="0" fontId="24" fillId="0" borderId="0" xfId="0" applyFont="1" applyAlignment="1">
      <alignment vertical="top"/>
    </xf>
    <xf numFmtId="0" fontId="0" fillId="0" borderId="0" xfId="0" applyFont="1" applyAlignment="1">
      <alignment wrapText="1"/>
    </xf>
    <xf numFmtId="49" fontId="6" fillId="0" borderId="0" xfId="0" applyNumberFormat="1" applyFont="1" applyAlignment="1">
      <alignment horizontal="left"/>
    </xf>
    <xf numFmtId="49" fontId="24" fillId="0" borderId="0" xfId="0" applyNumberFormat="1" applyFont="1" applyAlignment="1">
      <alignment horizontal="left"/>
    </xf>
    <xf numFmtId="3" fontId="25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Border="1" applyAlignment="1" applyProtection="1">
      <alignment horizontal="center" vertical="top"/>
      <protection locked="0"/>
    </xf>
    <xf numFmtId="49" fontId="31" fillId="0" borderId="10" xfId="0" applyNumberFormat="1" applyFont="1" applyBorder="1" applyAlignment="1" applyProtection="1">
      <alignment horizontal="center" vertical="top"/>
      <protection locked="0"/>
    </xf>
    <xf numFmtId="49" fontId="24" fillId="0" borderId="10" xfId="0" applyNumberFormat="1" applyFont="1" applyBorder="1" applyAlignment="1" applyProtection="1">
      <alignment horizontal="center" vertical="top"/>
      <protection locked="0"/>
    </xf>
    <xf numFmtId="49" fontId="32" fillId="0" borderId="10" xfId="0" applyNumberFormat="1" applyFont="1" applyBorder="1" applyAlignment="1" applyProtection="1">
      <alignment horizontal="center" vertical="top"/>
      <protection locked="0"/>
    </xf>
    <xf numFmtId="49" fontId="24" fillId="0" borderId="10" xfId="0" applyNumberFormat="1" applyFont="1" applyBorder="1" applyAlignment="1" applyProtection="1">
      <alignment horizontal="center" vertical="center"/>
      <protection locked="0"/>
    </xf>
    <xf numFmtId="49" fontId="24" fillId="0" borderId="10" xfId="0" applyNumberFormat="1" applyFont="1" applyFill="1" applyBorder="1" applyAlignment="1" applyProtection="1">
      <alignment horizontal="center" vertical="top"/>
      <protection locked="0"/>
    </xf>
    <xf numFmtId="49" fontId="31" fillId="0" borderId="10" xfId="0" applyNumberFormat="1" applyFont="1" applyFill="1" applyBorder="1" applyAlignment="1" applyProtection="1">
      <alignment horizontal="center" vertical="top"/>
      <protection locked="0"/>
    </xf>
    <xf numFmtId="49" fontId="29" fillId="0" borderId="10" xfId="0" applyNumberFormat="1" applyFont="1" applyBorder="1" applyAlignment="1" applyProtection="1">
      <alignment horizontal="center" vertical="top"/>
      <protection locked="0"/>
    </xf>
    <xf numFmtId="49" fontId="35" fillId="0" borderId="10" xfId="0" applyNumberFormat="1" applyFont="1" applyBorder="1" applyAlignment="1" applyProtection="1">
      <alignment horizontal="center" vertical="top"/>
      <protection locked="0"/>
    </xf>
    <xf numFmtId="49" fontId="27" fillId="0" borderId="10" xfId="0" applyNumberFormat="1" applyFont="1" applyBorder="1" applyAlignment="1" applyProtection="1">
      <alignment horizontal="center" vertical="top"/>
      <protection locked="0"/>
    </xf>
    <xf numFmtId="49" fontId="34" fillId="0" borderId="10" xfId="0" applyNumberFormat="1" applyFont="1" applyBorder="1" applyAlignment="1" applyProtection="1">
      <alignment horizontal="center" vertical="top"/>
      <protection locked="0"/>
    </xf>
    <xf numFmtId="49" fontId="36" fillId="0" borderId="10" xfId="0" applyNumberFormat="1" applyFont="1" applyBorder="1" applyAlignment="1" applyProtection="1">
      <alignment horizontal="center" vertical="top"/>
      <protection locked="0"/>
    </xf>
    <xf numFmtId="49" fontId="30" fillId="0" borderId="10" xfId="0" applyNumberFormat="1" applyFont="1" applyFill="1" applyBorder="1" applyAlignment="1" applyProtection="1">
      <alignment horizontal="center" vertical="top"/>
      <protection locked="0"/>
    </xf>
    <xf numFmtId="4" fontId="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79" fontId="25" fillId="0" borderId="12" xfId="0" applyNumberFormat="1" applyFont="1" applyFill="1" applyBorder="1" applyAlignment="1">
      <alignment horizontal="center" vertical="center" wrapText="1"/>
    </xf>
    <xf numFmtId="3" fontId="37" fillId="0" borderId="10" xfId="0" applyNumberFormat="1" applyFont="1" applyBorder="1" applyAlignment="1">
      <alignment vertical="top"/>
    </xf>
    <xf numFmtId="3" fontId="37" fillId="0" borderId="13" xfId="0" applyNumberFormat="1" applyFont="1" applyBorder="1" applyAlignment="1">
      <alignment vertical="top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vertical="top"/>
    </xf>
    <xf numFmtId="3" fontId="12" fillId="0" borderId="10" xfId="0" applyNumberFormat="1" applyFont="1" applyBorder="1" applyAlignment="1">
      <alignment vertical="top"/>
    </xf>
    <xf numFmtId="3" fontId="12" fillId="0" borderId="16" xfId="0" applyNumberFormat="1" applyFont="1" applyBorder="1" applyAlignment="1">
      <alignment vertical="top"/>
    </xf>
    <xf numFmtId="0" fontId="15" fillId="0" borderId="10" xfId="0" applyFont="1" applyBorder="1" applyAlignment="1">
      <alignment vertical="top"/>
    </xf>
    <xf numFmtId="3" fontId="15" fillId="0" borderId="10" xfId="0" applyNumberFormat="1" applyFont="1" applyBorder="1" applyAlignment="1">
      <alignment vertical="top"/>
    </xf>
    <xf numFmtId="3" fontId="15" fillId="0" borderId="13" xfId="0" applyNumberFormat="1" applyFont="1" applyBorder="1" applyAlignment="1">
      <alignment vertical="top"/>
    </xf>
    <xf numFmtId="49" fontId="16" fillId="0" borderId="10" xfId="0" applyNumberFormat="1" applyFont="1" applyBorder="1" applyAlignment="1">
      <alignment horizontal="center" vertical="top" wrapText="1"/>
    </xf>
    <xf numFmtId="3" fontId="16" fillId="0" borderId="10" xfId="0" applyNumberFormat="1" applyFont="1" applyBorder="1" applyAlignment="1">
      <alignment vertical="top"/>
    </xf>
    <xf numFmtId="3" fontId="16" fillId="0" borderId="13" xfId="0" applyNumberFormat="1" applyFont="1" applyBorder="1" applyAlignment="1">
      <alignment vertical="top"/>
    </xf>
    <xf numFmtId="0" fontId="10" fillId="0" borderId="10" xfId="0" applyFont="1" applyBorder="1" applyAlignment="1">
      <alignment vertical="top"/>
    </xf>
    <xf numFmtId="3" fontId="10" fillId="0" borderId="10" xfId="0" applyNumberFormat="1" applyFont="1" applyBorder="1" applyAlignment="1">
      <alignment vertical="top"/>
    </xf>
    <xf numFmtId="3" fontId="10" fillId="0" borderId="13" xfId="0" applyNumberFormat="1" applyFont="1" applyBorder="1" applyAlignment="1">
      <alignment vertical="top"/>
    </xf>
    <xf numFmtId="0" fontId="5" fillId="0" borderId="10" xfId="0" applyFont="1" applyBorder="1" applyAlignment="1">
      <alignment vertical="center"/>
    </xf>
    <xf numFmtId="16" fontId="16" fillId="0" borderId="10" xfId="0" applyNumberFormat="1" applyFont="1" applyBorder="1" applyAlignment="1">
      <alignment vertical="top"/>
    </xf>
    <xf numFmtId="0" fontId="5" fillId="0" borderId="10" xfId="0" applyFont="1" applyBorder="1" applyAlignment="1">
      <alignment vertical="top"/>
    </xf>
    <xf numFmtId="3" fontId="5" fillId="0" borderId="10" xfId="0" applyNumberFormat="1" applyFont="1" applyBorder="1" applyAlignment="1">
      <alignment vertical="top"/>
    </xf>
    <xf numFmtId="3" fontId="5" fillId="0" borderId="13" xfId="0" applyNumberFormat="1" applyFont="1" applyBorder="1" applyAlignment="1">
      <alignment vertical="top"/>
    </xf>
    <xf numFmtId="0" fontId="15" fillId="0" borderId="10" xfId="0" applyFont="1" applyBorder="1" applyAlignment="1">
      <alignment vertical="center"/>
    </xf>
    <xf numFmtId="3" fontId="15" fillId="0" borderId="10" xfId="0" applyNumberFormat="1" applyFont="1" applyBorder="1" applyAlignment="1">
      <alignment vertical="center"/>
    </xf>
    <xf numFmtId="3" fontId="15" fillId="0" borderId="13" xfId="0" applyNumberFormat="1" applyFont="1" applyBorder="1" applyAlignment="1">
      <alignment vertical="center"/>
    </xf>
    <xf numFmtId="3" fontId="12" fillId="0" borderId="13" xfId="0" applyNumberFormat="1" applyFont="1" applyBorder="1" applyAlignment="1">
      <alignment vertical="top"/>
    </xf>
    <xf numFmtId="0" fontId="19" fillId="0" borderId="10" xfId="0" applyFont="1" applyBorder="1" applyAlignment="1">
      <alignment vertical="top"/>
    </xf>
    <xf numFmtId="16" fontId="15" fillId="0" borderId="10" xfId="0" applyNumberFormat="1" applyFont="1" applyBorder="1" applyAlignment="1">
      <alignment vertical="top"/>
    </xf>
    <xf numFmtId="49" fontId="16" fillId="0" borderId="10" xfId="0" applyNumberFormat="1" applyFont="1" applyBorder="1" applyAlignment="1">
      <alignment vertical="top"/>
    </xf>
    <xf numFmtId="0" fontId="16" fillId="0" borderId="16" xfId="0" applyFont="1" applyBorder="1" applyAlignment="1">
      <alignment vertical="top"/>
    </xf>
    <xf numFmtId="0" fontId="9" fillId="0" borderId="10" xfId="0" applyFont="1" applyFill="1" applyBorder="1" applyAlignment="1">
      <alignment horizontal="center" vertical="center" textRotation="90" wrapText="1"/>
    </xf>
    <xf numFmtId="3" fontId="18" fillId="0" borderId="10" xfId="0" applyNumberFormat="1" applyFont="1" applyBorder="1" applyAlignment="1">
      <alignment vertical="top"/>
    </xf>
    <xf numFmtId="3" fontId="18" fillId="0" borderId="13" xfId="0" applyNumberFormat="1" applyFont="1" applyBorder="1" applyAlignment="1">
      <alignment vertical="top"/>
    </xf>
    <xf numFmtId="0" fontId="16" fillId="0" borderId="12" xfId="0" applyFont="1" applyBorder="1" applyAlignment="1">
      <alignment vertical="top"/>
    </xf>
    <xf numFmtId="0" fontId="12" fillId="0" borderId="17" xfId="0" applyFont="1" applyBorder="1" applyAlignment="1">
      <alignment vertical="top"/>
    </xf>
    <xf numFmtId="16" fontId="23" fillId="0" borderId="10" xfId="0" applyNumberFormat="1" applyFont="1" applyBorder="1" applyAlignment="1">
      <alignment vertical="top"/>
    </xf>
    <xf numFmtId="49" fontId="23" fillId="0" borderId="10" xfId="0" applyNumberFormat="1" applyFont="1" applyBorder="1" applyAlignment="1">
      <alignment vertical="top"/>
    </xf>
    <xf numFmtId="3" fontId="38" fillId="0" borderId="10" xfId="0" applyNumberFormat="1" applyFont="1" applyBorder="1" applyAlignment="1">
      <alignment vertical="top"/>
    </xf>
    <xf numFmtId="3" fontId="38" fillId="0" borderId="13" xfId="0" applyNumberFormat="1" applyFont="1" applyBorder="1" applyAlignment="1">
      <alignment vertical="top"/>
    </xf>
    <xf numFmtId="3" fontId="39" fillId="0" borderId="10" xfId="0" applyNumberFormat="1" applyFont="1" applyBorder="1" applyAlignment="1">
      <alignment vertical="top"/>
    </xf>
    <xf numFmtId="3" fontId="39" fillId="0" borderId="13" xfId="0" applyNumberFormat="1" applyFont="1" applyBorder="1" applyAlignment="1">
      <alignment vertical="top"/>
    </xf>
    <xf numFmtId="4" fontId="3" fillId="32" borderId="18" xfId="0" applyNumberFormat="1" applyFont="1" applyFill="1" applyBorder="1" applyAlignment="1">
      <alignment vertical="top"/>
    </xf>
    <xf numFmtId="4" fontId="30" fillId="0" borderId="18" xfId="0" applyNumberFormat="1" applyFont="1" applyBorder="1" applyAlignment="1">
      <alignment vertical="top"/>
    </xf>
    <xf numFmtId="4" fontId="31" fillId="0" borderId="18" xfId="0" applyNumberFormat="1" applyFont="1" applyBorder="1" applyAlignment="1">
      <alignment vertical="top"/>
    </xf>
    <xf numFmtId="4" fontId="24" fillId="0" borderId="18" xfId="0" applyNumberFormat="1" applyFont="1" applyBorder="1" applyAlignment="1">
      <alignment vertical="top"/>
    </xf>
    <xf numFmtId="4" fontId="24" fillId="0" borderId="19" xfId="0" applyNumberFormat="1" applyFont="1" applyBorder="1" applyAlignment="1">
      <alignment vertical="top"/>
    </xf>
    <xf numFmtId="49" fontId="31" fillId="0" borderId="10" xfId="0" applyNumberFormat="1" applyFont="1" applyBorder="1" applyAlignment="1" applyProtection="1">
      <alignment horizontal="center" vertical="center"/>
      <protection locked="0"/>
    </xf>
    <xf numFmtId="4" fontId="24" fillId="0" borderId="18" xfId="0" applyNumberFormat="1" applyFont="1" applyFill="1" applyBorder="1" applyAlignment="1">
      <alignment horizontal="right" vertical="center"/>
    </xf>
    <xf numFmtId="4" fontId="3" fillId="33" borderId="18" xfId="0" applyNumberFormat="1" applyFont="1" applyFill="1" applyBorder="1" applyAlignment="1">
      <alignment vertical="top"/>
    </xf>
    <xf numFmtId="49" fontId="27" fillId="0" borderId="10" xfId="0" applyNumberFormat="1" applyFont="1" applyFill="1" applyBorder="1" applyAlignment="1" applyProtection="1">
      <alignment horizontal="center" vertical="top"/>
      <protection locked="0"/>
    </xf>
    <xf numFmtId="4" fontId="24" fillId="0" borderId="20" xfId="0" applyNumberFormat="1" applyFont="1" applyBorder="1" applyAlignment="1">
      <alignment vertical="top"/>
    </xf>
    <xf numFmtId="49" fontId="3" fillId="0" borderId="10" xfId="0" applyNumberFormat="1" applyFont="1" applyFill="1" applyBorder="1" applyAlignment="1" applyProtection="1">
      <alignment horizontal="center" vertical="top"/>
      <protection locked="0"/>
    </xf>
    <xf numFmtId="4" fontId="31" fillId="0" borderId="18" xfId="0" applyNumberFormat="1" applyFont="1" applyFill="1" applyBorder="1" applyAlignment="1">
      <alignment vertical="top"/>
    </xf>
    <xf numFmtId="49" fontId="30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top"/>
    </xf>
    <xf numFmtId="49" fontId="27" fillId="0" borderId="10" xfId="0" applyNumberFormat="1" applyFont="1" applyBorder="1" applyAlignment="1">
      <alignment horizontal="center" vertical="top"/>
    </xf>
    <xf numFmtId="49" fontId="31" fillId="0" borderId="10" xfId="0" applyNumberFormat="1" applyFont="1" applyBorder="1" applyAlignment="1">
      <alignment horizontal="center" vertical="top"/>
    </xf>
    <xf numFmtId="49" fontId="24" fillId="0" borderId="10" xfId="0" applyNumberFormat="1" applyFont="1" applyBorder="1" applyAlignment="1">
      <alignment horizontal="center" vertical="top"/>
    </xf>
    <xf numFmtId="4" fontId="24" fillId="0" borderId="21" xfId="0" applyNumberFormat="1" applyFont="1" applyBorder="1" applyAlignment="1">
      <alignment vertical="top"/>
    </xf>
    <xf numFmtId="4" fontId="24" fillId="0" borderId="18" xfId="0" applyNumberFormat="1" applyFont="1" applyBorder="1" applyAlignment="1">
      <alignment horizontal="right" vertical="top" wrapText="1"/>
    </xf>
    <xf numFmtId="49" fontId="3" fillId="32" borderId="10" xfId="0" applyNumberFormat="1" applyFont="1" applyFill="1" applyBorder="1" applyAlignment="1" applyProtection="1">
      <alignment horizontal="center" vertical="top"/>
      <protection locked="0"/>
    </xf>
    <xf numFmtId="49" fontId="31" fillId="0" borderId="10" xfId="0" applyNumberFormat="1" applyFont="1" applyFill="1" applyBorder="1" applyAlignment="1">
      <alignment horizontal="center" wrapText="1"/>
    </xf>
    <xf numFmtId="0" fontId="29" fillId="0" borderId="0" xfId="0" applyFont="1" applyFill="1" applyBorder="1" applyAlignment="1" applyProtection="1">
      <alignment horizontal="right" vertical="top" wrapText="1"/>
      <protection/>
    </xf>
    <xf numFmtId="0" fontId="0" fillId="32" borderId="10" xfId="0" applyFill="1" applyBorder="1" applyAlignment="1">
      <alignment/>
    </xf>
    <xf numFmtId="4" fontId="0" fillId="32" borderId="10" xfId="0" applyNumberFormat="1" applyFill="1" applyBorder="1" applyAlignment="1">
      <alignment/>
    </xf>
    <xf numFmtId="3" fontId="25" fillId="0" borderId="22" xfId="0" applyNumberFormat="1" applyFont="1" applyFill="1" applyBorder="1" applyAlignment="1">
      <alignment horizontal="center" vertical="center" wrapText="1"/>
    </xf>
    <xf numFmtId="0" fontId="20" fillId="0" borderId="23" xfId="0" applyFont="1" applyBorder="1" applyAlignment="1">
      <alignment wrapText="1"/>
    </xf>
    <xf numFmtId="3" fontId="20" fillId="0" borderId="19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4" fontId="0" fillId="0" borderId="0" xfId="0" applyNumberFormat="1" applyFont="1" applyAlignment="1">
      <alignment wrapText="1"/>
    </xf>
    <xf numFmtId="3" fontId="15" fillId="34" borderId="10" xfId="0" applyNumberFormat="1" applyFont="1" applyFill="1" applyBorder="1" applyAlignment="1">
      <alignment vertical="top"/>
    </xf>
    <xf numFmtId="3" fontId="15" fillId="34" borderId="13" xfId="0" applyNumberFormat="1" applyFont="1" applyFill="1" applyBorder="1" applyAlignment="1">
      <alignment vertical="top"/>
    </xf>
    <xf numFmtId="49" fontId="31" fillId="0" borderId="10" xfId="0" applyNumberFormat="1" applyFont="1" applyFill="1" applyBorder="1" applyAlignment="1" applyProtection="1">
      <alignment horizontal="center" vertical="center"/>
      <protection/>
    </xf>
    <xf numFmtId="49" fontId="24" fillId="0" borderId="10" xfId="0" applyNumberFormat="1" applyFont="1" applyFill="1" applyBorder="1" applyAlignment="1" applyProtection="1">
      <alignment horizontal="center" vertical="center"/>
      <protection/>
    </xf>
    <xf numFmtId="4" fontId="24" fillId="0" borderId="19" xfId="0" applyNumberFormat="1" applyFont="1" applyFill="1" applyBorder="1" applyAlignment="1">
      <alignment horizontal="right" vertical="center"/>
    </xf>
    <xf numFmtId="4" fontId="20" fillId="0" borderId="0" xfId="0" applyNumberFormat="1" applyFont="1" applyAlignment="1">
      <alignment/>
    </xf>
    <xf numFmtId="0" fontId="16" fillId="0" borderId="24" xfId="0" applyFont="1" applyBorder="1" applyAlignment="1">
      <alignment vertical="top"/>
    </xf>
    <xf numFmtId="49" fontId="10" fillId="0" borderId="16" xfId="0" applyNumberFormat="1" applyFont="1" applyBorder="1" applyAlignment="1">
      <alignment vertical="top"/>
    </xf>
    <xf numFmtId="3" fontId="42" fillId="0" borderId="10" xfId="0" applyNumberFormat="1" applyFont="1" applyBorder="1" applyAlignment="1">
      <alignment vertical="top"/>
    </xf>
    <xf numFmtId="3" fontId="42" fillId="0" borderId="13" xfId="0" applyNumberFormat="1" applyFont="1" applyBorder="1" applyAlignment="1">
      <alignment vertical="top"/>
    </xf>
    <xf numFmtId="3" fontId="15" fillId="0" borderId="10" xfId="0" applyNumberFormat="1" applyFont="1" applyBorder="1" applyAlignment="1">
      <alignment vertical="top"/>
    </xf>
    <xf numFmtId="3" fontId="15" fillId="0" borderId="13" xfId="0" applyNumberFormat="1" applyFont="1" applyBorder="1" applyAlignment="1">
      <alignment vertical="top"/>
    </xf>
    <xf numFmtId="0" fontId="15" fillId="0" borderId="10" xfId="0" applyFont="1" applyBorder="1" applyAlignment="1">
      <alignment vertical="top"/>
    </xf>
    <xf numFmtId="0" fontId="43" fillId="0" borderId="0" xfId="0" applyFont="1" applyBorder="1" applyAlignment="1">
      <alignment vertical="top"/>
    </xf>
    <xf numFmtId="3" fontId="43" fillId="0" borderId="0" xfId="0" applyNumberFormat="1" applyFont="1" applyAlignment="1">
      <alignment vertical="top"/>
    </xf>
    <xf numFmtId="0" fontId="15" fillId="0" borderId="0" xfId="0" applyFont="1" applyBorder="1" applyAlignment="1">
      <alignment vertical="top"/>
    </xf>
    <xf numFmtId="3" fontId="15" fillId="0" borderId="0" xfId="0" applyNumberFormat="1" applyFont="1" applyAlignment="1">
      <alignment vertical="top"/>
    </xf>
    <xf numFmtId="3" fontId="44" fillId="0" borderId="0" xfId="0" applyNumberFormat="1" applyFont="1" applyAlignment="1">
      <alignment vertical="top"/>
    </xf>
    <xf numFmtId="3" fontId="38" fillId="0" borderId="10" xfId="0" applyNumberFormat="1" applyFont="1" applyBorder="1" applyAlignment="1">
      <alignment vertical="top"/>
    </xf>
    <xf numFmtId="3" fontId="38" fillId="0" borderId="13" xfId="0" applyNumberFormat="1" applyFont="1" applyBorder="1" applyAlignment="1">
      <alignment vertical="top"/>
    </xf>
    <xf numFmtId="49" fontId="28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8" fillId="0" borderId="10" xfId="0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Border="1" applyAlignment="1">
      <alignment/>
    </xf>
    <xf numFmtId="4" fontId="45" fillId="0" borderId="10" xfId="0" applyNumberFormat="1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left" vertical="top" wrapText="1"/>
    </xf>
    <xf numFmtId="49" fontId="15" fillId="32" borderId="13" xfId="0" applyNumberFormat="1" applyFont="1" applyFill="1" applyBorder="1" applyAlignment="1" applyProtection="1">
      <alignment horizontal="center" vertical="center" wrapText="1"/>
      <protection/>
    </xf>
    <xf numFmtId="49" fontId="3" fillId="32" borderId="26" xfId="0" applyNumberFormat="1" applyFont="1" applyFill="1" applyBorder="1" applyAlignment="1">
      <alignment horizontal="center" vertical="top"/>
    </xf>
    <xf numFmtId="4" fontId="3" fillId="32" borderId="27" xfId="0" applyNumberFormat="1" applyFont="1" applyFill="1" applyBorder="1" applyAlignment="1">
      <alignment vertical="top"/>
    </xf>
    <xf numFmtId="49" fontId="30" fillId="0" borderId="23" xfId="0" applyNumberFormat="1" applyFont="1" applyFill="1" applyBorder="1" applyAlignment="1">
      <alignment horizontal="left" vertical="center" wrapText="1"/>
    </xf>
    <xf numFmtId="49" fontId="30" fillId="0" borderId="10" xfId="0" applyNumberFormat="1" applyFont="1" applyFill="1" applyBorder="1" applyAlignment="1" applyProtection="1">
      <alignment horizontal="center" vertical="top"/>
      <protection/>
    </xf>
    <xf numFmtId="4" fontId="30" fillId="0" borderId="19" xfId="0" applyNumberFormat="1" applyFont="1" applyBorder="1" applyAlignment="1">
      <alignment vertical="top"/>
    </xf>
    <xf numFmtId="49" fontId="31" fillId="0" borderId="23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 applyProtection="1">
      <alignment horizontal="center" vertical="top"/>
      <protection/>
    </xf>
    <xf numFmtId="4" fontId="31" fillId="0" borderId="19" xfId="0" applyNumberFormat="1" applyFont="1" applyBorder="1" applyAlignment="1">
      <alignment vertical="top"/>
    </xf>
    <xf numFmtId="49" fontId="24" fillId="0" borderId="23" xfId="0" applyNumberFormat="1" applyFont="1" applyFill="1" applyBorder="1" applyAlignment="1">
      <alignment horizontal="left" vertical="center" wrapText="1"/>
    </xf>
    <xf numFmtId="49" fontId="24" fillId="0" borderId="10" xfId="0" applyNumberFormat="1" applyFont="1" applyFill="1" applyBorder="1" applyAlignment="1" applyProtection="1">
      <alignment horizontal="center" vertical="top"/>
      <protection/>
    </xf>
    <xf numFmtId="0" fontId="30" fillId="0" borderId="23" xfId="0" applyFont="1" applyBorder="1" applyAlignment="1">
      <alignment horizontal="left" vertical="top" wrapText="1"/>
    </xf>
    <xf numFmtId="0" fontId="31" fillId="0" borderId="23" xfId="0" applyFont="1" applyBorder="1" applyAlignment="1">
      <alignment horizontal="left" vertical="top" wrapText="1"/>
    </xf>
    <xf numFmtId="0" fontId="31" fillId="0" borderId="23" xfId="0" applyFont="1" applyBorder="1" applyAlignment="1">
      <alignment wrapText="1"/>
    </xf>
    <xf numFmtId="0" fontId="32" fillId="0" borderId="23" xfId="0" applyFont="1" applyBorder="1" applyAlignment="1">
      <alignment wrapText="1"/>
    </xf>
    <xf numFmtId="49" fontId="32" fillId="0" borderId="10" xfId="0" applyNumberFormat="1" applyFont="1" applyFill="1" applyBorder="1" applyAlignment="1" applyProtection="1">
      <alignment horizontal="center" vertical="top"/>
      <protection/>
    </xf>
    <xf numFmtId="0" fontId="30" fillId="0" borderId="23" xfId="0" applyFont="1" applyBorder="1" applyAlignment="1">
      <alignment/>
    </xf>
    <xf numFmtId="0" fontId="31" fillId="0" borderId="23" xfId="0" applyFont="1" applyBorder="1" applyAlignment="1">
      <alignment/>
    </xf>
    <xf numFmtId="0" fontId="26" fillId="0" borderId="23" xfId="0" applyFont="1" applyBorder="1" applyAlignment="1">
      <alignment/>
    </xf>
    <xf numFmtId="180" fontId="24" fillId="0" borderId="23" xfId="0" applyNumberFormat="1" applyFont="1" applyFill="1" applyBorder="1" applyAlignment="1">
      <alignment horizontal="left" vertical="center" wrapText="1"/>
    </xf>
    <xf numFmtId="4" fontId="31" fillId="0" borderId="19" xfId="0" applyNumberFormat="1" applyFont="1" applyFill="1" applyBorder="1" applyAlignment="1">
      <alignment horizontal="right" vertical="center"/>
    </xf>
    <xf numFmtId="49" fontId="31" fillId="0" borderId="10" xfId="0" applyNumberFormat="1" applyFont="1" applyFill="1" applyBorder="1" applyAlignment="1">
      <alignment horizontal="center" vertical="top"/>
    </xf>
    <xf numFmtId="49" fontId="24" fillId="0" borderId="10" xfId="0" applyNumberFormat="1" applyFont="1" applyFill="1" applyBorder="1" applyAlignment="1">
      <alignment horizontal="center" vertical="top"/>
    </xf>
    <xf numFmtId="49" fontId="3" fillId="32" borderId="23" xfId="0" applyNumberFormat="1" applyFont="1" applyFill="1" applyBorder="1" applyAlignment="1">
      <alignment horizontal="left" vertical="center" wrapText="1"/>
    </xf>
    <xf numFmtId="49" fontId="29" fillId="32" borderId="10" xfId="0" applyNumberFormat="1" applyFont="1" applyFill="1" applyBorder="1" applyAlignment="1" applyProtection="1">
      <alignment horizontal="center" vertical="center" wrapText="1"/>
      <protection/>
    </xf>
    <xf numFmtId="49" fontId="29" fillId="32" borderId="10" xfId="0" applyNumberFormat="1" applyFont="1" applyFill="1" applyBorder="1" applyAlignment="1" applyProtection="1">
      <alignment horizontal="center" vertical="top"/>
      <protection locked="0"/>
    </xf>
    <xf numFmtId="0" fontId="27" fillId="0" borderId="23" xfId="0" applyFont="1" applyBorder="1" applyAlignment="1">
      <alignment wrapText="1"/>
    </xf>
    <xf numFmtId="4" fontId="27" fillId="0" borderId="19" xfId="0" applyNumberFormat="1" applyFont="1" applyBorder="1" applyAlignment="1">
      <alignment vertical="top"/>
    </xf>
    <xf numFmtId="0" fontId="3" fillId="32" borderId="23" xfId="0" applyFont="1" applyFill="1" applyBorder="1" applyAlignment="1">
      <alignment horizontal="left" vertical="top" wrapText="1"/>
    </xf>
    <xf numFmtId="0" fontId="30" fillId="0" borderId="23" xfId="0" applyFont="1" applyFill="1" applyBorder="1" applyAlignment="1">
      <alignment horizontal="left" vertical="top" wrapText="1"/>
    </xf>
    <xf numFmtId="4" fontId="30" fillId="0" borderId="19" xfId="0" applyNumberFormat="1" applyFont="1" applyFill="1" applyBorder="1" applyAlignment="1">
      <alignment vertical="top"/>
    </xf>
    <xf numFmtId="4" fontId="31" fillId="0" borderId="19" xfId="0" applyNumberFormat="1" applyFont="1" applyFill="1" applyBorder="1" applyAlignment="1">
      <alignment vertical="top"/>
    </xf>
    <xf numFmtId="0" fontId="33" fillId="0" borderId="23" xfId="0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center" vertical="center"/>
    </xf>
    <xf numFmtId="0" fontId="33" fillId="0" borderId="23" xfId="0" applyFont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center" vertical="top"/>
    </xf>
    <xf numFmtId="0" fontId="40" fillId="0" borderId="23" xfId="0" applyFont="1" applyBorder="1" applyAlignment="1">
      <alignment horizontal="left" vertical="top" wrapText="1"/>
    </xf>
    <xf numFmtId="49" fontId="27" fillId="0" borderId="10" xfId="0" applyNumberFormat="1" applyFont="1" applyFill="1" applyBorder="1" applyAlignment="1">
      <alignment horizontal="center" vertical="top"/>
    </xf>
    <xf numFmtId="49" fontId="34" fillId="0" borderId="10" xfId="0" applyNumberFormat="1" applyFont="1" applyFill="1" applyBorder="1" applyAlignment="1" applyProtection="1">
      <alignment horizontal="center" vertical="top"/>
      <protection locked="0"/>
    </xf>
    <xf numFmtId="4" fontId="34" fillId="0" borderId="19" xfId="0" applyNumberFormat="1" applyFont="1" applyBorder="1" applyAlignment="1">
      <alignment vertical="top"/>
    </xf>
    <xf numFmtId="0" fontId="27" fillId="0" borderId="23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49" fontId="27" fillId="0" borderId="23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 applyProtection="1">
      <alignment horizontal="center" vertical="top"/>
      <protection/>
    </xf>
    <xf numFmtId="4" fontId="30" fillId="0" borderId="10" xfId="0" applyNumberFormat="1" applyFont="1" applyFill="1" applyBorder="1" applyAlignment="1">
      <alignment horizontal="right" vertical="center"/>
    </xf>
    <xf numFmtId="4" fontId="31" fillId="0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horizontal="right" vertical="center"/>
    </xf>
    <xf numFmtId="4" fontId="30" fillId="0" borderId="19" xfId="0" applyNumberFormat="1" applyFont="1" applyFill="1" applyBorder="1" applyAlignment="1">
      <alignment horizontal="right" vertical="center"/>
    </xf>
    <xf numFmtId="49" fontId="3" fillId="32" borderId="10" xfId="0" applyNumberFormat="1" applyFont="1" applyFill="1" applyBorder="1" applyAlignment="1" applyProtection="1">
      <alignment horizontal="center" vertical="top"/>
      <protection/>
    </xf>
    <xf numFmtId="49" fontId="26" fillId="0" borderId="10" xfId="0" applyNumberFormat="1" applyFont="1" applyFill="1" applyBorder="1" applyAlignment="1" applyProtection="1">
      <alignment horizontal="center" vertical="top"/>
      <protection/>
    </xf>
    <xf numFmtId="4" fontId="27" fillId="0" borderId="19" xfId="0" applyNumberFormat="1" applyFont="1" applyFill="1" applyBorder="1" applyAlignment="1">
      <alignment vertical="top"/>
    </xf>
    <xf numFmtId="0" fontId="31" fillId="0" borderId="23" xfId="0" applyFont="1" applyBorder="1" applyAlignment="1">
      <alignment horizontal="left" vertical="center" wrapText="1"/>
    </xf>
    <xf numFmtId="0" fontId="24" fillId="0" borderId="23" xfId="0" applyFont="1" applyBorder="1" applyAlignment="1">
      <alignment horizontal="left" vertical="center" wrapText="1"/>
    </xf>
    <xf numFmtId="184" fontId="46" fillId="0" borderId="23" xfId="517" applyNumberFormat="1" applyFont="1" applyFill="1" applyBorder="1" applyAlignment="1" applyProtection="1">
      <alignment horizontal="left" vertical="top" wrapText="1"/>
      <protection hidden="1"/>
    </xf>
    <xf numFmtId="1" fontId="24" fillId="0" borderId="23" xfId="0" applyNumberFormat="1" applyFont="1" applyFill="1" applyBorder="1" applyAlignment="1">
      <alignment horizontal="left" vertical="center" wrapText="1"/>
    </xf>
    <xf numFmtId="0" fontId="31" fillId="0" borderId="23" xfId="0" applyNumberFormat="1" applyFont="1" applyBorder="1" applyAlignment="1">
      <alignment horizontal="left" vertical="top" wrapText="1"/>
    </xf>
    <xf numFmtId="0" fontId="29" fillId="32" borderId="23" xfId="0" applyFont="1" applyFill="1" applyBorder="1" applyAlignment="1">
      <alignment horizontal="left" vertical="top" wrapText="1"/>
    </xf>
    <xf numFmtId="49" fontId="29" fillId="32" borderId="10" xfId="0" applyNumberFormat="1" applyFont="1" applyFill="1" applyBorder="1" applyAlignment="1">
      <alignment horizontal="center" vertical="top"/>
    </xf>
    <xf numFmtId="49" fontId="36" fillId="0" borderId="10" xfId="0" applyNumberFormat="1" applyFont="1" applyFill="1" applyBorder="1" applyAlignment="1" applyProtection="1">
      <alignment horizontal="center" vertical="top"/>
      <protection/>
    </xf>
    <xf numFmtId="49" fontId="29" fillId="32" borderId="10" xfId="0" applyNumberFormat="1" applyFont="1" applyFill="1" applyBorder="1" applyAlignment="1" applyProtection="1">
      <alignment horizontal="center" vertical="top"/>
      <protection/>
    </xf>
    <xf numFmtId="1" fontId="31" fillId="0" borderId="23" xfId="0" applyNumberFormat="1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top" wrapText="1"/>
    </xf>
    <xf numFmtId="49" fontId="24" fillId="0" borderId="10" xfId="0" applyNumberFormat="1" applyFont="1" applyFill="1" applyBorder="1" applyAlignment="1">
      <alignment horizontal="center" wrapText="1"/>
    </xf>
    <xf numFmtId="4" fontId="24" fillId="0" borderId="19" xfId="0" applyNumberFormat="1" applyFont="1" applyFill="1" applyBorder="1" applyAlignment="1">
      <alignment vertical="top"/>
    </xf>
    <xf numFmtId="0" fontId="24" fillId="0" borderId="10" xfId="0" applyFont="1" applyFill="1" applyBorder="1" applyAlignment="1">
      <alignment horizontal="left" vertical="top" wrapText="1"/>
    </xf>
    <xf numFmtId="4" fontId="24" fillId="0" borderId="10" xfId="0" applyNumberFormat="1" applyFont="1" applyFill="1" applyBorder="1" applyAlignment="1">
      <alignment vertical="top"/>
    </xf>
    <xf numFmtId="1" fontId="31" fillId="0" borderId="28" xfId="0" applyNumberFormat="1" applyFont="1" applyFill="1" applyBorder="1" applyAlignment="1">
      <alignment horizontal="left" vertical="center" wrapText="1"/>
    </xf>
    <xf numFmtId="49" fontId="25" fillId="0" borderId="22" xfId="0" applyNumberFormat="1" applyFont="1" applyFill="1" applyBorder="1" applyAlignment="1" applyProtection="1">
      <alignment horizontal="center" vertical="center" wrapText="1"/>
      <protection/>
    </xf>
    <xf numFmtId="49" fontId="31" fillId="0" borderId="22" xfId="0" applyNumberFormat="1" applyFont="1" applyFill="1" applyBorder="1" applyAlignment="1">
      <alignment horizontal="center" wrapText="1"/>
    </xf>
    <xf numFmtId="49" fontId="31" fillId="0" borderId="22" xfId="0" applyNumberFormat="1" applyFont="1" applyFill="1" applyBorder="1" applyAlignment="1" applyProtection="1">
      <alignment horizontal="center" vertical="top"/>
      <protection locked="0"/>
    </xf>
    <xf numFmtId="4" fontId="31" fillId="0" borderId="29" xfId="0" applyNumberFormat="1" applyFont="1" applyBorder="1" applyAlignment="1">
      <alignment vertical="top"/>
    </xf>
    <xf numFmtId="0" fontId="24" fillId="0" borderId="30" xfId="0" applyFont="1" applyFill="1" applyBorder="1" applyAlignment="1">
      <alignment horizontal="left" vertical="top" wrapText="1"/>
    </xf>
    <xf numFmtId="49" fontId="24" fillId="0" borderId="31" xfId="0" applyNumberFormat="1" applyFont="1" applyFill="1" applyBorder="1" applyAlignment="1" applyProtection="1">
      <alignment horizontal="center" vertical="top"/>
      <protection/>
    </xf>
    <xf numFmtId="49" fontId="24" fillId="0" borderId="31" xfId="0" applyNumberFormat="1" applyFont="1" applyFill="1" applyBorder="1" applyAlignment="1" applyProtection="1">
      <alignment horizontal="center" vertical="top"/>
      <protection locked="0"/>
    </xf>
    <xf numFmtId="49" fontId="24" fillId="0" borderId="31" xfId="0" applyNumberFormat="1" applyFont="1" applyFill="1" applyBorder="1" applyAlignment="1">
      <alignment horizontal="center" wrapText="1"/>
    </xf>
    <xf numFmtId="4" fontId="24" fillId="0" borderId="32" xfId="0" applyNumberFormat="1" applyFont="1" applyFill="1" applyBorder="1" applyAlignment="1">
      <alignment vertical="top"/>
    </xf>
    <xf numFmtId="0" fontId="29" fillId="32" borderId="33" xfId="0" applyFont="1" applyFill="1" applyBorder="1" applyAlignment="1" applyProtection="1">
      <alignment horizontal="right" vertical="top" wrapText="1"/>
      <protection/>
    </xf>
    <xf numFmtId="49" fontId="29" fillId="32" borderId="34" xfId="0" applyNumberFormat="1" applyFont="1" applyFill="1" applyBorder="1" applyAlignment="1">
      <alignment horizontal="left" vertical="top"/>
    </xf>
    <xf numFmtId="49" fontId="29" fillId="32" borderId="34" xfId="0" applyNumberFormat="1" applyFont="1" applyFill="1" applyBorder="1" applyAlignment="1">
      <alignment horizontal="center" vertical="top"/>
    </xf>
    <xf numFmtId="4" fontId="24" fillId="0" borderId="18" xfId="0" applyNumberFormat="1" applyFont="1" applyFill="1" applyBorder="1" applyAlignment="1">
      <alignment vertical="top"/>
    </xf>
    <xf numFmtId="4" fontId="47" fillId="0" borderId="18" xfId="0" applyNumberFormat="1" applyFont="1" applyFill="1" applyBorder="1" applyAlignment="1">
      <alignment vertical="top"/>
    </xf>
    <xf numFmtId="4" fontId="3" fillId="33" borderId="19" xfId="0" applyNumberFormat="1" applyFont="1" applyFill="1" applyBorder="1" applyAlignment="1">
      <alignment vertical="top"/>
    </xf>
    <xf numFmtId="4" fontId="3" fillId="33" borderId="18" xfId="0" applyNumberFormat="1" applyFont="1" applyFill="1" applyBorder="1" applyAlignment="1">
      <alignment horizontal="right" vertical="center"/>
    </xf>
    <xf numFmtId="49" fontId="3" fillId="33" borderId="10" xfId="0" applyNumberFormat="1" applyFont="1" applyFill="1" applyBorder="1" applyAlignment="1" applyProtection="1">
      <alignment horizontal="center" vertical="top"/>
      <protection locked="0"/>
    </xf>
    <xf numFmtId="49" fontId="35" fillId="0" borderId="10" xfId="0" applyNumberFormat="1" applyFont="1" applyFill="1" applyBorder="1" applyAlignment="1" applyProtection="1">
      <alignment horizontal="center" vertical="center" wrapText="1"/>
      <protection/>
    </xf>
    <xf numFmtId="0" fontId="48" fillId="0" borderId="23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wrapText="1"/>
    </xf>
    <xf numFmtId="49" fontId="3" fillId="32" borderId="10" xfId="0" applyNumberFormat="1" applyFont="1" applyFill="1" applyBorder="1" applyAlignment="1" applyProtection="1">
      <alignment horizontal="center" vertical="center" wrapText="1"/>
      <protection/>
    </xf>
    <xf numFmtId="49" fontId="29" fillId="33" borderId="10" xfId="0" applyNumberFormat="1" applyFont="1" applyFill="1" applyBorder="1" applyAlignment="1" applyProtection="1">
      <alignment horizontal="center" vertical="top"/>
      <protection locked="0"/>
    </xf>
    <xf numFmtId="49" fontId="29" fillId="33" borderId="10" xfId="0" applyNumberFormat="1" applyFont="1" applyFill="1" applyBorder="1" applyAlignment="1">
      <alignment horizontal="center" vertical="top"/>
    </xf>
    <xf numFmtId="0" fontId="3" fillId="33" borderId="23" xfId="0" applyFont="1" applyFill="1" applyBorder="1" applyAlignment="1">
      <alignment horizontal="left" vertical="top" wrapText="1"/>
    </xf>
    <xf numFmtId="49" fontId="29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3" borderId="10" xfId="0" applyNumberFormat="1" applyFont="1" applyFill="1" applyBorder="1" applyAlignment="1" applyProtection="1">
      <alignment horizontal="center" vertical="top"/>
      <protection/>
    </xf>
    <xf numFmtId="4" fontId="3" fillId="33" borderId="18" xfId="0" applyNumberFormat="1" applyFont="1" applyFill="1" applyBorder="1" applyAlignment="1">
      <alignment horizontal="right" vertical="top" wrapText="1"/>
    </xf>
    <xf numFmtId="4" fontId="3" fillId="33" borderId="10" xfId="0" applyNumberFormat="1" applyFont="1" applyFill="1" applyBorder="1" applyAlignment="1">
      <alignment vertical="top"/>
    </xf>
    <xf numFmtId="4" fontId="20" fillId="0" borderId="10" xfId="0" applyNumberFormat="1" applyFont="1" applyFill="1" applyBorder="1" applyAlignment="1">
      <alignment wrapText="1"/>
    </xf>
    <xf numFmtId="49" fontId="49" fillId="0" borderId="23" xfId="0" applyNumberFormat="1" applyFont="1" applyFill="1" applyBorder="1" applyAlignment="1">
      <alignment horizontal="left" vertical="center" wrapText="1"/>
    </xf>
    <xf numFmtId="49" fontId="50" fillId="0" borderId="10" xfId="0" applyNumberFormat="1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Fill="1" applyBorder="1" applyAlignment="1" applyProtection="1">
      <alignment horizontal="center" vertical="top"/>
      <protection/>
    </xf>
    <xf numFmtId="49" fontId="49" fillId="0" borderId="10" xfId="0" applyNumberFormat="1" applyFont="1" applyBorder="1" applyAlignment="1" applyProtection="1">
      <alignment horizontal="center" vertical="top"/>
      <protection locked="0"/>
    </xf>
    <xf numFmtId="4" fontId="49" fillId="0" borderId="19" xfId="0" applyNumberFormat="1" applyFont="1" applyBorder="1" applyAlignment="1">
      <alignment vertical="top"/>
    </xf>
    <xf numFmtId="4" fontId="24" fillId="0" borderId="19" xfId="0" applyNumberFormat="1" applyFont="1" applyFill="1" applyBorder="1" applyAlignment="1">
      <alignment horizontal="right" vertical="top" wrapText="1"/>
    </xf>
    <xf numFmtId="4" fontId="31" fillId="0" borderId="19" xfId="0" applyNumberFormat="1" applyFont="1" applyBorder="1" applyAlignment="1">
      <alignment vertical="top"/>
    </xf>
    <xf numFmtId="4" fontId="31" fillId="0" borderId="18" xfId="0" applyNumberFormat="1" applyFont="1" applyFill="1" applyBorder="1" applyAlignment="1">
      <alignment vertical="top"/>
    </xf>
    <xf numFmtId="4" fontId="31" fillId="0" borderId="18" xfId="0" applyNumberFormat="1" applyFont="1" applyBorder="1" applyAlignment="1">
      <alignment vertical="top"/>
    </xf>
    <xf numFmtId="4" fontId="30" fillId="0" borderId="19" xfId="0" applyNumberFormat="1" applyFont="1" applyBorder="1" applyAlignment="1">
      <alignment vertical="top"/>
    </xf>
    <xf numFmtId="4" fontId="30" fillId="0" borderId="18" xfId="0" applyNumberFormat="1" applyFont="1" applyFill="1" applyBorder="1" applyAlignment="1">
      <alignment horizontal="right" vertical="center"/>
    </xf>
    <xf numFmtId="4" fontId="30" fillId="0" borderId="18" xfId="0" applyNumberFormat="1" applyFont="1" applyBorder="1" applyAlignment="1">
      <alignment vertical="top"/>
    </xf>
    <xf numFmtId="4" fontId="27" fillId="0" borderId="19" xfId="0" applyNumberFormat="1" applyFont="1" applyBorder="1" applyAlignment="1">
      <alignment vertical="top"/>
    </xf>
    <xf numFmtId="0" fontId="33" fillId="33" borderId="23" xfId="0" applyFont="1" applyFill="1" applyBorder="1" applyAlignment="1">
      <alignment horizontal="left" vertical="top" wrapText="1"/>
    </xf>
    <xf numFmtId="49" fontId="25" fillId="33" borderId="10" xfId="0" applyNumberFormat="1" applyFont="1" applyFill="1" applyBorder="1" applyAlignment="1" applyProtection="1">
      <alignment horizontal="center" vertical="center" wrapText="1"/>
      <protection/>
    </xf>
    <xf numFmtId="49" fontId="30" fillId="33" borderId="10" xfId="0" applyNumberFormat="1" applyFont="1" applyFill="1" applyBorder="1" applyAlignment="1">
      <alignment horizontal="center" vertical="top"/>
    </xf>
    <xf numFmtId="49" fontId="30" fillId="33" borderId="10" xfId="0" applyNumberFormat="1" applyFont="1" applyFill="1" applyBorder="1" applyAlignment="1" applyProtection="1">
      <alignment horizontal="center" vertical="top"/>
      <protection locked="0"/>
    </xf>
    <xf numFmtId="4" fontId="30" fillId="33" borderId="10" xfId="0" applyNumberFormat="1" applyFont="1" applyFill="1" applyBorder="1" applyAlignment="1">
      <alignment vertical="top"/>
    </xf>
    <xf numFmtId="3" fontId="51" fillId="33" borderId="10" xfId="0" applyNumberFormat="1" applyFont="1" applyFill="1" applyBorder="1" applyAlignment="1">
      <alignment horizontal="center" vertical="center" wrapText="1"/>
    </xf>
    <xf numFmtId="4" fontId="34" fillId="0" borderId="19" xfId="0" applyNumberFormat="1" applyFont="1" applyFill="1" applyBorder="1" applyAlignment="1">
      <alignment vertical="top"/>
    </xf>
    <xf numFmtId="4" fontId="31" fillId="33" borderId="19" xfId="0" applyNumberFormat="1" applyFont="1" applyFill="1" applyBorder="1" applyAlignment="1">
      <alignment vertical="top"/>
    </xf>
    <xf numFmtId="4" fontId="24" fillId="33" borderId="19" xfId="0" applyNumberFormat="1" applyFont="1" applyFill="1" applyBorder="1" applyAlignment="1">
      <alignment vertical="top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49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20" fillId="0" borderId="25" xfId="0" applyFont="1" applyBorder="1" applyAlignment="1">
      <alignment horizontal="center" vertical="center" wrapText="1"/>
    </xf>
    <xf numFmtId="49" fontId="20" fillId="0" borderId="26" xfId="0" applyNumberFormat="1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 wrapText="1"/>
    </xf>
    <xf numFmtId="0" fontId="20" fillId="0" borderId="27" xfId="0" applyFont="1" applyBorder="1" applyAlignment="1">
      <alignment horizontal="center" vertical="center" textRotation="90" wrapText="1"/>
    </xf>
    <xf numFmtId="0" fontId="20" fillId="0" borderId="23" xfId="0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0" fontId="0" fillId="0" borderId="23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0" fontId="0" fillId="0" borderId="30" xfId="0" applyFont="1" applyBorder="1" applyAlignment="1">
      <alignment wrapText="1"/>
    </xf>
    <xf numFmtId="49" fontId="0" fillId="0" borderId="31" xfId="0" applyNumberFormat="1" applyFont="1" applyBorder="1" applyAlignment="1">
      <alignment horizontal="center" wrapText="1"/>
    </xf>
    <xf numFmtId="4" fontId="0" fillId="0" borderId="31" xfId="0" applyNumberFormat="1" applyFont="1" applyBorder="1" applyAlignment="1">
      <alignment wrapText="1"/>
    </xf>
    <xf numFmtId="4" fontId="0" fillId="0" borderId="35" xfId="0" applyNumberFormat="1" applyFont="1" applyBorder="1" applyAlignment="1">
      <alignment wrapText="1"/>
    </xf>
    <xf numFmtId="0" fontId="0" fillId="0" borderId="22" xfId="0" applyFont="1" applyBorder="1" applyAlignment="1">
      <alignment wrapText="1"/>
    </xf>
    <xf numFmtId="49" fontId="0" fillId="0" borderId="22" xfId="0" applyNumberFormat="1" applyFont="1" applyBorder="1" applyAlignment="1">
      <alignment horizontal="center" wrapText="1"/>
    </xf>
    <xf numFmtId="4" fontId="0" fillId="0" borderId="22" xfId="0" applyNumberFormat="1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52" fillId="0" borderId="10" xfId="0" applyFont="1" applyBorder="1" applyAlignment="1">
      <alignment vertical="justify" wrapText="1"/>
    </xf>
    <xf numFmtId="49" fontId="12" fillId="0" borderId="10" xfId="0" applyNumberFormat="1" applyFont="1" applyBorder="1" applyAlignment="1" quotePrefix="1">
      <alignment horizontal="center" vertical="top" wrapText="1"/>
    </xf>
    <xf numFmtId="49" fontId="12" fillId="0" borderId="10" xfId="0" applyNumberFormat="1" applyFont="1" applyBorder="1" applyAlignment="1">
      <alignment horizontal="center" vertical="top" wrapText="1"/>
    </xf>
    <xf numFmtId="4" fontId="12" fillId="0" borderId="24" xfId="0" applyNumberFormat="1" applyFont="1" applyBorder="1" applyAlignment="1">
      <alignment vertical="top"/>
    </xf>
    <xf numFmtId="4" fontId="12" fillId="0" borderId="10" xfId="0" applyNumberFormat="1" applyFont="1" applyBorder="1" applyAlignment="1">
      <alignment vertical="top"/>
    </xf>
    <xf numFmtId="4" fontId="53" fillId="32" borderId="10" xfId="0" applyNumberFormat="1" applyFont="1" applyFill="1" applyBorder="1" applyAlignment="1">
      <alignment vertical="top"/>
    </xf>
    <xf numFmtId="0" fontId="15" fillId="0" borderId="10" xfId="0" applyFont="1" applyBorder="1" applyAlignment="1">
      <alignment vertical="justify" wrapText="1"/>
    </xf>
    <xf numFmtId="49" fontId="15" fillId="0" borderId="10" xfId="0" applyNumberFormat="1" applyFont="1" applyBorder="1" applyAlignment="1" quotePrefix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4" fontId="15" fillId="0" borderId="24" xfId="0" applyNumberFormat="1" applyFont="1" applyBorder="1" applyAlignment="1">
      <alignment vertical="top"/>
    </xf>
    <xf numFmtId="4" fontId="15" fillId="0" borderId="10" xfId="0" applyNumberFormat="1" applyFont="1" applyBorder="1" applyAlignment="1">
      <alignment vertical="top"/>
    </xf>
    <xf numFmtId="4" fontId="15" fillId="32" borderId="10" xfId="0" applyNumberFormat="1" applyFont="1" applyFill="1" applyBorder="1" applyAlignment="1">
      <alignment vertical="top"/>
    </xf>
    <xf numFmtId="0" fontId="16" fillId="0" borderId="10" xfId="0" applyFont="1" applyBorder="1" applyAlignment="1">
      <alignment vertical="justify" wrapText="1"/>
    </xf>
    <xf numFmtId="49" fontId="16" fillId="0" borderId="10" xfId="0" applyNumberFormat="1" applyFont="1" applyBorder="1" applyAlignment="1" quotePrefix="1">
      <alignment horizontal="center" vertical="top" wrapText="1"/>
    </xf>
    <xf numFmtId="4" fontId="16" fillId="0" borderId="24" xfId="0" applyNumberFormat="1" applyFont="1" applyBorder="1" applyAlignment="1">
      <alignment vertical="top"/>
    </xf>
    <xf numFmtId="4" fontId="16" fillId="0" borderId="10" xfId="0" applyNumberFormat="1" applyFont="1" applyBorder="1" applyAlignment="1">
      <alignment vertical="top"/>
    </xf>
    <xf numFmtId="4" fontId="54" fillId="32" borderId="10" xfId="0" applyNumberFormat="1" applyFont="1" applyFill="1" applyBorder="1" applyAlignment="1">
      <alignment vertical="top"/>
    </xf>
    <xf numFmtId="0" fontId="10" fillId="0" borderId="10" xfId="0" applyFont="1" applyBorder="1" applyAlignment="1">
      <alignment horizontal="left" vertical="top" wrapText="1"/>
    </xf>
    <xf numFmtId="49" fontId="10" fillId="0" borderId="10" xfId="0" applyNumberFormat="1" applyFont="1" applyBorder="1" applyAlignment="1">
      <alignment horizontal="center" vertical="top" wrapText="1"/>
    </xf>
    <xf numFmtId="4" fontId="10" fillId="0" borderId="24" xfId="0" applyNumberFormat="1" applyFont="1" applyBorder="1" applyAlignment="1">
      <alignment vertical="top"/>
    </xf>
    <xf numFmtId="186" fontId="10" fillId="0" borderId="10" xfId="232" applyNumberFormat="1" applyFont="1" applyFill="1" applyBorder="1" applyAlignment="1" applyProtection="1">
      <alignment horizontal="right" vertical="top"/>
      <protection hidden="1"/>
    </xf>
    <xf numFmtId="4" fontId="10" fillId="32" borderId="10" xfId="0" applyNumberFormat="1" applyFont="1" applyFill="1" applyBorder="1" applyAlignment="1">
      <alignment vertical="top"/>
    </xf>
    <xf numFmtId="49" fontId="37" fillId="0" borderId="10" xfId="0" applyNumberFormat="1" applyFont="1" applyBorder="1" applyAlignment="1">
      <alignment horizontal="center" vertical="top" wrapText="1"/>
    </xf>
    <xf numFmtId="49" fontId="37" fillId="0" borderId="10" xfId="0" applyNumberFormat="1" applyFont="1" applyBorder="1" applyAlignment="1" quotePrefix="1">
      <alignment horizontal="center" vertical="top" wrapText="1"/>
    </xf>
    <xf numFmtId="0" fontId="10" fillId="0" borderId="10" xfId="0" applyFont="1" applyBorder="1" applyAlignment="1">
      <alignment wrapText="1"/>
    </xf>
    <xf numFmtId="4" fontId="42" fillId="32" borderId="10" xfId="0" applyNumberFormat="1" applyFont="1" applyFill="1" applyBorder="1" applyAlignment="1">
      <alignment vertical="top"/>
    </xf>
    <xf numFmtId="0" fontId="10" fillId="0" borderId="10" xfId="0" applyFont="1" applyBorder="1" applyAlignment="1">
      <alignment vertical="justify" wrapText="1"/>
    </xf>
    <xf numFmtId="4" fontId="10" fillId="0" borderId="10" xfId="0" applyNumberFormat="1" applyFont="1" applyBorder="1" applyAlignment="1">
      <alignment vertical="top"/>
    </xf>
    <xf numFmtId="186" fontId="10" fillId="0" borderId="10" xfId="233" applyNumberFormat="1" applyFont="1" applyFill="1" applyBorder="1" applyAlignment="1" applyProtection="1">
      <alignment horizontal="right" vertical="top"/>
      <protection hidden="1"/>
    </xf>
    <xf numFmtId="0" fontId="10" fillId="0" borderId="10" xfId="514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234" applyNumberFormat="1" applyFont="1" applyFill="1" applyBorder="1" applyAlignment="1" applyProtection="1">
      <alignment horizontal="right" vertical="top"/>
      <protection hidden="1"/>
    </xf>
    <xf numFmtId="186" fontId="10" fillId="0" borderId="24" xfId="514" applyNumberFormat="1" applyFont="1" applyFill="1" applyBorder="1" applyAlignment="1" applyProtection="1">
      <alignment horizontal="right" vertical="justify"/>
      <protection hidden="1"/>
    </xf>
    <xf numFmtId="186" fontId="10" fillId="0" borderId="10" xfId="235" applyNumberFormat="1" applyFont="1" applyFill="1" applyBorder="1" applyAlignment="1" applyProtection="1">
      <alignment horizontal="right" vertical="top"/>
      <protection hidden="1"/>
    </xf>
    <xf numFmtId="0" fontId="16" fillId="0" borderId="10" xfId="0" applyFont="1" applyBorder="1" applyAlignment="1">
      <alignment horizontal="justify" vertical="top" wrapText="1"/>
    </xf>
    <xf numFmtId="49" fontId="16" fillId="0" borderId="10" xfId="0" applyNumberFormat="1" applyFont="1" applyBorder="1" applyAlignment="1">
      <alignment horizontal="center" vertical="top" wrapText="1"/>
    </xf>
    <xf numFmtId="0" fontId="10" fillId="0" borderId="0" xfId="0" applyFont="1" applyAlignment="1">
      <alignment horizontal="justify" vertical="top" wrapText="1"/>
    </xf>
    <xf numFmtId="186" fontId="10" fillId="0" borderId="18" xfId="236" applyNumberFormat="1" applyFont="1" applyFill="1" applyBorder="1" applyAlignment="1" applyProtection="1">
      <alignment horizontal="right" vertical="top"/>
      <protection hidden="1"/>
    </xf>
    <xf numFmtId="0" fontId="16" fillId="0" borderId="10" xfId="351" applyNumberFormat="1" applyFont="1" applyFill="1" applyBorder="1" applyAlignment="1" applyProtection="1">
      <alignment horizontal="left" vertical="top" wrapText="1"/>
      <protection hidden="1"/>
    </xf>
    <xf numFmtId="0" fontId="10" fillId="0" borderId="10" xfId="351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349" applyNumberFormat="1" applyFont="1" applyFill="1" applyBorder="1" applyAlignment="1" applyProtection="1">
      <alignment horizontal="right" vertical="top"/>
      <protection hidden="1"/>
    </xf>
    <xf numFmtId="0" fontId="16" fillId="0" borderId="10" xfId="514" applyNumberFormat="1" applyFont="1" applyFill="1" applyBorder="1" applyAlignment="1" applyProtection="1">
      <alignment vertical="center" wrapText="1"/>
      <protection hidden="1"/>
    </xf>
    <xf numFmtId="49" fontId="56" fillId="0" borderId="10" xfId="0" applyNumberFormat="1" applyFont="1" applyBorder="1" applyAlignment="1">
      <alignment horizontal="center" vertical="top" wrapText="1"/>
    </xf>
    <xf numFmtId="0" fontId="10" fillId="0" borderId="10" xfId="514" applyNumberFormat="1" applyFont="1" applyFill="1" applyBorder="1" applyAlignment="1" applyProtection="1">
      <alignment vertical="center" wrapText="1"/>
      <protection hidden="1"/>
    </xf>
    <xf numFmtId="186" fontId="10" fillId="0" borderId="10" xfId="199" applyNumberFormat="1" applyFont="1" applyFill="1" applyBorder="1" applyAlignment="1" applyProtection="1">
      <alignment horizontal="right" vertical="top"/>
      <protection hidden="1"/>
    </xf>
    <xf numFmtId="0" fontId="16" fillId="0" borderId="0" xfId="0" applyNumberFormat="1" applyFont="1" applyAlignment="1">
      <alignment horizontal="left" wrapText="1"/>
    </xf>
    <xf numFmtId="0" fontId="18" fillId="0" borderId="10" xfId="0" applyFont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vertical="top" wrapText="1"/>
    </xf>
    <xf numFmtId="4" fontId="18" fillId="0" borderId="24" xfId="0" applyNumberFormat="1" applyFont="1" applyBorder="1" applyAlignment="1">
      <alignment vertical="top"/>
    </xf>
    <xf numFmtId="4" fontId="39" fillId="32" borderId="10" xfId="0" applyNumberFormat="1" applyFont="1" applyFill="1" applyBorder="1" applyAlignment="1">
      <alignment vertical="top"/>
    </xf>
    <xf numFmtId="0" fontId="37" fillId="0" borderId="10" xfId="0" applyNumberFormat="1" applyFont="1" applyBorder="1" applyAlignment="1">
      <alignment wrapText="1"/>
    </xf>
    <xf numFmtId="186" fontId="10" fillId="0" borderId="10" xfId="237" applyNumberFormat="1" applyFont="1" applyFill="1" applyBorder="1" applyAlignment="1" applyProtection="1">
      <alignment horizontal="right" vertical="top"/>
      <protection hidden="1"/>
    </xf>
    <xf numFmtId="0" fontId="37" fillId="0" borderId="10" xfId="0" applyNumberFormat="1" applyFont="1" applyBorder="1" applyAlignment="1">
      <alignment horizontal="left" wrapText="1"/>
    </xf>
    <xf numFmtId="186" fontId="10" fillId="0" borderId="10" xfId="200" applyNumberFormat="1" applyFont="1" applyFill="1" applyBorder="1" applyAlignment="1" applyProtection="1">
      <alignment horizontal="right" vertical="top"/>
      <protection hidden="1"/>
    </xf>
    <xf numFmtId="0" fontId="18" fillId="0" borderId="10" xfId="0" applyNumberFormat="1" applyFont="1" applyBorder="1" applyAlignment="1">
      <alignment horizontal="left" wrapText="1"/>
    </xf>
    <xf numFmtId="186" fontId="39" fillId="0" borderId="10" xfId="355" applyNumberFormat="1" applyFont="1" applyFill="1" applyBorder="1" applyAlignment="1" applyProtection="1">
      <alignment horizontal="right" vertical="top"/>
      <protection hidden="1"/>
    </xf>
    <xf numFmtId="0" fontId="37" fillId="0" borderId="10" xfId="0" applyFont="1" applyBorder="1" applyAlignment="1">
      <alignment horizontal="left" wrapText="1"/>
    </xf>
    <xf numFmtId="186" fontId="10" fillId="0" borderId="10" xfId="238" applyNumberFormat="1" applyFont="1" applyFill="1" applyBorder="1" applyAlignment="1" applyProtection="1">
      <alignment horizontal="right" vertical="top"/>
      <protection hidden="1"/>
    </xf>
    <xf numFmtId="4" fontId="18" fillId="0" borderId="10" xfId="0" applyNumberFormat="1" applyFont="1" applyBorder="1" applyAlignment="1">
      <alignment vertical="top"/>
    </xf>
    <xf numFmtId="186" fontId="10" fillId="0" borderId="10" xfId="239" applyNumberFormat="1" applyFont="1" applyFill="1" applyBorder="1" applyAlignment="1" applyProtection="1">
      <alignment horizontal="right" vertical="top"/>
      <protection hidden="1"/>
    </xf>
    <xf numFmtId="0" fontId="39" fillId="0" borderId="18" xfId="203" applyNumberFormat="1" applyFont="1" applyFill="1" applyBorder="1" applyAlignment="1" applyProtection="1">
      <alignment horizontal="left" vertical="top" wrapText="1"/>
      <protection hidden="1"/>
    </xf>
    <xf numFmtId="49" fontId="39" fillId="0" borderId="10" xfId="0" applyNumberFormat="1" applyFont="1" applyBorder="1" applyAlignment="1">
      <alignment horizontal="center" vertical="top" wrapText="1"/>
    </xf>
    <xf numFmtId="4" fontId="39" fillId="0" borderId="24" xfId="0" applyNumberFormat="1" applyFont="1" applyBorder="1" applyAlignment="1">
      <alignment vertical="top"/>
    </xf>
    <xf numFmtId="186" fontId="39" fillId="0" borderId="10" xfId="202" applyNumberFormat="1" applyFont="1" applyFill="1" applyBorder="1" applyAlignment="1" applyProtection="1">
      <alignment horizontal="right" vertical="top"/>
      <protection hidden="1"/>
    </xf>
    <xf numFmtId="0" fontId="10" fillId="0" borderId="10" xfId="203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241" applyNumberFormat="1" applyFont="1" applyFill="1" applyBorder="1" applyAlignment="1" applyProtection="1">
      <alignment horizontal="right" vertical="top"/>
      <protection hidden="1"/>
    </xf>
    <xf numFmtId="0" fontId="15" fillId="0" borderId="10" xfId="0" applyFont="1" applyBorder="1" applyAlignment="1">
      <alignment vertical="justify" wrapText="1"/>
    </xf>
    <xf numFmtId="49" fontId="15" fillId="0" borderId="10" xfId="0" applyNumberFormat="1" applyFont="1" applyBorder="1" applyAlignment="1" quotePrefix="1">
      <alignment horizontal="center" vertical="top" wrapText="1"/>
    </xf>
    <xf numFmtId="49" fontId="15" fillId="0" borderId="10" xfId="0" applyNumberFormat="1" applyFont="1" applyBorder="1" applyAlignment="1">
      <alignment horizontal="center" vertical="top" wrapText="1"/>
    </xf>
    <xf numFmtId="4" fontId="15" fillId="0" borderId="24" xfId="0" applyNumberFormat="1" applyFont="1" applyBorder="1" applyAlignment="1">
      <alignment vertical="top"/>
    </xf>
    <xf numFmtId="4" fontId="15" fillId="0" borderId="10" xfId="0" applyNumberFormat="1" applyFont="1" applyBorder="1" applyAlignment="1">
      <alignment vertical="top"/>
    </xf>
    <xf numFmtId="4" fontId="15" fillId="32" borderId="10" xfId="0" applyNumberFormat="1" applyFont="1" applyFill="1" applyBorder="1" applyAlignment="1">
      <alignment vertical="top"/>
    </xf>
    <xf numFmtId="186" fontId="10" fillId="0" borderId="10" xfId="242" applyNumberFormat="1" applyFont="1" applyFill="1" applyBorder="1" applyAlignment="1" applyProtection="1">
      <alignment horizontal="right" vertical="top"/>
      <protection hidden="1"/>
    </xf>
    <xf numFmtId="186" fontId="10" fillId="0" borderId="10" xfId="375" applyNumberFormat="1" applyFont="1" applyFill="1" applyBorder="1" applyAlignment="1" applyProtection="1">
      <alignment horizontal="right" vertical="top"/>
      <protection hidden="1"/>
    </xf>
    <xf numFmtId="186" fontId="10" fillId="0" borderId="10" xfId="358" applyNumberFormat="1" applyFont="1" applyFill="1" applyBorder="1" applyAlignment="1" applyProtection="1">
      <alignment horizontal="right" vertical="top"/>
      <protection hidden="1"/>
    </xf>
    <xf numFmtId="186" fontId="10" fillId="0" borderId="10" xfId="243" applyNumberFormat="1" applyFont="1" applyFill="1" applyBorder="1" applyAlignment="1" applyProtection="1">
      <alignment horizontal="right" vertical="top"/>
      <protection hidden="1"/>
    </xf>
    <xf numFmtId="0" fontId="42" fillId="0" borderId="10" xfId="0" applyFont="1" applyBorder="1" applyAlignment="1">
      <alignment vertical="justify" wrapText="1"/>
    </xf>
    <xf numFmtId="49" fontId="42" fillId="0" borderId="10" xfId="0" applyNumberFormat="1" applyFont="1" applyBorder="1" applyAlignment="1">
      <alignment horizontal="center" vertical="top" wrapText="1"/>
    </xf>
    <xf numFmtId="4" fontId="42" fillId="0" borderId="24" xfId="0" applyNumberFormat="1" applyFont="1" applyBorder="1" applyAlignment="1">
      <alignment vertical="top"/>
    </xf>
    <xf numFmtId="186" fontId="10" fillId="0" borderId="10" xfId="244" applyNumberFormat="1" applyFont="1" applyFill="1" applyBorder="1" applyAlignment="1" applyProtection="1">
      <alignment horizontal="right" vertical="top"/>
      <protection hidden="1"/>
    </xf>
    <xf numFmtId="4" fontId="42" fillId="0" borderId="10" xfId="0" applyNumberFormat="1" applyFont="1" applyBorder="1" applyAlignment="1">
      <alignment vertical="top"/>
    </xf>
    <xf numFmtId="0" fontId="39" fillId="0" borderId="0" xfId="0" applyNumberFormat="1" applyFont="1" applyAlignment="1">
      <alignment horizontal="left" wrapText="1"/>
    </xf>
    <xf numFmtId="4" fontId="39" fillId="0" borderId="10" xfId="0" applyNumberFormat="1" applyFont="1" applyBorder="1" applyAlignment="1">
      <alignment vertical="top"/>
    </xf>
    <xf numFmtId="0" fontId="10" fillId="0" borderId="10" xfId="0" applyNumberFormat="1" applyFont="1" applyBorder="1" applyAlignment="1">
      <alignment wrapText="1"/>
    </xf>
    <xf numFmtId="186" fontId="10" fillId="0" borderId="10" xfId="245" applyNumberFormat="1" applyFont="1" applyFill="1" applyBorder="1" applyAlignment="1" applyProtection="1">
      <alignment horizontal="right" vertical="top"/>
      <protection hidden="1"/>
    </xf>
    <xf numFmtId="0" fontId="16" fillId="0" borderId="10" xfId="0" applyFont="1" applyBorder="1" applyAlignment="1">
      <alignment horizontal="left" wrapText="1"/>
    </xf>
    <xf numFmtId="0" fontId="39" fillId="0" borderId="10" xfId="0" applyFont="1" applyBorder="1" applyAlignment="1">
      <alignment horizontal="left" wrapText="1"/>
    </xf>
    <xf numFmtId="3" fontId="39" fillId="0" borderId="10" xfId="0" applyNumberFormat="1" applyFont="1" applyBorder="1" applyAlignment="1">
      <alignment vertical="center"/>
    </xf>
    <xf numFmtId="3" fontId="39" fillId="0" borderId="13" xfId="0" applyNumberFormat="1" applyFont="1" applyBorder="1" applyAlignment="1">
      <alignment vertical="center"/>
    </xf>
    <xf numFmtId="186" fontId="10" fillId="0" borderId="10" xfId="246" applyNumberFormat="1" applyFont="1" applyFill="1" applyBorder="1" applyAlignment="1" applyProtection="1">
      <alignment horizontal="right" vertical="top"/>
      <protection hidden="1"/>
    </xf>
    <xf numFmtId="186" fontId="10" fillId="0" borderId="18" xfId="228" applyNumberFormat="1" applyFont="1" applyFill="1" applyBorder="1" applyAlignment="1" applyProtection="1">
      <alignment horizontal="right" vertical="top"/>
      <protection hidden="1"/>
    </xf>
    <xf numFmtId="0" fontId="39" fillId="0" borderId="10" xfId="0" applyFont="1" applyBorder="1" applyAlignment="1">
      <alignment wrapText="1"/>
    </xf>
    <xf numFmtId="186" fontId="39" fillId="0" borderId="10" xfId="516" applyNumberFormat="1" applyFont="1" applyFill="1" applyBorder="1" applyAlignment="1" applyProtection="1">
      <alignment horizontal="right" vertical="center"/>
      <protection hidden="1"/>
    </xf>
    <xf numFmtId="186" fontId="10" fillId="0" borderId="10" xfId="516" applyNumberFormat="1" applyFont="1" applyFill="1" applyBorder="1" applyAlignment="1" applyProtection="1">
      <alignment horizontal="right" vertical="center"/>
      <protection hidden="1"/>
    </xf>
    <xf numFmtId="186" fontId="10" fillId="0" borderId="10" xfId="516" applyNumberFormat="1" applyFont="1" applyFill="1" applyBorder="1" applyAlignment="1" applyProtection="1">
      <alignment horizontal="right" vertical="top"/>
      <protection hidden="1"/>
    </xf>
    <xf numFmtId="49" fontId="15" fillId="0" borderId="10" xfId="0" applyNumberFormat="1" applyFont="1" applyBorder="1" applyAlignment="1" quotePrefix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" fontId="15" fillId="0" borderId="24" xfId="0" applyNumberFormat="1" applyFont="1" applyBorder="1" applyAlignment="1">
      <alignment vertical="center"/>
    </xf>
    <xf numFmtId="4" fontId="56" fillId="0" borderId="24" xfId="0" applyNumberFormat="1" applyFont="1" applyBorder="1" applyAlignment="1">
      <alignment vertical="center"/>
    </xf>
    <xf numFmtId="4" fontId="56" fillId="0" borderId="24" xfId="0" applyNumberFormat="1" applyFont="1" applyBorder="1" applyAlignment="1">
      <alignment vertical="top"/>
    </xf>
    <xf numFmtId="0" fontId="15" fillId="0" borderId="10" xfId="0" applyFont="1" applyBorder="1" applyAlignment="1">
      <alignment vertical="center"/>
    </xf>
    <xf numFmtId="0" fontId="10" fillId="0" borderId="18" xfId="514" applyNumberFormat="1" applyFont="1" applyFill="1" applyBorder="1" applyAlignment="1" applyProtection="1">
      <alignment wrapText="1"/>
      <protection hidden="1"/>
    </xf>
    <xf numFmtId="186" fontId="10" fillId="0" borderId="10" xfId="247" applyNumberFormat="1" applyFont="1" applyFill="1" applyBorder="1" applyAlignment="1" applyProtection="1">
      <alignment horizontal="right" vertical="top"/>
      <protection hidden="1"/>
    </xf>
    <xf numFmtId="0" fontId="10" fillId="0" borderId="0" xfId="0" applyFont="1" applyAlignment="1">
      <alignment wrapText="1"/>
    </xf>
    <xf numFmtId="0" fontId="16" fillId="0" borderId="18" xfId="514" applyNumberFormat="1" applyFont="1" applyFill="1" applyBorder="1" applyAlignment="1" applyProtection="1">
      <alignment wrapText="1"/>
      <protection hidden="1"/>
    </xf>
    <xf numFmtId="0" fontId="10" fillId="0" borderId="18" xfId="515" applyNumberFormat="1" applyFont="1" applyFill="1" applyBorder="1" applyAlignment="1" applyProtection="1">
      <alignment wrapText="1"/>
      <protection hidden="1"/>
    </xf>
    <xf numFmtId="49" fontId="23" fillId="0" borderId="10" xfId="0" applyNumberFormat="1" applyFont="1" applyBorder="1" applyAlignment="1">
      <alignment horizontal="center" vertical="top" wrapText="1"/>
    </xf>
    <xf numFmtId="4" fontId="23" fillId="0" borderId="24" xfId="0" applyNumberFormat="1" applyFont="1" applyBorder="1" applyAlignment="1">
      <alignment vertical="top"/>
    </xf>
    <xf numFmtId="186" fontId="10" fillId="0" borderId="10" xfId="248" applyNumberFormat="1" applyFont="1" applyFill="1" applyBorder="1" applyAlignment="1" applyProtection="1">
      <alignment horizontal="right" vertical="top"/>
      <protection hidden="1"/>
    </xf>
    <xf numFmtId="0" fontId="56" fillId="0" borderId="10" xfId="514" applyNumberFormat="1" applyFont="1" applyFill="1" applyBorder="1" applyAlignment="1" applyProtection="1">
      <alignment horizontal="left" wrapText="1"/>
      <protection hidden="1"/>
    </xf>
    <xf numFmtId="0" fontId="23" fillId="0" borderId="18" xfId="515" applyNumberFormat="1" applyFont="1" applyFill="1" applyBorder="1" applyAlignment="1" applyProtection="1">
      <alignment wrapText="1"/>
      <protection hidden="1"/>
    </xf>
    <xf numFmtId="186" fontId="10" fillId="0" borderId="10" xfId="383" applyNumberFormat="1" applyFont="1" applyFill="1" applyBorder="1" applyAlignment="1" applyProtection="1">
      <alignment horizontal="right" vertical="top"/>
      <protection hidden="1"/>
    </xf>
    <xf numFmtId="0" fontId="23" fillId="0" borderId="10" xfId="514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249" applyNumberFormat="1" applyFont="1" applyFill="1" applyBorder="1" applyAlignment="1" applyProtection="1">
      <alignment horizontal="right" vertical="top"/>
      <protection hidden="1"/>
    </xf>
    <xf numFmtId="0" fontId="23" fillId="0" borderId="10" xfId="514" applyNumberFormat="1" applyFont="1" applyFill="1" applyBorder="1" applyAlignment="1" applyProtection="1">
      <alignment vertical="center" wrapText="1"/>
      <protection hidden="1"/>
    </xf>
    <xf numFmtId="0" fontId="56" fillId="0" borderId="10" xfId="514" applyNumberFormat="1" applyFont="1" applyFill="1" applyBorder="1" applyAlignment="1" applyProtection="1">
      <alignment horizontal="left" vertical="top" wrapText="1"/>
      <protection hidden="1"/>
    </xf>
    <xf numFmtId="186" fontId="56" fillId="0" borderId="10" xfId="514" applyNumberFormat="1" applyFont="1" applyFill="1" applyBorder="1" applyAlignment="1" applyProtection="1">
      <alignment horizontal="right" vertical="justify"/>
      <protection hidden="1"/>
    </xf>
    <xf numFmtId="186" fontId="56" fillId="0" borderId="10" xfId="514" applyNumberFormat="1" applyFont="1" applyFill="1" applyBorder="1" applyAlignment="1" applyProtection="1">
      <alignment horizontal="right" vertical="top"/>
      <protection hidden="1"/>
    </xf>
    <xf numFmtId="186" fontId="23" fillId="0" borderId="24" xfId="514" applyNumberFormat="1" applyFont="1" applyFill="1" applyBorder="1" applyAlignment="1" applyProtection="1">
      <alignment horizontal="right" vertical="justify"/>
      <protection hidden="1"/>
    </xf>
    <xf numFmtId="186" fontId="10" fillId="0" borderId="18" xfId="256" applyNumberFormat="1" applyFont="1" applyFill="1" applyBorder="1" applyAlignment="1" applyProtection="1">
      <alignment horizontal="right" vertical="top"/>
      <protection hidden="1"/>
    </xf>
    <xf numFmtId="0" fontId="42" fillId="0" borderId="18" xfId="221" applyNumberFormat="1" applyFont="1" applyFill="1" applyBorder="1" applyAlignment="1" applyProtection="1">
      <alignment horizontal="left" vertical="top" wrapText="1"/>
      <protection hidden="1"/>
    </xf>
    <xf numFmtId="186" fontId="42" fillId="0" borderId="24" xfId="514" applyNumberFormat="1" applyFont="1" applyFill="1" applyBorder="1" applyAlignment="1" applyProtection="1">
      <alignment horizontal="right" vertical="justify"/>
      <protection hidden="1"/>
    </xf>
    <xf numFmtId="0" fontId="10" fillId="0" borderId="18" xfId="221" applyNumberFormat="1" applyFont="1" applyFill="1" applyBorder="1" applyAlignment="1" applyProtection="1">
      <alignment horizontal="left" vertical="top" wrapText="1"/>
      <protection hidden="1"/>
    </xf>
    <xf numFmtId="186" fontId="37" fillId="0" borderId="24" xfId="514" applyNumberFormat="1" applyFont="1" applyFill="1" applyBorder="1" applyAlignment="1" applyProtection="1">
      <alignment horizontal="right" vertical="justify"/>
      <protection hidden="1"/>
    </xf>
    <xf numFmtId="4" fontId="56" fillId="0" borderId="24" xfId="0" applyNumberFormat="1" applyFont="1" applyBorder="1" applyAlignment="1">
      <alignment vertical="justify"/>
    </xf>
    <xf numFmtId="49" fontId="57" fillId="0" borderId="10" xfId="0" applyNumberFormat="1" applyFont="1" applyBorder="1" applyAlignment="1">
      <alignment horizontal="center" vertical="top" wrapText="1"/>
    </xf>
    <xf numFmtId="4" fontId="57" fillId="0" borderId="24" xfId="0" applyNumberFormat="1" applyFont="1" applyBorder="1" applyAlignment="1">
      <alignment vertical="justify"/>
    </xf>
    <xf numFmtId="186" fontId="10" fillId="0" borderId="10" xfId="215" applyNumberFormat="1" applyFont="1" applyFill="1" applyBorder="1" applyAlignment="1" applyProtection="1">
      <alignment horizontal="right" vertical="top"/>
      <protection hidden="1"/>
    </xf>
    <xf numFmtId="0" fontId="16" fillId="0" borderId="10" xfId="514" applyNumberFormat="1" applyFont="1" applyFill="1" applyBorder="1" applyAlignment="1" applyProtection="1">
      <alignment horizontal="left" vertical="center" wrapText="1"/>
      <protection hidden="1"/>
    </xf>
    <xf numFmtId="186" fontId="10" fillId="0" borderId="18" xfId="252" applyNumberFormat="1" applyFont="1" applyFill="1" applyBorder="1" applyAlignment="1" applyProtection="1">
      <alignment horizontal="right" vertical="top"/>
      <protection hidden="1"/>
    </xf>
    <xf numFmtId="186" fontId="42" fillId="0" borderId="18" xfId="388" applyNumberFormat="1" applyFont="1" applyFill="1" applyBorder="1" applyAlignment="1" applyProtection="1">
      <alignment horizontal="right" vertical="top"/>
      <protection hidden="1"/>
    </xf>
    <xf numFmtId="4" fontId="37" fillId="0" borderId="10" xfId="0" applyNumberFormat="1" applyFont="1" applyBorder="1" applyAlignment="1">
      <alignment vertical="top"/>
    </xf>
    <xf numFmtId="4" fontId="16" fillId="0" borderId="24" xfId="0" applyNumberFormat="1" applyFont="1" applyBorder="1" applyAlignment="1">
      <alignment vertical="justify"/>
    </xf>
    <xf numFmtId="0" fontId="37" fillId="0" borderId="10" xfId="0" applyFont="1" applyBorder="1" applyAlignment="1">
      <alignment vertical="distributed" wrapText="1"/>
    </xf>
    <xf numFmtId="186" fontId="10" fillId="0" borderId="18" xfId="253" applyNumberFormat="1" applyFont="1" applyFill="1" applyBorder="1" applyAlignment="1" applyProtection="1">
      <alignment horizontal="right" vertical="top"/>
      <protection hidden="1"/>
    </xf>
    <xf numFmtId="49" fontId="15" fillId="0" borderId="10" xfId="0" applyNumberFormat="1" applyFont="1" applyBorder="1" applyAlignment="1">
      <alignment horizontal="center" vertical="top" wrapText="1"/>
    </xf>
    <xf numFmtId="4" fontId="15" fillId="0" borderId="24" xfId="0" applyNumberFormat="1" applyFont="1" applyBorder="1" applyAlignment="1">
      <alignment vertical="justify"/>
    </xf>
    <xf numFmtId="4" fontId="15" fillId="0" borderId="24" xfId="0" applyNumberFormat="1" applyFont="1" applyBorder="1" applyAlignment="1">
      <alignment vertical="justify"/>
    </xf>
    <xf numFmtId="0" fontId="42" fillId="0" borderId="18" xfId="225" applyNumberFormat="1" applyFont="1" applyFill="1" applyBorder="1" applyAlignment="1" applyProtection="1">
      <alignment horizontal="left" vertical="top" wrapText="1"/>
      <protection hidden="1"/>
    </xf>
    <xf numFmtId="4" fontId="42" fillId="0" borderId="24" xfId="0" applyNumberFormat="1" applyFont="1" applyBorder="1" applyAlignment="1">
      <alignment vertical="justify"/>
    </xf>
    <xf numFmtId="4" fontId="42" fillId="0" borderId="10" xfId="0" applyNumberFormat="1" applyFont="1" applyBorder="1" applyAlignment="1">
      <alignment vertical="justify"/>
    </xf>
    <xf numFmtId="16" fontId="15" fillId="0" borderId="10" xfId="0" applyNumberFormat="1" applyFont="1" applyBorder="1" applyAlignment="1">
      <alignment vertical="top"/>
    </xf>
    <xf numFmtId="0" fontId="10" fillId="0" borderId="10" xfId="225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254" applyNumberFormat="1" applyFont="1" applyFill="1" applyBorder="1" applyAlignment="1" applyProtection="1">
      <alignment horizontal="right" vertical="top"/>
      <protection hidden="1"/>
    </xf>
    <xf numFmtId="0" fontId="37" fillId="0" borderId="10" xfId="0" applyFont="1" applyBorder="1" applyAlignment="1">
      <alignment vertical="justify" wrapText="1"/>
    </xf>
    <xf numFmtId="186" fontId="10" fillId="0" borderId="18" xfId="255" applyNumberFormat="1" applyFont="1" applyFill="1" applyBorder="1" applyAlignment="1" applyProtection="1">
      <alignment horizontal="right" vertical="top"/>
      <protection hidden="1"/>
    </xf>
    <xf numFmtId="0" fontId="38" fillId="0" borderId="10" xfId="0" applyFont="1" applyBorder="1" applyAlignment="1">
      <alignment vertical="justify" wrapText="1"/>
    </xf>
    <xf numFmtId="49" fontId="38" fillId="0" borderId="10" xfId="0" applyNumberFormat="1" applyFont="1" applyBorder="1" applyAlignment="1">
      <alignment horizontal="center" vertical="top" wrapText="1"/>
    </xf>
    <xf numFmtId="4" fontId="38" fillId="0" borderId="24" xfId="0" applyNumberFormat="1" applyFont="1" applyBorder="1" applyAlignment="1">
      <alignment vertical="top"/>
    </xf>
    <xf numFmtId="4" fontId="38" fillId="0" borderId="10" xfId="0" applyNumberFormat="1" applyFont="1" applyBorder="1" applyAlignment="1">
      <alignment vertical="top"/>
    </xf>
    <xf numFmtId="4" fontId="38" fillId="32" borderId="10" xfId="0" applyNumberFormat="1" applyFont="1" applyFill="1" applyBorder="1" applyAlignment="1">
      <alignment vertical="top"/>
    </xf>
    <xf numFmtId="0" fontId="37" fillId="0" borderId="10" xfId="0" applyFont="1" applyBorder="1" applyAlignment="1">
      <alignment vertical="justify" wrapText="1"/>
    </xf>
    <xf numFmtId="186" fontId="10" fillId="0" borderId="10" xfId="257" applyNumberFormat="1" applyFont="1" applyFill="1" applyBorder="1" applyAlignment="1" applyProtection="1">
      <alignment horizontal="right" vertical="top"/>
      <protection hidden="1"/>
    </xf>
    <xf numFmtId="0" fontId="42" fillId="34" borderId="18" xfId="147" applyNumberFormat="1" applyFont="1" applyFill="1" applyBorder="1" applyAlignment="1" applyProtection="1">
      <alignment vertical="top" wrapText="1"/>
      <protection hidden="1"/>
    </xf>
    <xf numFmtId="0" fontId="38" fillId="34" borderId="18" xfId="148" applyNumberFormat="1" applyFont="1" applyFill="1" applyBorder="1" applyAlignment="1" applyProtection="1">
      <alignment vertical="top" wrapText="1"/>
      <protection hidden="1"/>
    </xf>
    <xf numFmtId="0" fontId="37" fillId="34" borderId="10" xfId="148" applyNumberFormat="1" applyFont="1" applyFill="1" applyBorder="1" applyAlignment="1" applyProtection="1">
      <alignment vertical="top" wrapText="1"/>
      <protection hidden="1"/>
    </xf>
    <xf numFmtId="186" fontId="37" fillId="0" borderId="10" xfId="149" applyNumberFormat="1" applyFont="1" applyFill="1" applyBorder="1" applyAlignment="1" applyProtection="1">
      <alignment horizontal="right" vertical="center"/>
      <protection hidden="1"/>
    </xf>
    <xf numFmtId="4" fontId="58" fillId="0" borderId="10" xfId="0" applyNumberFormat="1" applyFont="1" applyBorder="1" applyAlignment="1">
      <alignment vertical="top"/>
    </xf>
    <xf numFmtId="0" fontId="38" fillId="34" borderId="18" xfId="150" applyNumberFormat="1" applyFont="1" applyFill="1" applyBorder="1" applyAlignment="1" applyProtection="1">
      <alignment vertical="top" wrapText="1"/>
      <protection hidden="1"/>
    </xf>
    <xf numFmtId="0" fontId="10" fillId="34" borderId="10" xfId="150" applyNumberFormat="1" applyFont="1" applyFill="1" applyBorder="1" applyAlignment="1" applyProtection="1">
      <alignment vertical="top" wrapText="1"/>
      <protection hidden="1"/>
    </xf>
    <xf numFmtId="186" fontId="10" fillId="0" borderId="10" xfId="151" applyNumberFormat="1" applyFont="1" applyFill="1" applyBorder="1" applyAlignment="1" applyProtection="1">
      <alignment horizontal="right" vertical="center"/>
      <protection hidden="1"/>
    </xf>
    <xf numFmtId="0" fontId="43" fillId="34" borderId="18" xfId="265" applyNumberFormat="1" applyFont="1" applyFill="1" applyBorder="1" applyAlignment="1" applyProtection="1">
      <alignment horizontal="left" vertical="top" wrapText="1"/>
      <protection hidden="1"/>
    </xf>
    <xf numFmtId="49" fontId="38" fillId="0" borderId="10" xfId="0" applyNumberFormat="1" applyFont="1" applyBorder="1" applyAlignment="1">
      <alignment horizontal="center" vertical="top" wrapText="1"/>
    </xf>
    <xf numFmtId="4" fontId="38" fillId="0" borderId="24" xfId="0" applyNumberFormat="1" applyFont="1" applyBorder="1" applyAlignment="1">
      <alignment vertical="top"/>
    </xf>
    <xf numFmtId="4" fontId="38" fillId="32" borderId="10" xfId="0" applyNumberFormat="1" applyFont="1" applyFill="1" applyBorder="1" applyAlignment="1">
      <alignment vertical="top"/>
    </xf>
    <xf numFmtId="0" fontId="10" fillId="0" borderId="10" xfId="265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266" applyNumberFormat="1" applyFont="1" applyFill="1" applyBorder="1" applyAlignment="1" applyProtection="1">
      <alignment horizontal="right" vertical="center"/>
      <protection hidden="1"/>
    </xf>
    <xf numFmtId="0" fontId="38" fillId="34" borderId="18" xfId="272" applyNumberFormat="1" applyFont="1" applyFill="1" applyBorder="1" applyAlignment="1" applyProtection="1">
      <alignment horizontal="left" vertical="top" wrapText="1"/>
      <protection hidden="1"/>
    </xf>
    <xf numFmtId="0" fontId="10" fillId="0" borderId="10" xfId="267" applyNumberFormat="1" applyFont="1" applyFill="1" applyBorder="1" applyAlignment="1" applyProtection="1">
      <alignment horizontal="left" vertical="top" wrapText="1"/>
      <protection hidden="1"/>
    </xf>
    <xf numFmtId="0" fontId="38" fillId="34" borderId="18" xfId="307" applyNumberFormat="1" applyFont="1" applyFill="1" applyBorder="1" applyAlignment="1" applyProtection="1">
      <alignment horizontal="left" vertical="top" wrapText="1"/>
      <protection hidden="1"/>
    </xf>
    <xf numFmtId="0" fontId="10" fillId="0" borderId="10" xfId="268" applyNumberFormat="1" applyFont="1" applyFill="1" applyBorder="1" applyAlignment="1" applyProtection="1">
      <alignment horizontal="left" vertical="top" wrapText="1"/>
      <protection hidden="1"/>
    </xf>
    <xf numFmtId="186" fontId="10" fillId="0" borderId="24" xfId="266" applyNumberFormat="1" applyFont="1" applyFill="1" applyBorder="1" applyAlignment="1" applyProtection="1">
      <alignment horizontal="right" vertical="top"/>
      <protection hidden="1"/>
    </xf>
    <xf numFmtId="0" fontId="38" fillId="34" borderId="18" xfId="308" applyNumberFormat="1" applyFont="1" applyFill="1" applyBorder="1" applyAlignment="1" applyProtection="1">
      <alignment horizontal="left" vertical="top" wrapText="1"/>
      <protection hidden="1"/>
    </xf>
    <xf numFmtId="0" fontId="10" fillId="0" borderId="10" xfId="269" applyNumberFormat="1" applyFont="1" applyFill="1" applyBorder="1" applyAlignment="1" applyProtection="1">
      <alignment horizontal="left" vertical="top" wrapText="1"/>
      <protection hidden="1"/>
    </xf>
    <xf numFmtId="186" fontId="10" fillId="0" borderId="24" xfId="266" applyNumberFormat="1" applyFont="1" applyFill="1" applyBorder="1" applyAlignment="1" applyProtection="1">
      <alignment horizontal="right" vertical="center"/>
      <protection hidden="1"/>
    </xf>
    <xf numFmtId="0" fontId="15" fillId="34" borderId="18" xfId="271" applyNumberFormat="1" applyFont="1" applyFill="1" applyBorder="1" applyAlignment="1" applyProtection="1">
      <alignment horizontal="left" vertical="top" wrapText="1"/>
      <protection hidden="1"/>
    </xf>
    <xf numFmtId="0" fontId="10" fillId="0" borderId="10" xfId="270" applyNumberFormat="1" applyFont="1" applyFill="1" applyBorder="1" applyAlignment="1" applyProtection="1">
      <alignment horizontal="left" vertical="top" wrapText="1"/>
      <protection hidden="1"/>
    </xf>
    <xf numFmtId="0" fontId="59" fillId="34" borderId="18" xfId="152" applyNumberFormat="1" applyFont="1" applyFill="1" applyBorder="1" applyAlignment="1" applyProtection="1">
      <alignment vertical="top" wrapText="1"/>
      <protection hidden="1"/>
    </xf>
    <xf numFmtId="0" fontId="10" fillId="0" borderId="10" xfId="152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153" applyNumberFormat="1" applyFont="1" applyFill="1" applyBorder="1" applyAlignment="1" applyProtection="1">
      <alignment horizontal="right" vertical="center"/>
      <protection hidden="1"/>
    </xf>
    <xf numFmtId="186" fontId="10" fillId="0" borderId="10" xfId="258" applyNumberFormat="1" applyFont="1" applyFill="1" applyBorder="1" applyAlignment="1" applyProtection="1">
      <alignment horizontal="right" vertical="top"/>
      <protection hidden="1"/>
    </xf>
    <xf numFmtId="0" fontId="60" fillId="34" borderId="18" xfId="154" applyNumberFormat="1" applyFont="1" applyFill="1" applyBorder="1" applyAlignment="1" applyProtection="1">
      <alignment horizontal="left" vertical="top" wrapText="1"/>
      <protection hidden="1"/>
    </xf>
    <xf numFmtId="4" fontId="10" fillId="0" borderId="13" xfId="0" applyNumberFormat="1" applyFont="1" applyBorder="1" applyAlignment="1">
      <alignment vertical="top"/>
    </xf>
    <xf numFmtId="0" fontId="38" fillId="34" borderId="0" xfId="0" applyFont="1" applyFill="1" applyAlignment="1">
      <alignment wrapText="1"/>
    </xf>
    <xf numFmtId="49" fontId="19" fillId="0" borderId="10" xfId="0" applyNumberFormat="1" applyFont="1" applyBorder="1" applyAlignment="1">
      <alignment horizontal="center" vertical="top" wrapText="1"/>
    </xf>
    <xf numFmtId="4" fontId="19" fillId="0" borderId="24" xfId="0" applyNumberFormat="1" applyFont="1" applyBorder="1" applyAlignment="1">
      <alignment vertical="top"/>
    </xf>
    <xf numFmtId="4" fontId="19" fillId="0" borderId="10" xfId="0" applyNumberFormat="1" applyFont="1" applyBorder="1" applyAlignment="1">
      <alignment vertical="top"/>
    </xf>
    <xf numFmtId="0" fontId="38" fillId="34" borderId="18" xfId="155" applyNumberFormat="1" applyFont="1" applyFill="1" applyBorder="1" applyAlignment="1" applyProtection="1">
      <alignment horizontal="left" vertical="top" wrapText="1"/>
      <protection hidden="1"/>
    </xf>
    <xf numFmtId="179" fontId="38" fillId="0" borderId="24" xfId="518" applyNumberFormat="1" applyFont="1" applyBorder="1" applyAlignment="1">
      <alignment vertical="top"/>
      <protection/>
    </xf>
    <xf numFmtId="0" fontId="10" fillId="0" borderId="10" xfId="186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187" applyNumberFormat="1" applyFont="1" applyFill="1" applyBorder="1" applyAlignment="1" applyProtection="1">
      <alignment horizontal="right" vertical="top"/>
      <protection hidden="1"/>
    </xf>
    <xf numFmtId="186" fontId="10" fillId="0" borderId="10" xfId="259" applyNumberFormat="1" applyFont="1" applyFill="1" applyBorder="1" applyAlignment="1" applyProtection="1">
      <alignment horizontal="right" vertical="top"/>
      <protection hidden="1"/>
    </xf>
    <xf numFmtId="0" fontId="38" fillId="34" borderId="18" xfId="188" applyNumberFormat="1" applyFont="1" applyFill="1" applyBorder="1" applyAlignment="1" applyProtection="1">
      <alignment horizontal="left" vertical="top" wrapText="1"/>
      <protection hidden="1"/>
    </xf>
    <xf numFmtId="0" fontId="10" fillId="34" borderId="10" xfId="188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189" applyNumberFormat="1" applyFont="1" applyFill="1" applyBorder="1" applyAlignment="1" applyProtection="1">
      <alignment horizontal="right" vertical="center"/>
      <protection hidden="1"/>
    </xf>
    <xf numFmtId="0" fontId="38" fillId="32" borderId="18" xfId="190" applyNumberFormat="1" applyFont="1" applyFill="1" applyBorder="1" applyAlignment="1" applyProtection="1">
      <alignment horizontal="left" vertical="top" wrapText="1"/>
      <protection hidden="1"/>
    </xf>
    <xf numFmtId="0" fontId="10" fillId="0" borderId="10" xfId="190" applyNumberFormat="1" applyFont="1" applyFill="1" applyBorder="1" applyAlignment="1" applyProtection="1">
      <alignment horizontal="left" vertical="top" wrapText="1"/>
      <protection hidden="1"/>
    </xf>
    <xf numFmtId="186" fontId="10" fillId="0" borderId="10" xfId="191" applyNumberFormat="1" applyFont="1" applyFill="1" applyBorder="1" applyAlignment="1" applyProtection="1">
      <alignment horizontal="right" vertical="center"/>
      <protection hidden="1"/>
    </xf>
    <xf numFmtId="4" fontId="61" fillId="0" borderId="10" xfId="0" applyNumberFormat="1" applyFont="1" applyBorder="1" applyAlignment="1">
      <alignment vertical="top"/>
    </xf>
    <xf numFmtId="186" fontId="10" fillId="0" borderId="10" xfId="260" applyNumberFormat="1" applyFont="1" applyFill="1" applyBorder="1" applyAlignment="1" applyProtection="1">
      <alignment horizontal="right" vertical="top"/>
      <protection hidden="1"/>
    </xf>
    <xf numFmtId="0" fontId="19" fillId="0" borderId="10" xfId="0" applyFont="1" applyBorder="1" applyAlignment="1">
      <alignment wrapText="1"/>
    </xf>
    <xf numFmtId="186" fontId="10" fillId="0" borderId="10" xfId="261" applyNumberFormat="1" applyFont="1" applyFill="1" applyBorder="1" applyAlignment="1" applyProtection="1">
      <alignment horizontal="right" vertical="top"/>
      <protection hidden="1"/>
    </xf>
    <xf numFmtId="0" fontId="19" fillId="0" borderId="10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186" fontId="10" fillId="0" borderId="10" xfId="514" applyNumberFormat="1" applyFont="1" applyFill="1" applyBorder="1" applyAlignment="1" applyProtection="1">
      <alignment horizontal="right" vertical="justify"/>
      <protection hidden="1"/>
    </xf>
    <xf numFmtId="4" fontId="37" fillId="0" borderId="10" xfId="0" applyNumberFormat="1" applyFont="1" applyBorder="1" applyAlignment="1">
      <alignment vertical="top"/>
    </xf>
    <xf numFmtId="186" fontId="10" fillId="0" borderId="10" xfId="263" applyNumberFormat="1" applyFont="1" applyFill="1" applyBorder="1" applyAlignment="1" applyProtection="1">
      <alignment horizontal="right" vertical="top"/>
      <protection hidden="1"/>
    </xf>
    <xf numFmtId="0" fontId="10" fillId="0" borderId="16" xfId="0" applyFont="1" applyBorder="1" applyAlignment="1">
      <alignment vertical="justify" wrapText="1"/>
    </xf>
    <xf numFmtId="49" fontId="10" fillId="0" borderId="16" xfId="0" applyNumberFormat="1" applyFont="1" applyBorder="1" applyAlignment="1">
      <alignment horizontal="center" vertical="top" wrapText="1"/>
    </xf>
    <xf numFmtId="4" fontId="10" fillId="0" borderId="36" xfId="0" applyNumberFormat="1" applyFont="1" applyBorder="1" applyAlignment="1">
      <alignment vertical="top"/>
    </xf>
    <xf numFmtId="186" fontId="10" fillId="0" borderId="10" xfId="264" applyNumberFormat="1" applyFont="1" applyFill="1" applyBorder="1" applyAlignment="1" applyProtection="1">
      <alignment horizontal="right" vertical="top"/>
      <protection hidden="1"/>
    </xf>
    <xf numFmtId="186" fontId="10" fillId="0" borderId="10" xfId="143" applyNumberFormat="1" applyFont="1" applyFill="1" applyBorder="1" applyAlignment="1" applyProtection="1">
      <alignment horizontal="right" vertical="top"/>
      <protection hidden="1"/>
    </xf>
    <xf numFmtId="4" fontId="43" fillId="32" borderId="10" xfId="0" applyNumberFormat="1" applyFont="1" applyFill="1" applyBorder="1" applyAlignment="1">
      <alignment vertical="top"/>
    </xf>
    <xf numFmtId="0" fontId="10" fillId="0" borderId="13" xfId="0" applyFont="1" applyBorder="1" applyAlignment="1">
      <alignment vertical="justify" wrapText="1"/>
    </xf>
    <xf numFmtId="49" fontId="10" fillId="0" borderId="13" xfId="0" applyNumberFormat="1" applyFont="1" applyBorder="1" applyAlignment="1">
      <alignment horizontal="center" vertical="top" wrapText="1"/>
    </xf>
    <xf numFmtId="4" fontId="10" fillId="0" borderId="16" xfId="0" applyNumberFormat="1" applyFont="1" applyBorder="1" applyAlignment="1">
      <alignment vertical="top"/>
    </xf>
    <xf numFmtId="0" fontId="53" fillId="0" borderId="37" xfId="0" applyFont="1" applyBorder="1" applyAlignment="1">
      <alignment vertical="justify"/>
    </xf>
    <xf numFmtId="49" fontId="12" fillId="0" borderId="37" xfId="0" applyNumberFormat="1" applyFont="1" applyBorder="1" applyAlignment="1">
      <alignment horizontal="center" vertical="top"/>
    </xf>
    <xf numFmtId="4" fontId="53" fillId="0" borderId="38" xfId="0" applyNumberFormat="1" applyFont="1" applyBorder="1" applyAlignment="1">
      <alignment vertical="top"/>
    </xf>
    <xf numFmtId="0" fontId="0" fillId="0" borderId="0" xfId="0" applyAlignment="1">
      <alignment wrapText="1"/>
    </xf>
    <xf numFmtId="3" fontId="9" fillId="0" borderId="16" xfId="0" applyNumberFormat="1" applyFont="1" applyBorder="1" applyAlignment="1">
      <alignment horizontal="center" vertical="center" wrapText="1"/>
    </xf>
    <xf numFmtId="3" fontId="9" fillId="0" borderId="22" xfId="0" applyNumberFormat="1" applyFont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39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41" fillId="0" borderId="40" xfId="0" applyFont="1" applyFill="1" applyBorder="1" applyAlignment="1">
      <alignment horizontal="center" vertical="center" wrapText="1"/>
    </xf>
    <xf numFmtId="0" fontId="41" fillId="0" borderId="41" xfId="0" applyFont="1" applyFill="1" applyBorder="1" applyAlignment="1">
      <alignment horizontal="center" vertical="center" wrapText="1"/>
    </xf>
    <xf numFmtId="0" fontId="41" fillId="0" borderId="42" xfId="0" applyFont="1" applyFill="1" applyBorder="1" applyAlignment="1">
      <alignment horizontal="center" vertical="center" wrapText="1"/>
    </xf>
    <xf numFmtId="49" fontId="28" fillId="0" borderId="43" xfId="0" applyNumberFormat="1" applyFont="1" applyFill="1" applyBorder="1" applyAlignment="1" applyProtection="1">
      <alignment horizontal="center" vertical="center" wrapText="1"/>
      <protection/>
    </xf>
    <xf numFmtId="0" fontId="20" fillId="0" borderId="13" xfId="0" applyFont="1" applyBorder="1" applyAlignment="1">
      <alignment/>
    </xf>
    <xf numFmtId="0" fontId="20" fillId="0" borderId="34" xfId="0" applyFont="1" applyBorder="1" applyAlignment="1">
      <alignment/>
    </xf>
    <xf numFmtId="49" fontId="28" fillId="0" borderId="27" xfId="0" applyNumberFormat="1" applyFont="1" applyFill="1" applyBorder="1" applyAlignment="1" applyProtection="1">
      <alignment horizontal="center" vertical="center" textRotation="90" wrapText="1"/>
      <protection/>
    </xf>
    <xf numFmtId="49" fontId="28" fillId="0" borderId="19" xfId="0" applyNumberFormat="1" applyFont="1" applyFill="1" applyBorder="1" applyAlignment="1" applyProtection="1">
      <alignment horizontal="center" vertical="center" textRotation="90" wrapText="1"/>
      <protection/>
    </xf>
    <xf numFmtId="49" fontId="28" fillId="0" borderId="35" xfId="0" applyNumberFormat="1" applyFont="1" applyFill="1" applyBorder="1" applyAlignment="1" applyProtection="1">
      <alignment horizontal="center" vertical="center" textRotation="90" wrapText="1"/>
      <protection/>
    </xf>
    <xf numFmtId="0" fontId="41" fillId="0" borderId="43" xfId="0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horizontal="center" vertical="center" wrapText="1"/>
    </xf>
    <xf numFmtId="0" fontId="41" fillId="0" borderId="34" xfId="0" applyFont="1" applyFill="1" applyBorder="1" applyAlignment="1">
      <alignment horizontal="center" vertical="center" wrapText="1"/>
    </xf>
    <xf numFmtId="0" fontId="28" fillId="0" borderId="44" xfId="0" applyFont="1" applyFill="1" applyBorder="1" applyAlignment="1" applyProtection="1">
      <alignment horizontal="center" vertical="center" wrapText="1"/>
      <protection/>
    </xf>
    <xf numFmtId="0" fontId="28" fillId="0" borderId="45" xfId="0" applyFont="1" applyFill="1" applyBorder="1" applyAlignment="1" applyProtection="1">
      <alignment horizontal="center" vertical="center" wrapText="1"/>
      <protection/>
    </xf>
    <xf numFmtId="0" fontId="28" fillId="0" borderId="46" xfId="0" applyFont="1" applyFill="1" applyBorder="1" applyAlignment="1" applyProtection="1">
      <alignment horizontal="center" vertical="center" wrapText="1"/>
      <protection/>
    </xf>
    <xf numFmtId="49" fontId="28" fillId="0" borderId="25" xfId="0" applyNumberFormat="1" applyFont="1" applyFill="1" applyBorder="1" applyAlignment="1" applyProtection="1">
      <alignment horizontal="center" vertical="center" textRotation="90" wrapText="1"/>
      <protection/>
    </xf>
    <xf numFmtId="49" fontId="28" fillId="0" borderId="23" xfId="0" applyNumberFormat="1" applyFont="1" applyFill="1" applyBorder="1" applyAlignment="1" applyProtection="1">
      <alignment horizontal="center" vertical="center" textRotation="90" wrapText="1"/>
      <protection/>
    </xf>
    <xf numFmtId="49" fontId="28" fillId="0" borderId="30" xfId="0" applyNumberFormat="1" applyFont="1" applyFill="1" applyBorder="1" applyAlignment="1" applyProtection="1">
      <alignment horizontal="center" vertical="center" textRotation="90" wrapText="1"/>
      <protection/>
    </xf>
    <xf numFmtId="49" fontId="28" fillId="0" borderId="26" xfId="0" applyNumberFormat="1" applyFont="1" applyFill="1" applyBorder="1" applyAlignment="1" applyProtection="1">
      <alignment horizontal="center" vertical="center" textRotation="90" wrapText="1"/>
      <protection/>
    </xf>
    <xf numFmtId="49" fontId="28" fillId="0" borderId="10" xfId="0" applyNumberFormat="1" applyFont="1" applyFill="1" applyBorder="1" applyAlignment="1" applyProtection="1">
      <alignment horizontal="center" vertical="center" textRotation="90" wrapText="1"/>
      <protection/>
    </xf>
    <xf numFmtId="49" fontId="28" fillId="0" borderId="31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Font="1" applyAlignment="1">
      <alignment wrapText="1"/>
    </xf>
    <xf numFmtId="49" fontId="0" fillId="0" borderId="0" xfId="0" applyNumberFormat="1" applyFont="1" applyAlignment="1">
      <alignment horizontal="right"/>
    </xf>
    <xf numFmtId="0" fontId="20" fillId="0" borderId="0" xfId="0" applyFont="1" applyAlignment="1">
      <alignment horizontal="center"/>
    </xf>
    <xf numFmtId="0" fontId="0" fillId="0" borderId="0" xfId="0" applyAlignment="1">
      <alignment horizontal="left" vertical="justify" wrapText="1"/>
    </xf>
  </cellXfs>
  <cellStyles count="51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00" xfId="54"/>
    <cellStyle name="Обычный 101" xfId="55"/>
    <cellStyle name="Обычный 102" xfId="56"/>
    <cellStyle name="Обычный 103" xfId="57"/>
    <cellStyle name="Обычный 104" xfId="58"/>
    <cellStyle name="Обычный 105" xfId="59"/>
    <cellStyle name="Обычный 106" xfId="60"/>
    <cellStyle name="Обычный 107" xfId="61"/>
    <cellStyle name="Обычный 108" xfId="62"/>
    <cellStyle name="Обычный 109" xfId="63"/>
    <cellStyle name="Обычный 11" xfId="64"/>
    <cellStyle name="Обычный 110" xfId="65"/>
    <cellStyle name="Обычный 111" xfId="66"/>
    <cellStyle name="Обычный 112" xfId="67"/>
    <cellStyle name="Обычный 113" xfId="68"/>
    <cellStyle name="Обычный 114" xfId="69"/>
    <cellStyle name="Обычный 115" xfId="70"/>
    <cellStyle name="Обычный 116" xfId="71"/>
    <cellStyle name="Обычный 117" xfId="72"/>
    <cellStyle name="Обычный 118" xfId="73"/>
    <cellStyle name="Обычный 119" xfId="74"/>
    <cellStyle name="Обычный 12" xfId="75"/>
    <cellStyle name="Обычный 120" xfId="76"/>
    <cellStyle name="Обычный 121" xfId="77"/>
    <cellStyle name="Обычный 122" xfId="78"/>
    <cellStyle name="Обычный 123" xfId="79"/>
    <cellStyle name="Обычный 124" xfId="80"/>
    <cellStyle name="Обычный 125" xfId="81"/>
    <cellStyle name="Обычный 126" xfId="82"/>
    <cellStyle name="Обычный 127" xfId="83"/>
    <cellStyle name="Обычный 128" xfId="84"/>
    <cellStyle name="Обычный 129" xfId="85"/>
    <cellStyle name="Обычный 13" xfId="86"/>
    <cellStyle name="Обычный 130" xfId="87"/>
    <cellStyle name="Обычный 131" xfId="88"/>
    <cellStyle name="Обычный 132" xfId="89"/>
    <cellStyle name="Обычный 133" xfId="90"/>
    <cellStyle name="Обычный 134" xfId="91"/>
    <cellStyle name="Обычный 135" xfId="92"/>
    <cellStyle name="Обычный 136" xfId="93"/>
    <cellStyle name="Обычный 137" xfId="94"/>
    <cellStyle name="Обычный 138" xfId="95"/>
    <cellStyle name="Обычный 139" xfId="96"/>
    <cellStyle name="Обычный 14" xfId="97"/>
    <cellStyle name="Обычный 140" xfId="98"/>
    <cellStyle name="Обычный 141" xfId="99"/>
    <cellStyle name="Обычный 142" xfId="100"/>
    <cellStyle name="Обычный 143" xfId="101"/>
    <cellStyle name="Обычный 144" xfId="102"/>
    <cellStyle name="Обычный 145" xfId="103"/>
    <cellStyle name="Обычный 146" xfId="104"/>
    <cellStyle name="Обычный 147" xfId="105"/>
    <cellStyle name="Обычный 148" xfId="106"/>
    <cellStyle name="Обычный 149" xfId="107"/>
    <cellStyle name="Обычный 15" xfId="108"/>
    <cellStyle name="Обычный 150" xfId="109"/>
    <cellStyle name="Обычный 151" xfId="110"/>
    <cellStyle name="Обычный 152" xfId="111"/>
    <cellStyle name="Обычный 153" xfId="112"/>
    <cellStyle name="Обычный 154" xfId="113"/>
    <cellStyle name="Обычный 155" xfId="114"/>
    <cellStyle name="Обычный 156" xfId="115"/>
    <cellStyle name="Обычный 157" xfId="116"/>
    <cellStyle name="Обычный 158" xfId="117"/>
    <cellStyle name="Обычный 159" xfId="118"/>
    <cellStyle name="Обычный 16" xfId="119"/>
    <cellStyle name="Обычный 160" xfId="120"/>
    <cellStyle name="Обычный 161" xfId="121"/>
    <cellStyle name="Обычный 162" xfId="122"/>
    <cellStyle name="Обычный 163" xfId="123"/>
    <cellStyle name="Обычный 164" xfId="124"/>
    <cellStyle name="Обычный 165" xfId="125"/>
    <cellStyle name="Обычный 166" xfId="126"/>
    <cellStyle name="Обычный 167" xfId="127"/>
    <cellStyle name="Обычный 168" xfId="128"/>
    <cellStyle name="Обычный 169" xfId="129"/>
    <cellStyle name="Обычный 17" xfId="130"/>
    <cellStyle name="Обычный 18" xfId="131"/>
    <cellStyle name="Обычный 19" xfId="132"/>
    <cellStyle name="Обычный 2" xfId="133"/>
    <cellStyle name="Обычный 2 10" xfId="134"/>
    <cellStyle name="Обычный 2 100" xfId="135"/>
    <cellStyle name="Обычный 2 101" xfId="136"/>
    <cellStyle name="Обычный 2 102" xfId="137"/>
    <cellStyle name="Обычный 2 103" xfId="138"/>
    <cellStyle name="Обычный 2 104" xfId="139"/>
    <cellStyle name="Обычный 2 105" xfId="140"/>
    <cellStyle name="Обычный 2 106" xfId="141"/>
    <cellStyle name="Обычный 2 107" xfId="142"/>
    <cellStyle name="Обычный 2 108" xfId="143"/>
    <cellStyle name="Обычный 2 109" xfId="144"/>
    <cellStyle name="Обычный 2 11" xfId="145"/>
    <cellStyle name="Обычный 2 110" xfId="146"/>
    <cellStyle name="Обычный 2 111" xfId="147"/>
    <cellStyle name="Обычный 2 112" xfId="148"/>
    <cellStyle name="Обычный 2 113" xfId="149"/>
    <cellStyle name="Обычный 2 114" xfId="150"/>
    <cellStyle name="Обычный 2 115" xfId="151"/>
    <cellStyle name="Обычный 2 116" xfId="152"/>
    <cellStyle name="Обычный 2 117" xfId="153"/>
    <cellStyle name="Обычный 2 118" xfId="154"/>
    <cellStyle name="Обычный 2 119" xfId="155"/>
    <cellStyle name="Обычный 2 12" xfId="156"/>
    <cellStyle name="Обычный 2 12 10" xfId="157"/>
    <cellStyle name="Обычный 2 12 11" xfId="158"/>
    <cellStyle name="Обычный 2 12 12" xfId="159"/>
    <cellStyle name="Обычный 2 12 13" xfId="160"/>
    <cellStyle name="Обычный 2 12 14" xfId="161"/>
    <cellStyle name="Обычный 2 12 15" xfId="162"/>
    <cellStyle name="Обычный 2 12 16" xfId="163"/>
    <cellStyle name="Обычный 2 12 17" xfId="164"/>
    <cellStyle name="Обычный 2 12 18" xfId="165"/>
    <cellStyle name="Обычный 2 12 19" xfId="166"/>
    <cellStyle name="Обычный 2 12 2" xfId="167"/>
    <cellStyle name="Обычный 2 12 20" xfId="168"/>
    <cellStyle name="Обычный 2 12 21" xfId="169"/>
    <cellStyle name="Обычный 2 12 22" xfId="170"/>
    <cellStyle name="Обычный 2 12 23" xfId="171"/>
    <cellStyle name="Обычный 2 12 24" xfId="172"/>
    <cellStyle name="Обычный 2 12 25" xfId="173"/>
    <cellStyle name="Обычный 2 12 26" xfId="174"/>
    <cellStyle name="Обычный 2 12 27" xfId="175"/>
    <cellStyle name="Обычный 2 12 28" xfId="176"/>
    <cellStyle name="Обычный 2 12 29" xfId="177"/>
    <cellStyle name="Обычный 2 12 3" xfId="178"/>
    <cellStyle name="Обычный 2 12 30" xfId="179"/>
    <cellStyle name="Обычный 2 12 4" xfId="180"/>
    <cellStyle name="Обычный 2 12 5" xfId="181"/>
    <cellStyle name="Обычный 2 12 6" xfId="182"/>
    <cellStyle name="Обычный 2 12 7" xfId="183"/>
    <cellStyle name="Обычный 2 12 8" xfId="184"/>
    <cellStyle name="Обычный 2 12 9" xfId="185"/>
    <cellStyle name="Обычный 2 120" xfId="186"/>
    <cellStyle name="Обычный 2 121" xfId="187"/>
    <cellStyle name="Обычный 2 122" xfId="188"/>
    <cellStyle name="Обычный 2 123" xfId="189"/>
    <cellStyle name="Обычный 2 124" xfId="190"/>
    <cellStyle name="Обычный 2 125" xfId="191"/>
    <cellStyle name="Обычный 2 126" xfId="192"/>
    <cellStyle name="Обычный 2 127" xfId="193"/>
    <cellStyle name="Обычный 2 128" xfId="194"/>
    <cellStyle name="Обычный 2 129" xfId="195"/>
    <cellStyle name="Обычный 2 13" xfId="196"/>
    <cellStyle name="Обычный 2 130" xfId="197"/>
    <cellStyle name="Обычный 2 131" xfId="198"/>
    <cellStyle name="Обычный 2 132" xfId="199"/>
    <cellStyle name="Обычный 2 133" xfId="200"/>
    <cellStyle name="Обычный 2 134" xfId="201"/>
    <cellStyle name="Обычный 2 135" xfId="202"/>
    <cellStyle name="Обычный 2 136" xfId="203"/>
    <cellStyle name="Обычный 2 137" xfId="204"/>
    <cellStyle name="Обычный 2 138" xfId="205"/>
    <cellStyle name="Обычный 2 139" xfId="206"/>
    <cellStyle name="Обычный 2 14" xfId="207"/>
    <cellStyle name="Обычный 2 140" xfId="208"/>
    <cellStyle name="Обычный 2 141" xfId="209"/>
    <cellStyle name="Обычный 2 142" xfId="210"/>
    <cellStyle name="Обычный 2 143" xfId="211"/>
    <cellStyle name="Обычный 2 144" xfId="212"/>
    <cellStyle name="Обычный 2 145" xfId="213"/>
    <cellStyle name="Обычный 2 146" xfId="214"/>
    <cellStyle name="Обычный 2 147" xfId="215"/>
    <cellStyle name="Обычный 2 148" xfId="216"/>
    <cellStyle name="Обычный 2 149" xfId="217"/>
    <cellStyle name="Обычный 2 15" xfId="218"/>
    <cellStyle name="Обычный 2 150" xfId="219"/>
    <cellStyle name="Обычный 2 151" xfId="220"/>
    <cellStyle name="Обычный 2 152" xfId="221"/>
    <cellStyle name="Обычный 2 153" xfId="222"/>
    <cellStyle name="Обычный 2 154" xfId="223"/>
    <cellStyle name="Обычный 2 155" xfId="224"/>
    <cellStyle name="Обычный 2 156" xfId="225"/>
    <cellStyle name="Обычный 2 157" xfId="226"/>
    <cellStyle name="Обычный 2 158" xfId="227"/>
    <cellStyle name="Обычный 2 159" xfId="228"/>
    <cellStyle name="Обычный 2 16" xfId="229"/>
    <cellStyle name="Обычный 2 160" xfId="230"/>
    <cellStyle name="Обычный 2 161" xfId="231"/>
    <cellStyle name="Обычный 2 162" xfId="232"/>
    <cellStyle name="Обычный 2 163" xfId="233"/>
    <cellStyle name="Обычный 2 164" xfId="234"/>
    <cellStyle name="Обычный 2 165" xfId="235"/>
    <cellStyle name="Обычный 2 166" xfId="236"/>
    <cellStyle name="Обычный 2 167" xfId="237"/>
    <cellStyle name="Обычный 2 168" xfId="238"/>
    <cellStyle name="Обычный 2 169" xfId="239"/>
    <cellStyle name="Обычный 2 17" xfId="240"/>
    <cellStyle name="Обычный 2 170" xfId="241"/>
    <cellStyle name="Обычный 2 171" xfId="242"/>
    <cellStyle name="Обычный 2 172" xfId="243"/>
    <cellStyle name="Обычный 2 173" xfId="244"/>
    <cellStyle name="Обычный 2 174" xfId="245"/>
    <cellStyle name="Обычный 2 175" xfId="246"/>
    <cellStyle name="Обычный 2 176" xfId="247"/>
    <cellStyle name="Обычный 2 177" xfId="248"/>
    <cellStyle name="Обычный 2 178" xfId="249"/>
    <cellStyle name="Обычный 2 179" xfId="250"/>
    <cellStyle name="Обычный 2 18" xfId="251"/>
    <cellStyle name="Обычный 2 180" xfId="252"/>
    <cellStyle name="Обычный 2 181" xfId="253"/>
    <cellStyle name="Обычный 2 182" xfId="254"/>
    <cellStyle name="Обычный 2 183" xfId="255"/>
    <cellStyle name="Обычный 2 184" xfId="256"/>
    <cellStyle name="Обычный 2 185" xfId="257"/>
    <cellStyle name="Обычный 2 186" xfId="258"/>
    <cellStyle name="Обычный 2 187" xfId="259"/>
    <cellStyle name="Обычный 2 188" xfId="260"/>
    <cellStyle name="Обычный 2 189" xfId="261"/>
    <cellStyle name="Обычный 2 19" xfId="262"/>
    <cellStyle name="Обычный 2 190" xfId="263"/>
    <cellStyle name="Обычный 2 191" xfId="264"/>
    <cellStyle name="Обычный 2 192" xfId="265"/>
    <cellStyle name="Обычный 2 193" xfId="266"/>
    <cellStyle name="Обычный 2 194" xfId="267"/>
    <cellStyle name="Обычный 2 195" xfId="268"/>
    <cellStyle name="Обычный 2 196" xfId="269"/>
    <cellStyle name="Обычный 2 197" xfId="270"/>
    <cellStyle name="Обычный 2 198" xfId="271"/>
    <cellStyle name="Обычный 2 199" xfId="272"/>
    <cellStyle name="Обычный 2 2" xfId="273"/>
    <cellStyle name="Обычный 2 2 10" xfId="274"/>
    <cellStyle name="Обычный 2 2 11" xfId="275"/>
    <cellStyle name="Обычный 2 2 12" xfId="276"/>
    <cellStyle name="Обычный 2 2 13" xfId="277"/>
    <cellStyle name="Обычный 2 2 14" xfId="278"/>
    <cellStyle name="Обычный 2 2 15" xfId="279"/>
    <cellStyle name="Обычный 2 2 16" xfId="280"/>
    <cellStyle name="Обычный 2 2 17" xfId="281"/>
    <cellStyle name="Обычный 2 2 18" xfId="282"/>
    <cellStyle name="Обычный 2 2 19" xfId="283"/>
    <cellStyle name="Обычный 2 2 2" xfId="284"/>
    <cellStyle name="Обычный 2 2 20" xfId="285"/>
    <cellStyle name="Обычный 2 2 21" xfId="286"/>
    <cellStyle name="Обычный 2 2 22" xfId="287"/>
    <cellStyle name="Обычный 2 2 23" xfId="288"/>
    <cellStyle name="Обычный 2 2 24" xfId="289"/>
    <cellStyle name="Обычный 2 2 25" xfId="290"/>
    <cellStyle name="Обычный 2 2 26" xfId="291"/>
    <cellStyle name="Обычный 2 2 27" xfId="292"/>
    <cellStyle name="Обычный 2 2 28" xfId="293"/>
    <cellStyle name="Обычный 2 2 29" xfId="294"/>
    <cellStyle name="Обычный 2 2 3" xfId="295"/>
    <cellStyle name="Обычный 2 2 30" xfId="296"/>
    <cellStyle name="Обычный 2 2 31" xfId="297"/>
    <cellStyle name="Обычный 2 2 32" xfId="298"/>
    <cellStyle name="Обычный 2 2 33" xfId="299"/>
    <cellStyle name="Обычный 2 2 4" xfId="300"/>
    <cellStyle name="Обычный 2 2 5" xfId="301"/>
    <cellStyle name="Обычный 2 2 6" xfId="302"/>
    <cellStyle name="Обычный 2 2 7" xfId="303"/>
    <cellStyle name="Обычный 2 2 8" xfId="304"/>
    <cellStyle name="Обычный 2 2 9" xfId="305"/>
    <cellStyle name="Обычный 2 20" xfId="306"/>
    <cellStyle name="Обычный 2 200" xfId="307"/>
    <cellStyle name="Обычный 2 201" xfId="308"/>
    <cellStyle name="Обычный 2 21" xfId="309"/>
    <cellStyle name="Обычный 2 22" xfId="310"/>
    <cellStyle name="Обычный 2 23" xfId="311"/>
    <cellStyle name="Обычный 2 24" xfId="312"/>
    <cellStyle name="Обычный 2 25" xfId="313"/>
    <cellStyle name="Обычный 2 26" xfId="314"/>
    <cellStyle name="Обычный 2 27" xfId="315"/>
    <cellStyle name="Обычный 2 28" xfId="316"/>
    <cellStyle name="Обычный 2 29" xfId="317"/>
    <cellStyle name="Обычный 2 3" xfId="318"/>
    <cellStyle name="Обычный 2 30" xfId="319"/>
    <cellStyle name="Обычный 2 31" xfId="320"/>
    <cellStyle name="Обычный 2 32" xfId="321"/>
    <cellStyle name="Обычный 2 33" xfId="322"/>
    <cellStyle name="Обычный 2 34" xfId="323"/>
    <cellStyle name="Обычный 2 35" xfId="324"/>
    <cellStyle name="Обычный 2 36" xfId="325"/>
    <cellStyle name="Обычный 2 37" xfId="326"/>
    <cellStyle name="Обычный 2 38" xfId="327"/>
    <cellStyle name="Обычный 2 39" xfId="328"/>
    <cellStyle name="Обычный 2 4" xfId="329"/>
    <cellStyle name="Обычный 2 40" xfId="330"/>
    <cellStyle name="Обычный 2 41" xfId="331"/>
    <cellStyle name="Обычный 2 42" xfId="332"/>
    <cellStyle name="Обычный 2 43" xfId="333"/>
    <cellStyle name="Обычный 2 44" xfId="334"/>
    <cellStyle name="Обычный 2 45" xfId="335"/>
    <cellStyle name="Обычный 2 46" xfId="336"/>
    <cellStyle name="Обычный 2 47" xfId="337"/>
    <cellStyle name="Обычный 2 48" xfId="338"/>
    <cellStyle name="Обычный 2 49" xfId="339"/>
    <cellStyle name="Обычный 2 5" xfId="340"/>
    <cellStyle name="Обычный 2 50" xfId="341"/>
    <cellStyle name="Обычный 2 51" xfId="342"/>
    <cellStyle name="Обычный 2 52" xfId="343"/>
    <cellStyle name="Обычный 2 53" xfId="344"/>
    <cellStyle name="Обычный 2 54" xfId="345"/>
    <cellStyle name="Обычный 2 55" xfId="346"/>
    <cellStyle name="Обычный 2 56" xfId="347"/>
    <cellStyle name="Обычный 2 57" xfId="348"/>
    <cellStyle name="Обычный 2 58" xfId="349"/>
    <cellStyle name="Обычный 2 59" xfId="350"/>
    <cellStyle name="Обычный 2 6" xfId="351"/>
    <cellStyle name="Обычный 2 60" xfId="352"/>
    <cellStyle name="Обычный 2 61" xfId="353"/>
    <cellStyle name="Обычный 2 62" xfId="354"/>
    <cellStyle name="Обычный 2 63" xfId="355"/>
    <cellStyle name="Обычный 2 64" xfId="356"/>
    <cellStyle name="Обычный 2 65" xfId="357"/>
    <cellStyle name="Обычный 2 66" xfId="358"/>
    <cellStyle name="Обычный 2 67" xfId="359"/>
    <cellStyle name="Обычный 2 68" xfId="360"/>
    <cellStyle name="Обычный 2 69" xfId="361"/>
    <cellStyle name="Обычный 2 7" xfId="362"/>
    <cellStyle name="Обычный 2 70" xfId="363"/>
    <cellStyle name="Обычный 2 71" xfId="364"/>
    <cellStyle name="Обычный 2 72" xfId="365"/>
    <cellStyle name="Обычный 2 73" xfId="366"/>
    <cellStyle name="Обычный 2 74" xfId="367"/>
    <cellStyle name="Обычный 2 75" xfId="368"/>
    <cellStyle name="Обычный 2 76" xfId="369"/>
    <cellStyle name="Обычный 2 77" xfId="370"/>
    <cellStyle name="Обычный 2 78" xfId="371"/>
    <cellStyle name="Обычный 2 79" xfId="372"/>
    <cellStyle name="Обычный 2 8" xfId="373"/>
    <cellStyle name="Обычный 2 80" xfId="374"/>
    <cellStyle name="Обычный 2 81" xfId="375"/>
    <cellStyle name="Обычный 2 82" xfId="376"/>
    <cellStyle name="Обычный 2 83" xfId="377"/>
    <cellStyle name="Обычный 2 84" xfId="378"/>
    <cellStyle name="Обычный 2 85" xfId="379"/>
    <cellStyle name="Обычный 2 86" xfId="380"/>
    <cellStyle name="Обычный 2 87" xfId="381"/>
    <cellStyle name="Обычный 2 88" xfId="382"/>
    <cellStyle name="Обычный 2 89" xfId="383"/>
    <cellStyle name="Обычный 2 9" xfId="384"/>
    <cellStyle name="Обычный 2 90" xfId="385"/>
    <cellStyle name="Обычный 2 91" xfId="386"/>
    <cellStyle name="Обычный 2 92" xfId="387"/>
    <cellStyle name="Обычный 2 93" xfId="388"/>
    <cellStyle name="Обычный 2 94" xfId="389"/>
    <cellStyle name="Обычный 2 95" xfId="390"/>
    <cellStyle name="Обычный 2 96" xfId="391"/>
    <cellStyle name="Обычный 2 97" xfId="392"/>
    <cellStyle name="Обычный 2 98" xfId="393"/>
    <cellStyle name="Обычный 2 99" xfId="394"/>
    <cellStyle name="Обычный 20" xfId="395"/>
    <cellStyle name="Обычный 21" xfId="396"/>
    <cellStyle name="Обычный 22" xfId="397"/>
    <cellStyle name="Обычный 23" xfId="398"/>
    <cellStyle name="Обычный 24" xfId="399"/>
    <cellStyle name="Обычный 25" xfId="400"/>
    <cellStyle name="Обычный 26" xfId="401"/>
    <cellStyle name="Обычный 27" xfId="402"/>
    <cellStyle name="Обычный 28" xfId="403"/>
    <cellStyle name="Обычный 29" xfId="404"/>
    <cellStyle name="Обычный 3" xfId="405"/>
    <cellStyle name="Обычный 3 10" xfId="406"/>
    <cellStyle name="Обычный 3 11" xfId="407"/>
    <cellStyle name="Обычный 3 12" xfId="408"/>
    <cellStyle name="Обычный 3 13" xfId="409"/>
    <cellStyle name="Обычный 3 14" xfId="410"/>
    <cellStyle name="Обычный 3 15" xfId="411"/>
    <cellStyle name="Обычный 3 16" xfId="412"/>
    <cellStyle name="Обычный 3 17" xfId="413"/>
    <cellStyle name="Обычный 3 18" xfId="414"/>
    <cellStyle name="Обычный 3 19" xfId="415"/>
    <cellStyle name="Обычный 3 2" xfId="416"/>
    <cellStyle name="Обычный 3 20" xfId="417"/>
    <cellStyle name="Обычный 3 21" xfId="418"/>
    <cellStyle name="Обычный 3 22" xfId="419"/>
    <cellStyle name="Обычный 3 23" xfId="420"/>
    <cellStyle name="Обычный 3 24" xfId="421"/>
    <cellStyle name="Обычный 3 25" xfId="422"/>
    <cellStyle name="Обычный 3 26" xfId="423"/>
    <cellStyle name="Обычный 3 27" xfId="424"/>
    <cellStyle name="Обычный 3 28" xfId="425"/>
    <cellStyle name="Обычный 3 29" xfId="426"/>
    <cellStyle name="Обычный 3 3" xfId="427"/>
    <cellStyle name="Обычный 3 30" xfId="428"/>
    <cellStyle name="Обычный 3 31" xfId="429"/>
    <cellStyle name="Обычный 3 32" xfId="430"/>
    <cellStyle name="Обычный 3 33" xfId="431"/>
    <cellStyle name="Обычный 3 4" xfId="432"/>
    <cellStyle name="Обычный 3 5" xfId="433"/>
    <cellStyle name="Обычный 3 6" xfId="434"/>
    <cellStyle name="Обычный 3 7" xfId="435"/>
    <cellStyle name="Обычный 3 8" xfId="436"/>
    <cellStyle name="Обычный 3 9" xfId="437"/>
    <cellStyle name="Обычный 30" xfId="438"/>
    <cellStyle name="Обычный 31" xfId="439"/>
    <cellStyle name="Обычный 32" xfId="440"/>
    <cellStyle name="Обычный 33" xfId="441"/>
    <cellStyle name="Обычный 34" xfId="442"/>
    <cellStyle name="Обычный 35" xfId="443"/>
    <cellStyle name="Обычный 36" xfId="444"/>
    <cellStyle name="Обычный 37" xfId="445"/>
    <cellStyle name="Обычный 38" xfId="446"/>
    <cellStyle name="Обычный 39" xfId="447"/>
    <cellStyle name="Обычный 4" xfId="448"/>
    <cellStyle name="Обычный 40" xfId="449"/>
    <cellStyle name="Обычный 41" xfId="450"/>
    <cellStyle name="Обычный 42" xfId="451"/>
    <cellStyle name="Обычный 43" xfId="452"/>
    <cellStyle name="Обычный 44" xfId="453"/>
    <cellStyle name="Обычный 45" xfId="454"/>
    <cellStyle name="Обычный 46" xfId="455"/>
    <cellStyle name="Обычный 47" xfId="456"/>
    <cellStyle name="Обычный 48" xfId="457"/>
    <cellStyle name="Обычный 49" xfId="458"/>
    <cellStyle name="Обычный 5" xfId="459"/>
    <cellStyle name="Обычный 50" xfId="460"/>
    <cellStyle name="Обычный 51" xfId="461"/>
    <cellStyle name="Обычный 52" xfId="462"/>
    <cellStyle name="Обычный 53" xfId="463"/>
    <cellStyle name="Обычный 54" xfId="464"/>
    <cellStyle name="Обычный 55" xfId="465"/>
    <cellStyle name="Обычный 56" xfId="466"/>
    <cellStyle name="Обычный 57" xfId="467"/>
    <cellStyle name="Обычный 58" xfId="468"/>
    <cellStyle name="Обычный 59" xfId="469"/>
    <cellStyle name="Обычный 6" xfId="470"/>
    <cellStyle name="Обычный 60" xfId="471"/>
    <cellStyle name="Обычный 61" xfId="472"/>
    <cellStyle name="Обычный 62" xfId="473"/>
    <cellStyle name="Обычный 63" xfId="474"/>
    <cellStyle name="Обычный 64" xfId="475"/>
    <cellStyle name="Обычный 65" xfId="476"/>
    <cellStyle name="Обычный 66" xfId="477"/>
    <cellStyle name="Обычный 67" xfId="478"/>
    <cellStyle name="Обычный 68" xfId="479"/>
    <cellStyle name="Обычный 69" xfId="480"/>
    <cellStyle name="Обычный 7" xfId="481"/>
    <cellStyle name="Обычный 70" xfId="482"/>
    <cellStyle name="Обычный 71" xfId="483"/>
    <cellStyle name="Обычный 72" xfId="484"/>
    <cellStyle name="Обычный 73" xfId="485"/>
    <cellStyle name="Обычный 74" xfId="486"/>
    <cellStyle name="Обычный 75" xfId="487"/>
    <cellStyle name="Обычный 76" xfId="488"/>
    <cellStyle name="Обычный 77" xfId="489"/>
    <cellStyle name="Обычный 78" xfId="490"/>
    <cellStyle name="Обычный 79" xfId="491"/>
    <cellStyle name="Обычный 8" xfId="492"/>
    <cellStyle name="Обычный 80" xfId="493"/>
    <cellStyle name="Обычный 81" xfId="494"/>
    <cellStyle name="Обычный 82" xfId="495"/>
    <cellStyle name="Обычный 83" xfId="496"/>
    <cellStyle name="Обычный 84" xfId="497"/>
    <cellStyle name="Обычный 85" xfId="498"/>
    <cellStyle name="Обычный 86" xfId="499"/>
    <cellStyle name="Обычный 87" xfId="500"/>
    <cellStyle name="Обычный 88" xfId="501"/>
    <cellStyle name="Обычный 89" xfId="502"/>
    <cellStyle name="Обычный 9" xfId="503"/>
    <cellStyle name="Обычный 90" xfId="504"/>
    <cellStyle name="Обычный 91" xfId="505"/>
    <cellStyle name="Обычный 92" xfId="506"/>
    <cellStyle name="Обычный 93" xfId="507"/>
    <cellStyle name="Обычный 94" xfId="508"/>
    <cellStyle name="Обычный 95" xfId="509"/>
    <cellStyle name="Обычный 96" xfId="510"/>
    <cellStyle name="Обычный 97" xfId="511"/>
    <cellStyle name="Обычный 98" xfId="512"/>
    <cellStyle name="Обычный 99" xfId="513"/>
    <cellStyle name="Обычный_tmp" xfId="514"/>
    <cellStyle name="Обычный_tmp_дох" xfId="515"/>
    <cellStyle name="Обычный_tmp_Пояснительная" xfId="516"/>
    <cellStyle name="Обычный_Tmp1" xfId="517"/>
    <cellStyle name="Обычный_прил7-8" xfId="518"/>
    <cellStyle name="Followed Hyperlink" xfId="519"/>
    <cellStyle name="Плохой" xfId="520"/>
    <cellStyle name="Пояснение" xfId="521"/>
    <cellStyle name="Примечание" xfId="522"/>
    <cellStyle name="Percent" xfId="523"/>
    <cellStyle name="Связанная ячейка" xfId="524"/>
    <cellStyle name="Текст предупреждения" xfId="525"/>
    <cellStyle name="Comma" xfId="526"/>
    <cellStyle name="Comma [0]" xfId="527"/>
    <cellStyle name="Хороший" xfId="52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71"/>
  <sheetViews>
    <sheetView tabSelected="1" view="pageBreakPreview" zoomScale="75" zoomScaleSheetLayoutView="75" zoomScalePageLayoutView="0" workbookViewId="0" topLeftCell="A1">
      <selection activeCell="V5" sqref="V5"/>
    </sheetView>
  </sheetViews>
  <sheetFormatPr defaultColWidth="9.00390625" defaultRowHeight="12.75"/>
  <cols>
    <col min="1" max="1" width="5.25390625" style="1" customWidth="1"/>
    <col min="2" max="2" width="0.875" style="2" hidden="1" customWidth="1"/>
    <col min="3" max="3" width="83.375" style="1" customWidth="1"/>
    <col min="4" max="4" width="6.375" style="3" customWidth="1"/>
    <col min="5" max="5" width="5.125" style="3" customWidth="1"/>
    <col min="6" max="6" width="5.875" style="3" customWidth="1"/>
    <col min="7" max="7" width="5.125" style="3" customWidth="1"/>
    <col min="8" max="8" width="7.75390625" style="3" customWidth="1"/>
    <col min="9" max="9" width="9.375" style="3" customWidth="1"/>
    <col min="10" max="10" width="10.875" style="3" customWidth="1"/>
    <col min="11" max="11" width="8.25390625" style="3" customWidth="1"/>
    <col min="12" max="12" width="23.25390625" style="4" customWidth="1"/>
    <col min="13" max="14" width="0.12890625" style="4" hidden="1" customWidth="1"/>
    <col min="15" max="16" width="0.2421875" style="4" hidden="1" customWidth="1"/>
    <col min="17" max="17" width="13.125" style="4" hidden="1" customWidth="1"/>
    <col min="18" max="18" width="0.12890625" style="4" hidden="1" customWidth="1"/>
    <col min="19" max="19" width="7.375" style="4" hidden="1" customWidth="1"/>
    <col min="20" max="20" width="24.375" style="1" customWidth="1"/>
    <col min="21" max="21" width="14.375" style="1" customWidth="1"/>
    <col min="22" max="16384" width="9.125" style="1" customWidth="1"/>
  </cols>
  <sheetData>
    <row r="1" spans="8:12" ht="15.75">
      <c r="H1"/>
      <c r="I1"/>
      <c r="J1"/>
      <c r="K1"/>
      <c r="L1" t="s">
        <v>409</v>
      </c>
    </row>
    <row r="2" spans="3:21" ht="39.75" customHeight="1">
      <c r="C2" s="5"/>
      <c r="F2"/>
      <c r="I2"/>
      <c r="J2"/>
      <c r="K2"/>
      <c r="L2" s="515" t="s">
        <v>634</v>
      </c>
      <c r="M2" s="515"/>
      <c r="N2" s="515"/>
      <c r="O2" s="515"/>
      <c r="P2" s="515"/>
      <c r="Q2" s="515"/>
      <c r="R2" s="515"/>
      <c r="S2" s="515"/>
      <c r="T2" s="515"/>
      <c r="U2" s="515"/>
    </row>
    <row r="3" spans="8:12" ht="15.75">
      <c r="H3"/>
      <c r="I3"/>
      <c r="J3"/>
      <c r="K3"/>
      <c r="L3"/>
    </row>
    <row r="4" spans="1:21" ht="16.5" customHeight="1">
      <c r="A4" s="521" t="s">
        <v>493</v>
      </c>
      <c r="B4" s="521"/>
      <c r="C4" s="521"/>
      <c r="D4" s="521"/>
      <c r="E4" s="521"/>
      <c r="F4" s="521"/>
      <c r="G4" s="521"/>
      <c r="H4" s="521"/>
      <c r="I4" s="521"/>
      <c r="J4" s="521"/>
      <c r="K4" s="521"/>
      <c r="L4" s="521"/>
      <c r="M4" s="521"/>
      <c r="N4" s="521"/>
      <c r="O4" s="521"/>
      <c r="P4" s="521"/>
      <c r="Q4" s="521"/>
      <c r="R4" s="521"/>
      <c r="S4" s="521"/>
      <c r="T4" s="6"/>
      <c r="U4" s="6"/>
    </row>
    <row r="5" spans="1:21" ht="16.5" customHeight="1">
      <c r="A5" s="6"/>
      <c r="B5" s="7"/>
      <c r="C5" s="6"/>
      <c r="D5" s="8"/>
      <c r="E5" s="8"/>
      <c r="F5" s="8"/>
      <c r="G5" s="8"/>
      <c r="H5" s="8"/>
      <c r="I5" s="8"/>
      <c r="J5" s="8"/>
      <c r="K5" s="8"/>
      <c r="L5" s="9" t="s">
        <v>4</v>
      </c>
      <c r="M5" s="9"/>
      <c r="N5" s="9"/>
      <c r="O5" s="9"/>
      <c r="P5" s="9"/>
      <c r="Q5" s="9"/>
      <c r="R5" s="9"/>
      <c r="S5" s="9" t="s">
        <v>297</v>
      </c>
      <c r="T5" s="6"/>
      <c r="U5" s="6"/>
    </row>
    <row r="6" spans="1:21" s="10" customFormat="1" ht="42.75" customHeight="1">
      <c r="A6" s="524"/>
      <c r="B6" s="59"/>
      <c r="C6" s="522" t="s">
        <v>298</v>
      </c>
      <c r="D6" s="518" t="s">
        <v>299</v>
      </c>
      <c r="E6" s="519"/>
      <c r="F6" s="519"/>
      <c r="G6" s="519"/>
      <c r="H6" s="519"/>
      <c r="I6" s="519"/>
      <c r="J6" s="519"/>
      <c r="K6" s="520"/>
      <c r="L6" s="516" t="s">
        <v>155</v>
      </c>
      <c r="M6" s="516" t="s">
        <v>300</v>
      </c>
      <c r="N6" s="516" t="s">
        <v>301</v>
      </c>
      <c r="O6" s="516" t="s">
        <v>302</v>
      </c>
      <c r="P6" s="516" t="s">
        <v>303</v>
      </c>
      <c r="Q6" s="516" t="s">
        <v>304</v>
      </c>
      <c r="R6" s="516"/>
      <c r="S6" s="516" t="s">
        <v>305</v>
      </c>
      <c r="T6" s="516" t="s">
        <v>494</v>
      </c>
      <c r="U6" s="516" t="s">
        <v>410</v>
      </c>
    </row>
    <row r="7" spans="1:21" s="10" customFormat="1" ht="110.25">
      <c r="A7" s="525"/>
      <c r="B7" s="60"/>
      <c r="C7" s="523"/>
      <c r="D7" s="86" t="s">
        <v>306</v>
      </c>
      <c r="E7" s="86" t="s">
        <v>307</v>
      </c>
      <c r="F7" s="86" t="s">
        <v>308</v>
      </c>
      <c r="G7" s="86" t="s">
        <v>309</v>
      </c>
      <c r="H7" s="86" t="s">
        <v>310</v>
      </c>
      <c r="I7" s="86" t="s">
        <v>311</v>
      </c>
      <c r="J7" s="86" t="s">
        <v>312</v>
      </c>
      <c r="K7" s="86" t="s">
        <v>313</v>
      </c>
      <c r="L7" s="517"/>
      <c r="M7" s="517"/>
      <c r="N7" s="517"/>
      <c r="O7" s="517"/>
      <c r="P7" s="517"/>
      <c r="Q7" s="517"/>
      <c r="R7" s="517"/>
      <c r="S7" s="517"/>
      <c r="T7" s="517"/>
      <c r="U7" s="517"/>
    </row>
    <row r="8" spans="1:21" s="11" customFormat="1" ht="18.75" customHeight="1">
      <c r="A8" s="61" t="s">
        <v>156</v>
      </c>
      <c r="B8" s="61"/>
      <c r="C8" s="297" t="s">
        <v>314</v>
      </c>
      <c r="D8" s="298" t="s">
        <v>315</v>
      </c>
      <c r="E8" s="298">
        <v>1</v>
      </c>
      <c r="F8" s="298" t="s">
        <v>316</v>
      </c>
      <c r="G8" s="299" t="s">
        <v>316</v>
      </c>
      <c r="H8" s="299" t="s">
        <v>315</v>
      </c>
      <c r="I8" s="299" t="s">
        <v>316</v>
      </c>
      <c r="J8" s="299" t="s">
        <v>317</v>
      </c>
      <c r="K8" s="299" t="s">
        <v>315</v>
      </c>
      <c r="L8" s="300">
        <f>L9+L15+L24+L29+L42+L48+L53+L63+L87</f>
        <v>111449000</v>
      </c>
      <c r="M8" s="62" t="e">
        <f>M9+M15+#REF!+M22+#REF!+M31+M42+M49+#REF!+M59+#REF!+M75</f>
        <v>#REF!</v>
      </c>
      <c r="N8" s="62" t="e">
        <f>N9+N15+#REF!+N22+#REF!+N31+N42+N49+#REF!+N59+#REF!+N75</f>
        <v>#REF!</v>
      </c>
      <c r="O8" s="62" t="e">
        <f>O9+O15+#REF!+O22+#REF!+O31+O42+#REF!+O59+#REF!</f>
        <v>#REF!</v>
      </c>
      <c r="P8" s="62" t="e">
        <f>P9+P15+#REF!+P22+#REF!+P31+P42+P49+#REF!+P59+#REF!+P75</f>
        <v>#REF!</v>
      </c>
      <c r="Q8" s="62" t="e">
        <f>Q9+Q15+#REF!+Q22+#REF!+Q31+Q42+Q49+#REF!+Q59+#REF!+Q75</f>
        <v>#REF!</v>
      </c>
      <c r="R8" s="62" t="e">
        <f>R9+R15+#REF!+R22+#REF!+R31+R42+R49+#REF!+R59+#REF!+R75</f>
        <v>#REF!</v>
      </c>
      <c r="S8" s="63" t="e">
        <f>#REF!=SUM(L8:R8)</f>
        <v>#REF!</v>
      </c>
      <c r="T8" s="301">
        <f>T9+T15+T24+T29+T42+T48+T53+T63+T87</f>
        <v>53108046.570000015</v>
      </c>
      <c r="U8" s="302">
        <f aca="true" t="shared" si="0" ref="U8:U76">T8/L8*100</f>
        <v>47.65233117390018</v>
      </c>
    </row>
    <row r="9" spans="1:21" s="12" customFormat="1" ht="18.75" customHeight="1">
      <c r="A9" s="64" t="s">
        <v>157</v>
      </c>
      <c r="B9" s="64"/>
      <c r="C9" s="303" t="s">
        <v>318</v>
      </c>
      <c r="D9" s="304" t="s">
        <v>315</v>
      </c>
      <c r="E9" s="304">
        <v>1</v>
      </c>
      <c r="F9" s="304" t="s">
        <v>587</v>
      </c>
      <c r="G9" s="305" t="s">
        <v>316</v>
      </c>
      <c r="H9" s="305" t="s">
        <v>315</v>
      </c>
      <c r="I9" s="305" t="s">
        <v>316</v>
      </c>
      <c r="J9" s="305" t="s">
        <v>317</v>
      </c>
      <c r="K9" s="305" t="s">
        <v>315</v>
      </c>
      <c r="L9" s="306">
        <f>L10</f>
        <v>73712000</v>
      </c>
      <c r="M9" s="65" t="e">
        <f aca="true" t="shared" si="1" ref="M9:R9">M10</f>
        <v>#REF!</v>
      </c>
      <c r="N9" s="65" t="e">
        <f t="shared" si="1"/>
        <v>#REF!</v>
      </c>
      <c r="O9" s="65" t="e">
        <f t="shared" si="1"/>
        <v>#REF!</v>
      </c>
      <c r="P9" s="65" t="e">
        <f t="shared" si="1"/>
        <v>#REF!</v>
      </c>
      <c r="Q9" s="65" t="e">
        <f t="shared" si="1"/>
        <v>#REF!</v>
      </c>
      <c r="R9" s="66" t="e">
        <f t="shared" si="1"/>
        <v>#REF!</v>
      </c>
      <c r="S9" s="66" t="e">
        <f>#REF!=SUM(L9:R9)</f>
        <v>#REF!</v>
      </c>
      <c r="T9" s="307">
        <f>T10</f>
        <v>36765239.77</v>
      </c>
      <c r="U9" s="308">
        <f t="shared" si="0"/>
        <v>49.87687183904927</v>
      </c>
    </row>
    <row r="10" spans="1:21" s="14" customFormat="1" ht="19.5" customHeight="1">
      <c r="A10" s="13" t="s">
        <v>158</v>
      </c>
      <c r="B10" s="13"/>
      <c r="C10" s="309" t="s">
        <v>319</v>
      </c>
      <c r="D10" s="67" t="s">
        <v>315</v>
      </c>
      <c r="E10" s="310">
        <v>1</v>
      </c>
      <c r="F10" s="310" t="s">
        <v>587</v>
      </c>
      <c r="G10" s="67" t="s">
        <v>594</v>
      </c>
      <c r="H10" s="67" t="s">
        <v>315</v>
      </c>
      <c r="I10" s="67" t="s">
        <v>587</v>
      </c>
      <c r="J10" s="67" t="s">
        <v>317</v>
      </c>
      <c r="K10" s="67" t="s">
        <v>320</v>
      </c>
      <c r="L10" s="311">
        <f>L11+L12+L13+L14</f>
        <v>73712000</v>
      </c>
      <c r="M10" s="68" t="e">
        <f>#REF!+M12+#REF!+#REF!</f>
        <v>#REF!</v>
      </c>
      <c r="N10" s="68" t="e">
        <f>#REF!+N12+#REF!+#REF!</f>
        <v>#REF!</v>
      </c>
      <c r="O10" s="68" t="e">
        <f>#REF!+O12+#REF!+#REF!</f>
        <v>#REF!</v>
      </c>
      <c r="P10" s="68" t="e">
        <f>#REF!+P12+#REF!+#REF!</f>
        <v>#REF!</v>
      </c>
      <c r="Q10" s="68" t="e">
        <f>#REF!+Q12+#REF!+#REF!</f>
        <v>#REF!</v>
      </c>
      <c r="R10" s="69" t="e">
        <f>#REF!+R12+#REF!+#REF!</f>
        <v>#REF!</v>
      </c>
      <c r="S10" s="69" t="e">
        <f>#REF!=SUM(L10:R10)</f>
        <v>#REF!</v>
      </c>
      <c r="T10" s="312">
        <f>T11+T12+T13+T14</f>
        <v>36765239.77</v>
      </c>
      <c r="U10" s="313">
        <f t="shared" si="0"/>
        <v>49.87687183904927</v>
      </c>
    </row>
    <row r="11" spans="1:21" s="14" customFormat="1" ht="87.75" customHeight="1">
      <c r="A11" s="15"/>
      <c r="B11" s="13"/>
      <c r="C11" s="314" t="s">
        <v>572</v>
      </c>
      <c r="D11" s="315" t="s">
        <v>315</v>
      </c>
      <c r="E11" s="315" t="s">
        <v>321</v>
      </c>
      <c r="F11" s="315" t="s">
        <v>587</v>
      </c>
      <c r="G11" s="315" t="s">
        <v>594</v>
      </c>
      <c r="H11" s="315" t="s">
        <v>322</v>
      </c>
      <c r="I11" s="315" t="s">
        <v>587</v>
      </c>
      <c r="J11" s="315" t="s">
        <v>317</v>
      </c>
      <c r="K11" s="315" t="s">
        <v>320</v>
      </c>
      <c r="L11" s="316">
        <f>78212000-5000000</f>
        <v>73212000</v>
      </c>
      <c r="M11" s="87"/>
      <c r="N11" s="87"/>
      <c r="O11" s="87"/>
      <c r="P11" s="87"/>
      <c r="Q11" s="87"/>
      <c r="R11" s="88"/>
      <c r="S11" s="88"/>
      <c r="T11" s="317">
        <v>36587358.24</v>
      </c>
      <c r="U11" s="318">
        <f t="shared" si="0"/>
        <v>49.974537288969024</v>
      </c>
    </row>
    <row r="12" spans="1:21" ht="126.75" customHeight="1">
      <c r="A12" s="15"/>
      <c r="B12" s="70"/>
      <c r="C12" s="314" t="s">
        <v>323</v>
      </c>
      <c r="D12" s="319" t="s">
        <v>315</v>
      </c>
      <c r="E12" s="320">
        <v>1</v>
      </c>
      <c r="F12" s="320" t="s">
        <v>587</v>
      </c>
      <c r="G12" s="319" t="s">
        <v>594</v>
      </c>
      <c r="H12" s="319" t="s">
        <v>324</v>
      </c>
      <c r="I12" s="319" t="s">
        <v>587</v>
      </c>
      <c r="J12" s="319" t="s">
        <v>317</v>
      </c>
      <c r="K12" s="319" t="s">
        <v>320</v>
      </c>
      <c r="L12" s="316">
        <v>100000</v>
      </c>
      <c r="M12" s="71">
        <f aca="true" t="shared" si="2" ref="M12:R12">SUM(M13:M14)</f>
        <v>10201</v>
      </c>
      <c r="N12" s="71">
        <f t="shared" si="2"/>
        <v>1327</v>
      </c>
      <c r="O12" s="71">
        <f t="shared" si="2"/>
        <v>1996</v>
      </c>
      <c r="P12" s="71">
        <f t="shared" si="2"/>
        <v>1647</v>
      </c>
      <c r="Q12" s="71">
        <f t="shared" si="2"/>
        <v>262</v>
      </c>
      <c r="R12" s="72">
        <f t="shared" si="2"/>
        <v>0</v>
      </c>
      <c r="S12" s="72" t="e">
        <f>#REF!=SUM(L12:R12)</f>
        <v>#REF!</v>
      </c>
      <c r="T12" s="317">
        <v>36651.36</v>
      </c>
      <c r="U12" s="318">
        <f t="shared" si="0"/>
        <v>36.65136</v>
      </c>
    </row>
    <row r="13" spans="1:21" ht="55.5" customHeight="1">
      <c r="A13" s="15"/>
      <c r="B13" s="70"/>
      <c r="C13" s="314" t="s">
        <v>325</v>
      </c>
      <c r="D13" s="319" t="s">
        <v>315</v>
      </c>
      <c r="E13" s="320">
        <v>1</v>
      </c>
      <c r="F13" s="320" t="s">
        <v>587</v>
      </c>
      <c r="G13" s="319" t="s">
        <v>594</v>
      </c>
      <c r="H13" s="319" t="s">
        <v>326</v>
      </c>
      <c r="I13" s="319" t="s">
        <v>587</v>
      </c>
      <c r="J13" s="319" t="s">
        <v>317</v>
      </c>
      <c r="K13" s="319" t="s">
        <v>320</v>
      </c>
      <c r="L13" s="316">
        <v>280000</v>
      </c>
      <c r="M13" s="71">
        <v>10201</v>
      </c>
      <c r="N13" s="71">
        <v>1327</v>
      </c>
      <c r="O13" s="71">
        <v>1996</v>
      </c>
      <c r="P13" s="71">
        <v>1647</v>
      </c>
      <c r="Q13" s="71">
        <v>262</v>
      </c>
      <c r="R13" s="72">
        <v>0</v>
      </c>
      <c r="S13" s="72" t="e">
        <f>#REF!=SUM(L13:R13)</f>
        <v>#REF!</v>
      </c>
      <c r="T13" s="317">
        <v>59370.36</v>
      </c>
      <c r="U13" s="318">
        <f t="shared" si="0"/>
        <v>21.2037</v>
      </c>
    </row>
    <row r="14" spans="1:21" ht="103.5" customHeight="1">
      <c r="A14" s="15"/>
      <c r="B14" s="70"/>
      <c r="C14" s="321" t="s">
        <v>573</v>
      </c>
      <c r="D14" s="319" t="s">
        <v>315</v>
      </c>
      <c r="E14" s="320">
        <v>1</v>
      </c>
      <c r="F14" s="320" t="s">
        <v>587</v>
      </c>
      <c r="G14" s="319" t="s">
        <v>594</v>
      </c>
      <c r="H14" s="319" t="s">
        <v>327</v>
      </c>
      <c r="I14" s="319" t="s">
        <v>587</v>
      </c>
      <c r="J14" s="319" t="s">
        <v>317</v>
      </c>
      <c r="K14" s="319" t="s">
        <v>320</v>
      </c>
      <c r="L14" s="316">
        <v>120000</v>
      </c>
      <c r="M14" s="71"/>
      <c r="N14" s="71"/>
      <c r="O14" s="71"/>
      <c r="P14" s="71"/>
      <c r="Q14" s="71"/>
      <c r="R14" s="72"/>
      <c r="S14" s="72" t="e">
        <f>#REF!=SUM(L14:R14)</f>
        <v>#REF!</v>
      </c>
      <c r="T14" s="317">
        <v>81859.81</v>
      </c>
      <c r="U14" s="318">
        <f t="shared" si="0"/>
        <v>68.21650833333334</v>
      </c>
    </row>
    <row r="15" spans="1:21" s="14" customFormat="1" ht="18" customHeight="1">
      <c r="A15" s="64" t="s">
        <v>159</v>
      </c>
      <c r="B15" s="64"/>
      <c r="C15" s="303" t="s">
        <v>328</v>
      </c>
      <c r="D15" s="304" t="s">
        <v>315</v>
      </c>
      <c r="E15" s="305" t="s">
        <v>321</v>
      </c>
      <c r="F15" s="305" t="s">
        <v>593</v>
      </c>
      <c r="G15" s="305" t="s">
        <v>316</v>
      </c>
      <c r="H15" s="305" t="s">
        <v>315</v>
      </c>
      <c r="I15" s="305" t="s">
        <v>316</v>
      </c>
      <c r="J15" s="305" t="s">
        <v>317</v>
      </c>
      <c r="K15" s="305" t="s">
        <v>315</v>
      </c>
      <c r="L15" s="306">
        <f>L16+L19+L22</f>
        <v>6560000</v>
      </c>
      <c r="M15" s="65">
        <f aca="true" t="shared" si="3" ref="M15:R15">M16</f>
        <v>0</v>
      </c>
      <c r="N15" s="65">
        <f t="shared" si="3"/>
        <v>0</v>
      </c>
      <c r="O15" s="65">
        <f t="shared" si="3"/>
        <v>0</v>
      </c>
      <c r="P15" s="65">
        <f t="shared" si="3"/>
        <v>0</v>
      </c>
      <c r="Q15" s="65">
        <f t="shared" si="3"/>
        <v>0</v>
      </c>
      <c r="R15" s="66">
        <f t="shared" si="3"/>
        <v>0</v>
      </c>
      <c r="S15" s="66" t="e">
        <f>#REF!=SUM(L15:R15)</f>
        <v>#REF!</v>
      </c>
      <c r="T15" s="307">
        <f>T16+T19+T22</f>
        <v>3085345.56</v>
      </c>
      <c r="U15" s="308">
        <f t="shared" si="0"/>
        <v>47.032706707317075</v>
      </c>
    </row>
    <row r="16" spans="1:21" s="14" customFormat="1" ht="18.75" customHeight="1">
      <c r="A16" s="13" t="s">
        <v>160</v>
      </c>
      <c r="B16" s="13"/>
      <c r="C16" s="309" t="s">
        <v>329</v>
      </c>
      <c r="D16" s="67" t="s">
        <v>315</v>
      </c>
      <c r="E16" s="67" t="s">
        <v>321</v>
      </c>
      <c r="F16" s="67" t="s">
        <v>593</v>
      </c>
      <c r="G16" s="67" t="s">
        <v>594</v>
      </c>
      <c r="H16" s="67" t="s">
        <v>315</v>
      </c>
      <c r="I16" s="67" t="s">
        <v>594</v>
      </c>
      <c r="J16" s="67" t="s">
        <v>317</v>
      </c>
      <c r="K16" s="67" t="s">
        <v>320</v>
      </c>
      <c r="L16" s="311">
        <f>L17+L18</f>
        <v>6000000</v>
      </c>
      <c r="M16" s="68"/>
      <c r="N16" s="68"/>
      <c r="O16" s="68"/>
      <c r="P16" s="68"/>
      <c r="Q16" s="68"/>
      <c r="R16" s="69"/>
      <c r="S16" s="69" t="e">
        <f>#REF!=SUM(L16:R16)</f>
        <v>#REF!</v>
      </c>
      <c r="T16" s="312">
        <f>T17+T18</f>
        <v>2911121.56</v>
      </c>
      <c r="U16" s="322">
        <f t="shared" si="0"/>
        <v>48.51869266666667</v>
      </c>
    </row>
    <row r="17" spans="1:21" ht="18.75" customHeight="1">
      <c r="A17" s="15"/>
      <c r="B17" s="13"/>
      <c r="C17" s="323" t="s">
        <v>329</v>
      </c>
      <c r="D17" s="315" t="s">
        <v>315</v>
      </c>
      <c r="E17" s="315" t="s">
        <v>321</v>
      </c>
      <c r="F17" s="315" t="s">
        <v>593</v>
      </c>
      <c r="G17" s="315" t="s">
        <v>594</v>
      </c>
      <c r="H17" s="315" t="s">
        <v>322</v>
      </c>
      <c r="I17" s="315" t="s">
        <v>594</v>
      </c>
      <c r="J17" s="315" t="s">
        <v>317</v>
      </c>
      <c r="K17" s="315" t="s">
        <v>320</v>
      </c>
      <c r="L17" s="324">
        <v>6000000</v>
      </c>
      <c r="M17" s="71"/>
      <c r="N17" s="71"/>
      <c r="O17" s="71"/>
      <c r="P17" s="71"/>
      <c r="Q17" s="71"/>
      <c r="R17" s="72"/>
      <c r="S17" s="72" t="e">
        <f>#REF!=SUM(L17:R17)</f>
        <v>#REF!</v>
      </c>
      <c r="T17" s="325">
        <v>2910759.77</v>
      </c>
      <c r="U17" s="318">
        <f t="shared" si="0"/>
        <v>48.51266283333333</v>
      </c>
    </row>
    <row r="18" spans="1:21" ht="43.5" customHeight="1">
      <c r="A18" s="15"/>
      <c r="B18" s="13"/>
      <c r="C18" s="323" t="s">
        <v>330</v>
      </c>
      <c r="D18" s="315" t="s">
        <v>315</v>
      </c>
      <c r="E18" s="315" t="s">
        <v>321</v>
      </c>
      <c r="F18" s="315" t="s">
        <v>593</v>
      </c>
      <c r="G18" s="315" t="s">
        <v>594</v>
      </c>
      <c r="H18" s="315" t="s">
        <v>324</v>
      </c>
      <c r="I18" s="315" t="s">
        <v>594</v>
      </c>
      <c r="J18" s="315" t="s">
        <v>317</v>
      </c>
      <c r="K18" s="315" t="s">
        <v>320</v>
      </c>
      <c r="L18" s="316"/>
      <c r="M18" s="71"/>
      <c r="N18" s="71"/>
      <c r="O18" s="71"/>
      <c r="P18" s="71"/>
      <c r="Q18" s="71"/>
      <c r="R18" s="72"/>
      <c r="S18" s="72"/>
      <c r="T18" s="325">
        <v>361.79</v>
      </c>
      <c r="U18" s="318" t="e">
        <f t="shared" si="0"/>
        <v>#DIV/0!</v>
      </c>
    </row>
    <row r="19" spans="1:21" ht="34.5" customHeight="1">
      <c r="A19" s="13" t="s">
        <v>161</v>
      </c>
      <c r="B19" s="13"/>
      <c r="C19" s="309" t="s">
        <v>331</v>
      </c>
      <c r="D19" s="67" t="s">
        <v>315</v>
      </c>
      <c r="E19" s="67" t="s">
        <v>321</v>
      </c>
      <c r="F19" s="67" t="s">
        <v>593</v>
      </c>
      <c r="G19" s="67" t="s">
        <v>596</v>
      </c>
      <c r="H19" s="67" t="s">
        <v>315</v>
      </c>
      <c r="I19" s="67" t="s">
        <v>587</v>
      </c>
      <c r="J19" s="67" t="s">
        <v>317</v>
      </c>
      <c r="K19" s="67" t="s">
        <v>320</v>
      </c>
      <c r="L19" s="311">
        <f>L20+L21</f>
        <v>400000</v>
      </c>
      <c r="M19" s="68"/>
      <c r="N19" s="68"/>
      <c r="O19" s="68"/>
      <c r="P19" s="68"/>
      <c r="Q19" s="68"/>
      <c r="R19" s="69"/>
      <c r="S19" s="69"/>
      <c r="T19" s="312">
        <f>T20+T21</f>
        <v>28360</v>
      </c>
      <c r="U19" s="318">
        <f t="shared" si="0"/>
        <v>7.090000000000001</v>
      </c>
    </row>
    <row r="20" spans="1:21" ht="21" customHeight="1">
      <c r="A20" s="15"/>
      <c r="B20" s="64"/>
      <c r="C20" s="326" t="s">
        <v>162</v>
      </c>
      <c r="D20" s="315" t="s">
        <v>315</v>
      </c>
      <c r="E20" s="315" t="s">
        <v>321</v>
      </c>
      <c r="F20" s="315" t="s">
        <v>593</v>
      </c>
      <c r="G20" s="315" t="s">
        <v>596</v>
      </c>
      <c r="H20" s="315" t="s">
        <v>322</v>
      </c>
      <c r="I20" s="315" t="s">
        <v>587</v>
      </c>
      <c r="J20" s="315" t="s">
        <v>317</v>
      </c>
      <c r="K20" s="315" t="s">
        <v>320</v>
      </c>
      <c r="L20" s="316">
        <v>400000</v>
      </c>
      <c r="M20" s="68"/>
      <c r="N20" s="68"/>
      <c r="O20" s="68"/>
      <c r="P20" s="68"/>
      <c r="Q20" s="68"/>
      <c r="R20" s="69"/>
      <c r="S20" s="69"/>
      <c r="T20" s="327">
        <v>28360</v>
      </c>
      <c r="U20" s="318">
        <f t="shared" si="0"/>
        <v>7.090000000000001</v>
      </c>
    </row>
    <row r="21" spans="1:21" ht="58.5" customHeight="1">
      <c r="A21" s="15"/>
      <c r="B21" s="64"/>
      <c r="C21" s="326" t="s">
        <v>163</v>
      </c>
      <c r="D21" s="315" t="s">
        <v>315</v>
      </c>
      <c r="E21" s="315" t="s">
        <v>321</v>
      </c>
      <c r="F21" s="315" t="s">
        <v>593</v>
      </c>
      <c r="G21" s="315" t="s">
        <v>596</v>
      </c>
      <c r="H21" s="315" t="s">
        <v>324</v>
      </c>
      <c r="I21" s="315" t="s">
        <v>587</v>
      </c>
      <c r="J21" s="315" t="s">
        <v>317</v>
      </c>
      <c r="K21" s="315" t="s">
        <v>320</v>
      </c>
      <c r="L21" s="316"/>
      <c r="M21" s="68"/>
      <c r="N21" s="68"/>
      <c r="O21" s="68"/>
      <c r="P21" s="68"/>
      <c r="Q21" s="68"/>
      <c r="R21" s="69"/>
      <c r="S21" s="69"/>
      <c r="T21" s="324"/>
      <c r="U21" s="318"/>
    </row>
    <row r="22" spans="1:21" s="14" customFormat="1" ht="20.25" customHeight="1">
      <c r="A22" s="13" t="s">
        <v>164</v>
      </c>
      <c r="B22" s="13"/>
      <c r="C22" s="309" t="s">
        <v>332</v>
      </c>
      <c r="D22" s="67" t="s">
        <v>315</v>
      </c>
      <c r="E22" s="67" t="s">
        <v>321</v>
      </c>
      <c r="F22" s="67" t="s">
        <v>593</v>
      </c>
      <c r="G22" s="67" t="s">
        <v>597</v>
      </c>
      <c r="H22" s="67" t="s">
        <v>315</v>
      </c>
      <c r="I22" s="67" t="s">
        <v>594</v>
      </c>
      <c r="J22" s="67" t="s">
        <v>317</v>
      </c>
      <c r="K22" s="67" t="s">
        <v>320</v>
      </c>
      <c r="L22" s="311">
        <f>L23</f>
        <v>160000</v>
      </c>
      <c r="M22" s="136" t="e">
        <f>M24+#REF!+#REF!</f>
        <v>#REF!</v>
      </c>
      <c r="N22" s="136" t="e">
        <f>N24+#REF!+#REF!</f>
        <v>#REF!</v>
      </c>
      <c r="O22" s="136" t="e">
        <f>O24+#REF!+#REF!</f>
        <v>#REF!</v>
      </c>
      <c r="P22" s="136" t="e">
        <f>P24+#REF!+#REF!</f>
        <v>#REF!</v>
      </c>
      <c r="Q22" s="136" t="e">
        <f>Q24+#REF!+#REF!</f>
        <v>#REF!</v>
      </c>
      <c r="R22" s="137" t="e">
        <f>R24+#REF!+#REF!</f>
        <v>#REF!</v>
      </c>
      <c r="S22" s="137" t="e">
        <f>#REF!=SUM(L22:R22)</f>
        <v>#REF!</v>
      </c>
      <c r="T22" s="312">
        <f>T23</f>
        <v>145864</v>
      </c>
      <c r="U22" s="318">
        <f t="shared" si="0"/>
        <v>91.16499999999999</v>
      </c>
    </row>
    <row r="23" spans="1:21" ht="44.25" customHeight="1">
      <c r="A23" s="15"/>
      <c r="B23" s="73"/>
      <c r="C23" s="326" t="s">
        <v>165</v>
      </c>
      <c r="D23" s="315" t="s">
        <v>315</v>
      </c>
      <c r="E23" s="315" t="s">
        <v>321</v>
      </c>
      <c r="F23" s="315" t="s">
        <v>593</v>
      </c>
      <c r="G23" s="315" t="s">
        <v>597</v>
      </c>
      <c r="H23" s="315" t="s">
        <v>324</v>
      </c>
      <c r="I23" s="315" t="s">
        <v>594</v>
      </c>
      <c r="J23" s="315" t="s">
        <v>317</v>
      </c>
      <c r="K23" s="315" t="s">
        <v>320</v>
      </c>
      <c r="L23" s="328">
        <v>160000</v>
      </c>
      <c r="M23" s="65"/>
      <c r="N23" s="65"/>
      <c r="O23" s="65"/>
      <c r="P23" s="65"/>
      <c r="Q23" s="65"/>
      <c r="R23" s="66"/>
      <c r="S23" s="66"/>
      <c r="T23" s="329">
        <v>145864</v>
      </c>
      <c r="U23" s="318">
        <f t="shared" si="0"/>
        <v>91.16499999999999</v>
      </c>
    </row>
    <row r="24" spans="1:21" ht="21.75" customHeight="1">
      <c r="A24" s="64" t="s">
        <v>166</v>
      </c>
      <c r="B24" s="73"/>
      <c r="C24" s="303" t="s">
        <v>333</v>
      </c>
      <c r="D24" s="304" t="s">
        <v>315</v>
      </c>
      <c r="E24" s="305" t="s">
        <v>321</v>
      </c>
      <c r="F24" s="305" t="s">
        <v>589</v>
      </c>
      <c r="G24" s="305" t="s">
        <v>316</v>
      </c>
      <c r="H24" s="305" t="s">
        <v>315</v>
      </c>
      <c r="I24" s="305" t="s">
        <v>316</v>
      </c>
      <c r="J24" s="305" t="s">
        <v>317</v>
      </c>
      <c r="K24" s="305" t="s">
        <v>315</v>
      </c>
      <c r="L24" s="306">
        <f>L26+L27</f>
        <v>3000000</v>
      </c>
      <c r="M24" s="71"/>
      <c r="N24" s="71"/>
      <c r="O24" s="71"/>
      <c r="P24" s="71"/>
      <c r="Q24" s="71"/>
      <c r="R24" s="72"/>
      <c r="S24" s="72" t="e">
        <f>#REF!=SUM(L24:R24)</f>
        <v>#REF!</v>
      </c>
      <c r="T24" s="307">
        <f>T25</f>
        <v>353271.03</v>
      </c>
      <c r="U24" s="308">
        <f t="shared" si="0"/>
        <v>11.775701000000002</v>
      </c>
    </row>
    <row r="25" spans="1:21" ht="36" customHeight="1">
      <c r="A25" s="13" t="s">
        <v>167</v>
      </c>
      <c r="B25" s="138"/>
      <c r="C25" s="330" t="s">
        <v>334</v>
      </c>
      <c r="D25" s="331" t="s">
        <v>315</v>
      </c>
      <c r="E25" s="331" t="s">
        <v>321</v>
      </c>
      <c r="F25" s="331" t="s">
        <v>589</v>
      </c>
      <c r="G25" s="331" t="s">
        <v>596</v>
      </c>
      <c r="H25" s="331" t="s">
        <v>315</v>
      </c>
      <c r="I25" s="331" t="s">
        <v>587</v>
      </c>
      <c r="J25" s="331" t="s">
        <v>317</v>
      </c>
      <c r="K25" s="331" t="s">
        <v>315</v>
      </c>
      <c r="L25" s="311">
        <f>L26</f>
        <v>3000000</v>
      </c>
      <c r="M25" s="71"/>
      <c r="N25" s="71"/>
      <c r="O25" s="71"/>
      <c r="P25" s="71"/>
      <c r="Q25" s="71"/>
      <c r="R25" s="72"/>
      <c r="S25" s="72"/>
      <c r="T25" s="312">
        <f>T26+T28</f>
        <v>353271.03</v>
      </c>
      <c r="U25" s="322">
        <f t="shared" si="0"/>
        <v>11.775701000000002</v>
      </c>
    </row>
    <row r="26" spans="1:21" ht="36" customHeight="1">
      <c r="A26" s="13"/>
      <c r="B26" s="13"/>
      <c r="C26" s="332" t="s">
        <v>335</v>
      </c>
      <c r="D26" s="319" t="s">
        <v>315</v>
      </c>
      <c r="E26" s="319" t="s">
        <v>321</v>
      </c>
      <c r="F26" s="319" t="s">
        <v>589</v>
      </c>
      <c r="G26" s="319" t="s">
        <v>596</v>
      </c>
      <c r="H26" s="319" t="s">
        <v>322</v>
      </c>
      <c r="I26" s="319" t="s">
        <v>587</v>
      </c>
      <c r="J26" s="319" t="s">
        <v>317</v>
      </c>
      <c r="K26" s="319" t="s">
        <v>320</v>
      </c>
      <c r="L26" s="316">
        <v>3000000</v>
      </c>
      <c r="M26" s="71"/>
      <c r="N26" s="71"/>
      <c r="O26" s="71"/>
      <c r="P26" s="71"/>
      <c r="Q26" s="71"/>
      <c r="R26" s="72"/>
      <c r="S26" s="72"/>
      <c r="T26" s="333">
        <v>353271.03</v>
      </c>
      <c r="U26" s="318">
        <f>T26/L26*100</f>
        <v>11.775701000000002</v>
      </c>
    </row>
    <row r="27" spans="1:21" ht="24.75" customHeight="1">
      <c r="A27" s="15"/>
      <c r="B27" s="70"/>
      <c r="C27" s="334" t="s">
        <v>168</v>
      </c>
      <c r="D27" s="67" t="s">
        <v>315</v>
      </c>
      <c r="E27" s="67" t="s">
        <v>321</v>
      </c>
      <c r="F27" s="67" t="s">
        <v>589</v>
      </c>
      <c r="G27" s="67" t="s">
        <v>588</v>
      </c>
      <c r="H27" s="67" t="s">
        <v>315</v>
      </c>
      <c r="I27" s="67" t="s">
        <v>587</v>
      </c>
      <c r="J27" s="67" t="s">
        <v>317</v>
      </c>
      <c r="K27" s="67" t="s">
        <v>315</v>
      </c>
      <c r="L27" s="311">
        <f>L28</f>
        <v>0</v>
      </c>
      <c r="M27" s="71"/>
      <c r="N27" s="71"/>
      <c r="O27" s="71"/>
      <c r="P27" s="71"/>
      <c r="Q27" s="71"/>
      <c r="R27" s="72"/>
      <c r="S27" s="72"/>
      <c r="T27" s="312">
        <f>T28</f>
        <v>0</v>
      </c>
      <c r="U27" s="318" t="e">
        <f>T27/L27*100</f>
        <v>#DIV/0!</v>
      </c>
    </row>
    <row r="28" spans="1:21" ht="50.25" customHeight="1">
      <c r="A28" s="15"/>
      <c r="B28" s="64"/>
      <c r="C28" s="335" t="s">
        <v>168</v>
      </c>
      <c r="D28" s="315" t="s">
        <v>315</v>
      </c>
      <c r="E28" s="315" t="s">
        <v>321</v>
      </c>
      <c r="F28" s="315" t="s">
        <v>589</v>
      </c>
      <c r="G28" s="315" t="s">
        <v>588</v>
      </c>
      <c r="H28" s="315" t="s">
        <v>41</v>
      </c>
      <c r="I28" s="315" t="s">
        <v>587</v>
      </c>
      <c r="J28" s="315" t="s">
        <v>317</v>
      </c>
      <c r="K28" s="315" t="s">
        <v>320</v>
      </c>
      <c r="L28" s="316">
        <v>0</v>
      </c>
      <c r="M28" s="71"/>
      <c r="N28" s="71"/>
      <c r="O28" s="71"/>
      <c r="P28" s="71"/>
      <c r="Q28" s="71"/>
      <c r="R28" s="72"/>
      <c r="S28" s="72"/>
      <c r="T28" s="336"/>
      <c r="U28" s="318" t="e">
        <f t="shared" si="0"/>
        <v>#DIV/0!</v>
      </c>
    </row>
    <row r="29" spans="1:21" s="14" customFormat="1" ht="39" customHeight="1">
      <c r="A29" s="64" t="s">
        <v>169</v>
      </c>
      <c r="B29" s="64"/>
      <c r="C29" s="303" t="s">
        <v>336</v>
      </c>
      <c r="D29" s="304" t="s">
        <v>315</v>
      </c>
      <c r="E29" s="305" t="s">
        <v>321</v>
      </c>
      <c r="F29" s="305" t="s">
        <v>617</v>
      </c>
      <c r="G29" s="305" t="s">
        <v>316</v>
      </c>
      <c r="H29" s="305" t="s">
        <v>315</v>
      </c>
      <c r="I29" s="305" t="s">
        <v>316</v>
      </c>
      <c r="J29" s="305" t="s">
        <v>317</v>
      </c>
      <c r="K29" s="305" t="s">
        <v>315</v>
      </c>
      <c r="L29" s="306">
        <f>L32+L30</f>
        <v>7800000</v>
      </c>
      <c r="M29" s="71"/>
      <c r="N29" s="71"/>
      <c r="O29" s="71"/>
      <c r="P29" s="71"/>
      <c r="Q29" s="71"/>
      <c r="R29" s="72"/>
      <c r="S29" s="72"/>
      <c r="T29" s="307">
        <f>T32+T30</f>
        <v>3728010.16</v>
      </c>
      <c r="U29" s="308">
        <f t="shared" si="0"/>
        <v>47.795002051282054</v>
      </c>
    </row>
    <row r="30" spans="1:21" s="14" customFormat="1" ht="36.75" customHeight="1">
      <c r="A30" s="74" t="s">
        <v>170</v>
      </c>
      <c r="B30" s="13"/>
      <c r="C30" s="337" t="s">
        <v>467</v>
      </c>
      <c r="D30" s="338" t="s">
        <v>315</v>
      </c>
      <c r="E30" s="338" t="s">
        <v>321</v>
      </c>
      <c r="F30" s="338" t="s">
        <v>617</v>
      </c>
      <c r="G30" s="338" t="s">
        <v>596</v>
      </c>
      <c r="H30" s="338" t="s">
        <v>315</v>
      </c>
      <c r="I30" s="338" t="s">
        <v>316</v>
      </c>
      <c r="J30" s="338" t="s">
        <v>317</v>
      </c>
      <c r="K30" s="338" t="s">
        <v>339</v>
      </c>
      <c r="L30" s="311">
        <f>L31</f>
        <v>700000</v>
      </c>
      <c r="M30" s="71"/>
      <c r="N30" s="71"/>
      <c r="O30" s="71"/>
      <c r="P30" s="71"/>
      <c r="Q30" s="71"/>
      <c r="R30" s="72"/>
      <c r="S30" s="72"/>
      <c r="T30" s="312">
        <f>T31</f>
        <v>126689.08</v>
      </c>
      <c r="U30" s="322">
        <f t="shared" si="0"/>
        <v>18.09844</v>
      </c>
    </row>
    <row r="31" spans="1:21" ht="42.75" customHeight="1">
      <c r="A31" s="15"/>
      <c r="B31" s="13"/>
      <c r="C31" s="339" t="s">
        <v>337</v>
      </c>
      <c r="D31" s="315" t="s">
        <v>315</v>
      </c>
      <c r="E31" s="315" t="s">
        <v>321</v>
      </c>
      <c r="F31" s="315" t="s">
        <v>617</v>
      </c>
      <c r="G31" s="315" t="s">
        <v>596</v>
      </c>
      <c r="H31" s="315" t="s">
        <v>338</v>
      </c>
      <c r="I31" s="315" t="s">
        <v>593</v>
      </c>
      <c r="J31" s="315" t="s">
        <v>317</v>
      </c>
      <c r="K31" s="315" t="s">
        <v>339</v>
      </c>
      <c r="L31" s="316">
        <v>700000</v>
      </c>
      <c r="M31" s="126" t="e">
        <f aca="true" t="shared" si="4" ref="M31:R31">M32</f>
        <v>#REF!</v>
      </c>
      <c r="N31" s="126" t="e">
        <f t="shared" si="4"/>
        <v>#REF!</v>
      </c>
      <c r="O31" s="126" t="e">
        <f t="shared" si="4"/>
        <v>#REF!</v>
      </c>
      <c r="P31" s="126" t="e">
        <f t="shared" si="4"/>
        <v>#REF!</v>
      </c>
      <c r="Q31" s="126" t="e">
        <f t="shared" si="4"/>
        <v>#REF!</v>
      </c>
      <c r="R31" s="126" t="e">
        <f t="shared" si="4"/>
        <v>#REF!</v>
      </c>
      <c r="S31" s="127" t="e">
        <f>#REF!=SUM(L31:R31)</f>
        <v>#REF!</v>
      </c>
      <c r="T31" s="340">
        <v>126689.08</v>
      </c>
      <c r="U31" s="318">
        <f t="shared" si="0"/>
        <v>18.09844</v>
      </c>
    </row>
    <row r="32" spans="1:21" ht="116.25" customHeight="1">
      <c r="A32" s="74" t="s">
        <v>171</v>
      </c>
      <c r="B32" s="70"/>
      <c r="C32" s="341" t="s">
        <v>172</v>
      </c>
      <c r="D32" s="310" t="s">
        <v>315</v>
      </c>
      <c r="E32" s="67" t="s">
        <v>321</v>
      </c>
      <c r="F32" s="67" t="s">
        <v>617</v>
      </c>
      <c r="G32" s="67" t="s">
        <v>593</v>
      </c>
      <c r="H32" s="67" t="s">
        <v>315</v>
      </c>
      <c r="I32" s="67" t="s">
        <v>316</v>
      </c>
      <c r="J32" s="67" t="s">
        <v>317</v>
      </c>
      <c r="K32" s="67" t="s">
        <v>339</v>
      </c>
      <c r="L32" s="312">
        <f>L33+L36+L38+L40</f>
        <v>7100000</v>
      </c>
      <c r="M32" s="57" t="e">
        <f>M33+#REF!</f>
        <v>#REF!</v>
      </c>
      <c r="N32" s="57" t="e">
        <f>N33+#REF!</f>
        <v>#REF!</v>
      </c>
      <c r="O32" s="57" t="e">
        <f>O33+#REF!</f>
        <v>#REF!</v>
      </c>
      <c r="P32" s="57" t="e">
        <f>P33+#REF!</f>
        <v>#REF!</v>
      </c>
      <c r="Q32" s="57" t="e">
        <f>Q33+#REF!</f>
        <v>#REF!</v>
      </c>
      <c r="R32" s="58" t="e">
        <f>R33+#REF!</f>
        <v>#REF!</v>
      </c>
      <c r="S32" s="58" t="e">
        <f>#REF!=SUM(L32:R32)</f>
        <v>#REF!</v>
      </c>
      <c r="T32" s="312">
        <f>T33+T36+T38+T40</f>
        <v>3601321.08</v>
      </c>
      <c r="U32" s="322">
        <f t="shared" si="0"/>
        <v>50.72283211267605</v>
      </c>
    </row>
    <row r="33" spans="1:21" ht="78.75" customHeight="1">
      <c r="A33" s="15"/>
      <c r="B33" s="70"/>
      <c r="C33" s="342" t="s">
        <v>173</v>
      </c>
      <c r="D33" s="343" t="s">
        <v>315</v>
      </c>
      <c r="E33" s="343" t="s">
        <v>321</v>
      </c>
      <c r="F33" s="343" t="s">
        <v>617</v>
      </c>
      <c r="G33" s="343" t="s">
        <v>593</v>
      </c>
      <c r="H33" s="343" t="s">
        <v>340</v>
      </c>
      <c r="I33" s="343" t="s">
        <v>316</v>
      </c>
      <c r="J33" s="343" t="s">
        <v>317</v>
      </c>
      <c r="K33" s="343" t="s">
        <v>339</v>
      </c>
      <c r="L33" s="344">
        <f>L34+L35</f>
        <v>2900000</v>
      </c>
      <c r="M33" s="71"/>
      <c r="N33" s="71"/>
      <c r="O33" s="71"/>
      <c r="P33" s="71"/>
      <c r="Q33" s="71"/>
      <c r="R33" s="72" t="e">
        <f>SUM(#REF!)</f>
        <v>#REF!</v>
      </c>
      <c r="S33" s="72" t="e">
        <f>#REF!=SUM(L33:R33)</f>
        <v>#REF!</v>
      </c>
      <c r="T33" s="344">
        <f>T34+T35</f>
        <v>1079499.78</v>
      </c>
      <c r="U33" s="345">
        <f t="shared" si="0"/>
        <v>37.224130344827586</v>
      </c>
    </row>
    <row r="34" spans="1:21" ht="99" customHeight="1">
      <c r="A34" s="15"/>
      <c r="B34" s="70"/>
      <c r="C34" s="346" t="s">
        <v>174</v>
      </c>
      <c r="D34" s="319" t="s">
        <v>315</v>
      </c>
      <c r="E34" s="319" t="s">
        <v>321</v>
      </c>
      <c r="F34" s="319" t="s">
        <v>617</v>
      </c>
      <c r="G34" s="319" t="s">
        <v>593</v>
      </c>
      <c r="H34" s="319" t="s">
        <v>340</v>
      </c>
      <c r="I34" s="319" t="s">
        <v>592</v>
      </c>
      <c r="J34" s="319" t="s">
        <v>317</v>
      </c>
      <c r="K34" s="319" t="s">
        <v>339</v>
      </c>
      <c r="L34" s="316">
        <v>1700000</v>
      </c>
      <c r="M34" s="71"/>
      <c r="N34" s="71"/>
      <c r="O34" s="71"/>
      <c r="P34" s="71"/>
      <c r="Q34" s="71"/>
      <c r="R34" s="72"/>
      <c r="S34" s="72"/>
      <c r="T34" s="347">
        <v>890049.27</v>
      </c>
      <c r="U34" s="318">
        <f t="shared" si="0"/>
        <v>52.355839411764705</v>
      </c>
    </row>
    <row r="35" spans="1:21" ht="98.25" customHeight="1">
      <c r="A35" s="15"/>
      <c r="B35" s="70"/>
      <c r="C35" s="348" t="s">
        <v>480</v>
      </c>
      <c r="D35" s="319" t="s">
        <v>315</v>
      </c>
      <c r="E35" s="319" t="s">
        <v>321</v>
      </c>
      <c r="F35" s="319" t="s">
        <v>617</v>
      </c>
      <c r="G35" s="319" t="s">
        <v>593</v>
      </c>
      <c r="H35" s="319" t="s">
        <v>340</v>
      </c>
      <c r="I35" s="319" t="s">
        <v>1</v>
      </c>
      <c r="J35" s="319" t="s">
        <v>317</v>
      </c>
      <c r="K35" s="319" t="s">
        <v>339</v>
      </c>
      <c r="L35" s="316">
        <v>1200000</v>
      </c>
      <c r="M35" s="71" t="e">
        <f>#REF!</f>
        <v>#REF!</v>
      </c>
      <c r="N35" s="71" t="e">
        <f>#REF!</f>
        <v>#REF!</v>
      </c>
      <c r="O35" s="71" t="e">
        <f>#REF!</f>
        <v>#REF!</v>
      </c>
      <c r="P35" s="71" t="e">
        <f>#REF!</f>
        <v>#REF!</v>
      </c>
      <c r="Q35" s="71" t="e">
        <f>#REF!</f>
        <v>#REF!</v>
      </c>
      <c r="R35" s="72" t="e">
        <f>#REF!</f>
        <v>#REF!</v>
      </c>
      <c r="S35" s="72" t="e">
        <f>#REF!=SUM(L35:R35)</f>
        <v>#REF!</v>
      </c>
      <c r="T35" s="349">
        <v>189450.51</v>
      </c>
      <c r="U35" s="318">
        <f t="shared" si="0"/>
        <v>15.7875425</v>
      </c>
    </row>
    <row r="36" spans="1:21" ht="78" customHeight="1">
      <c r="A36" s="15"/>
      <c r="B36" s="70"/>
      <c r="C36" s="350" t="s">
        <v>49</v>
      </c>
      <c r="D36" s="343" t="s">
        <v>315</v>
      </c>
      <c r="E36" s="343" t="s">
        <v>321</v>
      </c>
      <c r="F36" s="343" t="s">
        <v>617</v>
      </c>
      <c r="G36" s="343" t="s">
        <v>593</v>
      </c>
      <c r="H36" s="343" t="s">
        <v>324</v>
      </c>
      <c r="I36" s="343" t="s">
        <v>316</v>
      </c>
      <c r="J36" s="343" t="s">
        <v>317</v>
      </c>
      <c r="K36" s="343" t="s">
        <v>339</v>
      </c>
      <c r="L36" s="344">
        <f>L37</f>
        <v>400000</v>
      </c>
      <c r="M36" s="95"/>
      <c r="N36" s="95"/>
      <c r="O36" s="95"/>
      <c r="P36" s="95"/>
      <c r="Q36" s="95"/>
      <c r="R36" s="96"/>
      <c r="S36" s="96"/>
      <c r="T36" s="351">
        <f>T37</f>
        <v>157030</v>
      </c>
      <c r="U36" s="345">
        <f t="shared" si="0"/>
        <v>39.2575</v>
      </c>
    </row>
    <row r="37" spans="1:21" ht="71.25" customHeight="1">
      <c r="A37" s="15"/>
      <c r="B37" s="70"/>
      <c r="C37" s="352" t="s">
        <v>46</v>
      </c>
      <c r="D37" s="319" t="s">
        <v>315</v>
      </c>
      <c r="E37" s="319" t="s">
        <v>321</v>
      </c>
      <c r="F37" s="319" t="s">
        <v>617</v>
      </c>
      <c r="G37" s="319" t="s">
        <v>593</v>
      </c>
      <c r="H37" s="319" t="s">
        <v>357</v>
      </c>
      <c r="I37" s="319" t="s">
        <v>593</v>
      </c>
      <c r="J37" s="319" t="s">
        <v>317</v>
      </c>
      <c r="K37" s="319" t="s">
        <v>339</v>
      </c>
      <c r="L37" s="316">
        <v>400000</v>
      </c>
      <c r="M37" s="71"/>
      <c r="N37" s="71"/>
      <c r="O37" s="71"/>
      <c r="P37" s="71"/>
      <c r="Q37" s="71"/>
      <c r="R37" s="72"/>
      <c r="S37" s="72"/>
      <c r="T37" s="353">
        <v>157030</v>
      </c>
      <c r="U37" s="318">
        <f>T37/L37*100</f>
        <v>39.2575</v>
      </c>
    </row>
    <row r="38" spans="1:21" ht="105.75" customHeight="1">
      <c r="A38" s="15"/>
      <c r="B38" s="70"/>
      <c r="C38" s="350" t="s">
        <v>175</v>
      </c>
      <c r="D38" s="343" t="s">
        <v>619</v>
      </c>
      <c r="E38" s="343" t="s">
        <v>321</v>
      </c>
      <c r="F38" s="343" t="s">
        <v>617</v>
      </c>
      <c r="G38" s="343" t="s">
        <v>593</v>
      </c>
      <c r="H38" s="343" t="s">
        <v>326</v>
      </c>
      <c r="I38" s="343" t="s">
        <v>316</v>
      </c>
      <c r="J38" s="343" t="s">
        <v>317</v>
      </c>
      <c r="K38" s="343" t="s">
        <v>339</v>
      </c>
      <c r="L38" s="344">
        <f>L39</f>
        <v>1300000</v>
      </c>
      <c r="M38" s="71" t="e">
        <f>#REF!</f>
        <v>#REF!</v>
      </c>
      <c r="N38" s="71" t="e">
        <f>#REF!</f>
        <v>#REF!</v>
      </c>
      <c r="O38" s="71" t="e">
        <f>#REF!</f>
        <v>#REF!</v>
      </c>
      <c r="P38" s="71" t="e">
        <f>#REF!</f>
        <v>#REF!</v>
      </c>
      <c r="Q38" s="71" t="e">
        <f>#REF!</f>
        <v>#REF!</v>
      </c>
      <c r="R38" s="72" t="e">
        <f>#REF!</f>
        <v>#REF!</v>
      </c>
      <c r="S38" s="72" t="e">
        <f>#REF!=SUM(L38:R38)</f>
        <v>#REF!</v>
      </c>
      <c r="T38" s="354">
        <f>T39</f>
        <v>823387.62</v>
      </c>
      <c r="U38" s="345">
        <f t="shared" si="0"/>
        <v>63.33750923076923</v>
      </c>
    </row>
    <row r="39" spans="1:21" ht="70.5" customHeight="1">
      <c r="A39" s="15"/>
      <c r="B39" s="78"/>
      <c r="C39" s="352" t="s">
        <v>176</v>
      </c>
      <c r="D39" s="319" t="s">
        <v>315</v>
      </c>
      <c r="E39" s="319" t="s">
        <v>321</v>
      </c>
      <c r="F39" s="319" t="s">
        <v>617</v>
      </c>
      <c r="G39" s="319" t="s">
        <v>593</v>
      </c>
      <c r="H39" s="319" t="s">
        <v>341</v>
      </c>
      <c r="I39" s="319" t="s">
        <v>593</v>
      </c>
      <c r="J39" s="319" t="s">
        <v>317</v>
      </c>
      <c r="K39" s="319" t="s">
        <v>339</v>
      </c>
      <c r="L39" s="316">
        <v>1300000</v>
      </c>
      <c r="M39" s="71"/>
      <c r="N39" s="71"/>
      <c r="O39" s="71"/>
      <c r="P39" s="71"/>
      <c r="Q39" s="71"/>
      <c r="R39" s="72"/>
      <c r="S39" s="72"/>
      <c r="T39" s="355">
        <v>823387.62</v>
      </c>
      <c r="U39" s="318">
        <f t="shared" si="0"/>
        <v>63.33750923076923</v>
      </c>
    </row>
    <row r="40" spans="1:21" ht="46.5" customHeight="1">
      <c r="A40" s="15"/>
      <c r="B40" s="78"/>
      <c r="C40" s="356" t="s">
        <v>254</v>
      </c>
      <c r="D40" s="357" t="s">
        <v>619</v>
      </c>
      <c r="E40" s="357" t="s">
        <v>321</v>
      </c>
      <c r="F40" s="357" t="s">
        <v>617</v>
      </c>
      <c r="G40" s="357" t="s">
        <v>593</v>
      </c>
      <c r="H40" s="357" t="s">
        <v>256</v>
      </c>
      <c r="I40" s="357" t="s">
        <v>316</v>
      </c>
      <c r="J40" s="357" t="s">
        <v>317</v>
      </c>
      <c r="K40" s="357" t="s">
        <v>339</v>
      </c>
      <c r="L40" s="358">
        <f>L41</f>
        <v>2500000</v>
      </c>
      <c r="M40" s="95"/>
      <c r="N40" s="95"/>
      <c r="O40" s="95"/>
      <c r="P40" s="95"/>
      <c r="Q40" s="95"/>
      <c r="R40" s="96"/>
      <c r="S40" s="96"/>
      <c r="T40" s="359">
        <f>T41</f>
        <v>1541403.68</v>
      </c>
      <c r="U40" s="345"/>
    </row>
    <row r="41" spans="1:21" ht="36" customHeight="1">
      <c r="A41" s="15"/>
      <c r="B41" s="78"/>
      <c r="C41" s="360" t="s">
        <v>255</v>
      </c>
      <c r="D41" s="319" t="s">
        <v>315</v>
      </c>
      <c r="E41" s="319" t="s">
        <v>321</v>
      </c>
      <c r="F41" s="319" t="s">
        <v>617</v>
      </c>
      <c r="G41" s="319" t="s">
        <v>593</v>
      </c>
      <c r="H41" s="319" t="s">
        <v>256</v>
      </c>
      <c r="I41" s="319" t="s">
        <v>593</v>
      </c>
      <c r="J41" s="319" t="s">
        <v>317</v>
      </c>
      <c r="K41" s="319" t="s">
        <v>339</v>
      </c>
      <c r="L41" s="316">
        <v>2500000</v>
      </c>
      <c r="M41" s="71"/>
      <c r="N41" s="71"/>
      <c r="O41" s="71"/>
      <c r="P41" s="71"/>
      <c r="Q41" s="71"/>
      <c r="R41" s="72"/>
      <c r="S41" s="72"/>
      <c r="T41" s="361">
        <v>1541403.68</v>
      </c>
      <c r="U41" s="318"/>
    </row>
    <row r="42" spans="1:21" ht="24" customHeight="1">
      <c r="A42" s="64" t="s">
        <v>177</v>
      </c>
      <c r="B42" s="13"/>
      <c r="C42" s="362" t="s">
        <v>342</v>
      </c>
      <c r="D42" s="363" t="s">
        <v>315</v>
      </c>
      <c r="E42" s="364" t="s">
        <v>321</v>
      </c>
      <c r="F42" s="364" t="s">
        <v>591</v>
      </c>
      <c r="G42" s="364" t="s">
        <v>316</v>
      </c>
      <c r="H42" s="364" t="s">
        <v>315</v>
      </c>
      <c r="I42" s="364" t="s">
        <v>316</v>
      </c>
      <c r="J42" s="364" t="s">
        <v>317</v>
      </c>
      <c r="K42" s="364" t="s">
        <v>315</v>
      </c>
      <c r="L42" s="365">
        <f>L43</f>
        <v>599000</v>
      </c>
      <c r="M42" s="136" t="e">
        <f>#REF!+#REF!+#REF!</f>
        <v>#REF!</v>
      </c>
      <c r="N42" s="136" t="e">
        <f>#REF!+#REF!+#REF!</f>
        <v>#REF!</v>
      </c>
      <c r="O42" s="136" t="e">
        <f>#REF!+#REF!+#REF!</f>
        <v>#REF!</v>
      </c>
      <c r="P42" s="136" t="e">
        <f>#REF!+#REF!+#REF!</f>
        <v>#REF!</v>
      </c>
      <c r="Q42" s="136" t="e">
        <f>#REF!+#REF!+#REF!</f>
        <v>#REF!</v>
      </c>
      <c r="R42" s="137" t="e">
        <f>#REF!+#REF!+#REF!</f>
        <v>#REF!</v>
      </c>
      <c r="S42" s="137" t="e">
        <f>#REF!=SUM(L42:R42)</f>
        <v>#REF!</v>
      </c>
      <c r="T42" s="366">
        <f>T43</f>
        <v>49928.31</v>
      </c>
      <c r="U42" s="367">
        <f t="shared" si="0"/>
        <v>8.33527712854758</v>
      </c>
    </row>
    <row r="43" spans="1:21" s="14" customFormat="1" ht="24.75" customHeight="1">
      <c r="A43" s="74" t="s">
        <v>178</v>
      </c>
      <c r="B43" s="75"/>
      <c r="C43" s="309" t="s">
        <v>343</v>
      </c>
      <c r="D43" s="67" t="s">
        <v>315</v>
      </c>
      <c r="E43" s="67" t="s">
        <v>321</v>
      </c>
      <c r="F43" s="67" t="s">
        <v>591</v>
      </c>
      <c r="G43" s="67" t="s">
        <v>587</v>
      </c>
      <c r="H43" s="67" t="s">
        <v>315</v>
      </c>
      <c r="I43" s="67" t="s">
        <v>587</v>
      </c>
      <c r="J43" s="67" t="s">
        <v>317</v>
      </c>
      <c r="K43" s="67" t="s">
        <v>339</v>
      </c>
      <c r="L43" s="311">
        <f>L44+L45+L46+L47</f>
        <v>599000</v>
      </c>
      <c r="M43" s="71"/>
      <c r="N43" s="71"/>
      <c r="O43" s="71"/>
      <c r="P43" s="71"/>
      <c r="Q43" s="71"/>
      <c r="R43" s="72"/>
      <c r="S43" s="72"/>
      <c r="T43" s="311">
        <f>T44+T45+T46+T47</f>
        <v>49928.31</v>
      </c>
      <c r="U43" s="322">
        <f t="shared" si="0"/>
        <v>8.33527712854758</v>
      </c>
    </row>
    <row r="44" spans="1:21" s="5" customFormat="1" ht="34.5" customHeight="1">
      <c r="A44" s="74"/>
      <c r="B44" s="70"/>
      <c r="C44" s="339" t="s">
        <v>344</v>
      </c>
      <c r="D44" s="319" t="s">
        <v>315</v>
      </c>
      <c r="E44" s="319" t="s">
        <v>321</v>
      </c>
      <c r="F44" s="319" t="s">
        <v>591</v>
      </c>
      <c r="G44" s="319" t="s">
        <v>587</v>
      </c>
      <c r="H44" s="319" t="s">
        <v>322</v>
      </c>
      <c r="I44" s="319" t="s">
        <v>587</v>
      </c>
      <c r="J44" s="319" t="s">
        <v>317</v>
      </c>
      <c r="K44" s="319" t="s">
        <v>339</v>
      </c>
      <c r="L44" s="316">
        <v>150000</v>
      </c>
      <c r="M44" s="71"/>
      <c r="N44" s="71"/>
      <c r="O44" s="71"/>
      <c r="P44" s="71"/>
      <c r="Q44" s="71"/>
      <c r="R44" s="72"/>
      <c r="S44" s="72"/>
      <c r="T44" s="368">
        <v>-25461.58</v>
      </c>
      <c r="U44" s="318">
        <f t="shared" si="0"/>
        <v>-16.974386666666668</v>
      </c>
    </row>
    <row r="45" spans="1:21" s="14" customFormat="1" ht="35.25" customHeight="1">
      <c r="A45" s="91"/>
      <c r="B45" s="67"/>
      <c r="C45" s="339" t="s">
        <v>345</v>
      </c>
      <c r="D45" s="319" t="s">
        <v>315</v>
      </c>
      <c r="E45" s="319" t="s">
        <v>321</v>
      </c>
      <c r="F45" s="319" t="s">
        <v>591</v>
      </c>
      <c r="G45" s="319" t="s">
        <v>587</v>
      </c>
      <c r="H45" s="319" t="s">
        <v>324</v>
      </c>
      <c r="I45" s="319" t="s">
        <v>587</v>
      </c>
      <c r="J45" s="319" t="s">
        <v>317</v>
      </c>
      <c r="K45" s="319" t="s">
        <v>339</v>
      </c>
      <c r="L45" s="316">
        <v>5000</v>
      </c>
      <c r="M45" s="71"/>
      <c r="N45" s="71"/>
      <c r="O45" s="71"/>
      <c r="P45" s="71"/>
      <c r="Q45" s="72"/>
      <c r="R45" s="72"/>
      <c r="S45" s="324">
        <v>150000</v>
      </c>
      <c r="T45" s="369"/>
      <c r="U45" s="318">
        <f t="shared" si="0"/>
        <v>0</v>
      </c>
    </row>
    <row r="46" spans="1:21" ht="30.75" customHeight="1">
      <c r="A46" s="91"/>
      <c r="B46" s="67"/>
      <c r="C46" s="339" t="s">
        <v>468</v>
      </c>
      <c r="D46" s="319" t="s">
        <v>315</v>
      </c>
      <c r="E46" s="319" t="s">
        <v>321</v>
      </c>
      <c r="F46" s="319" t="s">
        <v>591</v>
      </c>
      <c r="G46" s="319" t="s">
        <v>587</v>
      </c>
      <c r="H46" s="319" t="s">
        <v>326</v>
      </c>
      <c r="I46" s="319" t="s">
        <v>587</v>
      </c>
      <c r="J46" s="319" t="s">
        <v>317</v>
      </c>
      <c r="K46" s="319" t="s">
        <v>339</v>
      </c>
      <c r="L46" s="316">
        <v>1000</v>
      </c>
      <c r="M46" s="71"/>
      <c r="N46" s="71"/>
      <c r="O46" s="71"/>
      <c r="P46" s="71"/>
      <c r="Q46" s="72"/>
      <c r="R46" s="72"/>
      <c r="S46" s="324">
        <v>190000</v>
      </c>
      <c r="T46" s="370"/>
      <c r="U46" s="318">
        <f t="shared" si="0"/>
        <v>0</v>
      </c>
    </row>
    <row r="47" spans="1:21" ht="28.5" customHeight="1">
      <c r="A47" s="91"/>
      <c r="B47" s="67"/>
      <c r="C47" s="339" t="s">
        <v>346</v>
      </c>
      <c r="D47" s="319" t="s">
        <v>315</v>
      </c>
      <c r="E47" s="319" t="s">
        <v>321</v>
      </c>
      <c r="F47" s="319" t="s">
        <v>591</v>
      </c>
      <c r="G47" s="319" t="s">
        <v>587</v>
      </c>
      <c r="H47" s="319" t="s">
        <v>327</v>
      </c>
      <c r="I47" s="319" t="s">
        <v>587</v>
      </c>
      <c r="J47" s="319" t="s">
        <v>317</v>
      </c>
      <c r="K47" s="319" t="s">
        <v>339</v>
      </c>
      <c r="L47" s="316">
        <v>443000</v>
      </c>
      <c r="M47" s="71"/>
      <c r="N47" s="71"/>
      <c r="O47" s="71"/>
      <c r="P47" s="71"/>
      <c r="Q47" s="72"/>
      <c r="R47" s="72"/>
      <c r="S47" s="324">
        <v>0</v>
      </c>
      <c r="T47" s="371">
        <v>75389.89</v>
      </c>
      <c r="U47" s="318">
        <f t="shared" si="0"/>
        <v>17.018033860045144</v>
      </c>
    </row>
    <row r="48" spans="1:21" ht="45.75" customHeight="1">
      <c r="A48" s="64" t="s">
        <v>179</v>
      </c>
      <c r="B48" s="13"/>
      <c r="C48" s="362" t="s">
        <v>347</v>
      </c>
      <c r="D48" s="364" t="s">
        <v>315</v>
      </c>
      <c r="E48" s="364" t="s">
        <v>321</v>
      </c>
      <c r="F48" s="364" t="s">
        <v>1</v>
      </c>
      <c r="G48" s="364" t="s">
        <v>316</v>
      </c>
      <c r="H48" s="364" t="s">
        <v>315</v>
      </c>
      <c r="I48" s="364" t="s">
        <v>316</v>
      </c>
      <c r="J48" s="364" t="s">
        <v>317</v>
      </c>
      <c r="K48" s="364" t="s">
        <v>315</v>
      </c>
      <c r="L48" s="365">
        <f aca="true" t="shared" si="5" ref="L48:Q48">L49</f>
        <v>16088000</v>
      </c>
      <c r="M48" s="136">
        <f t="shared" si="5"/>
        <v>0</v>
      </c>
      <c r="N48" s="136">
        <f t="shared" si="5"/>
        <v>0</v>
      </c>
      <c r="O48" s="136">
        <f t="shared" si="5"/>
        <v>0</v>
      </c>
      <c r="P48" s="136">
        <f t="shared" si="5"/>
        <v>0</v>
      </c>
      <c r="Q48" s="137">
        <f t="shared" si="5"/>
        <v>0</v>
      </c>
      <c r="R48" s="137" t="e">
        <f>#REF!=SUM(L48:Q48)</f>
        <v>#REF!</v>
      </c>
      <c r="S48" s="324">
        <v>360000</v>
      </c>
      <c r="T48" s="307">
        <f>T49+T51</f>
        <v>7260198.29</v>
      </c>
      <c r="U48" s="308">
        <f t="shared" si="0"/>
        <v>45.128035119343615</v>
      </c>
    </row>
    <row r="49" spans="1:21" ht="24" customHeight="1">
      <c r="A49" s="84" t="s">
        <v>180</v>
      </c>
      <c r="B49" s="13"/>
      <c r="C49" s="372" t="s">
        <v>469</v>
      </c>
      <c r="D49" s="373" t="s">
        <v>315</v>
      </c>
      <c r="E49" s="373" t="s">
        <v>321</v>
      </c>
      <c r="F49" s="373" t="s">
        <v>1</v>
      </c>
      <c r="G49" s="373" t="s">
        <v>587</v>
      </c>
      <c r="H49" s="373" t="s">
        <v>470</v>
      </c>
      <c r="I49" s="373" t="s">
        <v>316</v>
      </c>
      <c r="J49" s="373" t="s">
        <v>317</v>
      </c>
      <c r="K49" s="373" t="s">
        <v>349</v>
      </c>
      <c r="L49" s="374">
        <f>L50+L52</f>
        <v>16088000</v>
      </c>
      <c r="M49" s="134">
        <f aca="true" t="shared" si="6" ref="M49:R51">M50</f>
        <v>0</v>
      </c>
      <c r="N49" s="134">
        <f t="shared" si="6"/>
        <v>0</v>
      </c>
      <c r="O49" s="134">
        <f t="shared" si="6"/>
        <v>0</v>
      </c>
      <c r="P49" s="134">
        <f t="shared" si="6"/>
        <v>0</v>
      </c>
      <c r="Q49" s="134">
        <f t="shared" si="6"/>
        <v>0</v>
      </c>
      <c r="R49" s="135">
        <f t="shared" si="6"/>
        <v>0</v>
      </c>
      <c r="S49" s="135" t="e">
        <f>#REF!=SUM(L49:R49)</f>
        <v>#REF!</v>
      </c>
      <c r="T49" s="374">
        <f>T50</f>
        <v>7253748.29</v>
      </c>
      <c r="U49" s="322">
        <f t="shared" si="0"/>
        <v>45.087943125310794</v>
      </c>
    </row>
    <row r="50" spans="1:21" ht="39" customHeight="1">
      <c r="A50" s="84"/>
      <c r="B50" s="70"/>
      <c r="C50" s="321" t="s">
        <v>350</v>
      </c>
      <c r="D50" s="319" t="s">
        <v>315</v>
      </c>
      <c r="E50" s="319" t="s">
        <v>321</v>
      </c>
      <c r="F50" s="319" t="s">
        <v>1</v>
      </c>
      <c r="G50" s="319" t="s">
        <v>587</v>
      </c>
      <c r="H50" s="319" t="s">
        <v>348</v>
      </c>
      <c r="I50" s="319" t="s">
        <v>593</v>
      </c>
      <c r="J50" s="319" t="s">
        <v>317</v>
      </c>
      <c r="K50" s="319" t="s">
        <v>349</v>
      </c>
      <c r="L50" s="316">
        <v>16088000</v>
      </c>
      <c r="M50" s="68">
        <f aca="true" t="shared" si="7" ref="M50:R50">M54</f>
        <v>0</v>
      </c>
      <c r="N50" s="68">
        <f t="shared" si="7"/>
        <v>0</v>
      </c>
      <c r="O50" s="68">
        <f t="shared" si="7"/>
        <v>0</v>
      </c>
      <c r="P50" s="68">
        <f t="shared" si="7"/>
        <v>0</v>
      </c>
      <c r="Q50" s="68">
        <f t="shared" si="7"/>
        <v>0</v>
      </c>
      <c r="R50" s="69">
        <f t="shared" si="7"/>
        <v>0</v>
      </c>
      <c r="S50" s="69" t="e">
        <f>#REF!=SUM(L50:R50)</f>
        <v>#REF!</v>
      </c>
      <c r="T50" s="375">
        <v>7253748.29</v>
      </c>
      <c r="U50" s="318">
        <f t="shared" si="0"/>
        <v>45.087943125310794</v>
      </c>
    </row>
    <row r="51" spans="1:21" ht="30" customHeight="1">
      <c r="A51" s="84" t="s">
        <v>516</v>
      </c>
      <c r="B51" s="70"/>
      <c r="C51" s="372" t="s">
        <v>515</v>
      </c>
      <c r="D51" s="373" t="s">
        <v>315</v>
      </c>
      <c r="E51" s="373" t="s">
        <v>321</v>
      </c>
      <c r="F51" s="373" t="s">
        <v>1</v>
      </c>
      <c r="G51" s="373" t="s">
        <v>594</v>
      </c>
      <c r="H51" s="373" t="s">
        <v>470</v>
      </c>
      <c r="I51" s="373" t="s">
        <v>316</v>
      </c>
      <c r="J51" s="373" t="s">
        <v>317</v>
      </c>
      <c r="K51" s="373" t="s">
        <v>349</v>
      </c>
      <c r="L51" s="374">
        <f>L52</f>
        <v>0</v>
      </c>
      <c r="M51" s="134">
        <f t="shared" si="6"/>
        <v>0</v>
      </c>
      <c r="N51" s="134">
        <f t="shared" si="6"/>
        <v>0</v>
      </c>
      <c r="O51" s="134">
        <f t="shared" si="6"/>
        <v>0</v>
      </c>
      <c r="P51" s="134">
        <f t="shared" si="6"/>
        <v>0</v>
      </c>
      <c r="Q51" s="134">
        <f t="shared" si="6"/>
        <v>0</v>
      </c>
      <c r="R51" s="135">
        <f t="shared" si="6"/>
        <v>0</v>
      </c>
      <c r="S51" s="135" t="e">
        <f>#REF!=SUM(L51:R51)</f>
        <v>#REF!</v>
      </c>
      <c r="T51" s="374">
        <f>T52</f>
        <v>6450</v>
      </c>
      <c r="U51" s="322" t="e">
        <f>T51/L51*100</f>
        <v>#DIV/0!</v>
      </c>
    </row>
    <row r="52" spans="1:21" ht="17.25" customHeight="1">
      <c r="A52" s="84"/>
      <c r="B52" s="70"/>
      <c r="C52" s="321" t="s">
        <v>514</v>
      </c>
      <c r="D52" s="319" t="s">
        <v>315</v>
      </c>
      <c r="E52" s="319" t="s">
        <v>321</v>
      </c>
      <c r="F52" s="319" t="s">
        <v>1</v>
      </c>
      <c r="G52" s="319" t="s">
        <v>594</v>
      </c>
      <c r="H52" s="319" t="s">
        <v>348</v>
      </c>
      <c r="I52" s="319" t="s">
        <v>593</v>
      </c>
      <c r="J52" s="319" t="s">
        <v>317</v>
      </c>
      <c r="K52" s="319" t="s">
        <v>349</v>
      </c>
      <c r="L52" s="316">
        <v>0</v>
      </c>
      <c r="M52" s="68">
        <f aca="true" t="shared" si="8" ref="M52:R52">M55</f>
        <v>0</v>
      </c>
      <c r="N52" s="68">
        <f t="shared" si="8"/>
        <v>0</v>
      </c>
      <c r="O52" s="68">
        <f t="shared" si="8"/>
        <v>0</v>
      </c>
      <c r="P52" s="68">
        <f t="shared" si="8"/>
        <v>0</v>
      </c>
      <c r="Q52" s="68">
        <f t="shared" si="8"/>
        <v>0</v>
      </c>
      <c r="R52" s="69">
        <f t="shared" si="8"/>
        <v>0</v>
      </c>
      <c r="S52" s="69" t="e">
        <f>#REF!=SUM(L52:R52)</f>
        <v>#REF!</v>
      </c>
      <c r="T52" s="375">
        <v>6450</v>
      </c>
      <c r="U52" s="318" t="e">
        <f>T52/L52*100</f>
        <v>#DIV/0!</v>
      </c>
    </row>
    <row r="53" spans="1:21" ht="44.25" customHeight="1">
      <c r="A53" s="64" t="s">
        <v>181</v>
      </c>
      <c r="B53" s="70"/>
      <c r="C53" s="303" t="s">
        <v>351</v>
      </c>
      <c r="D53" s="305" t="s">
        <v>315</v>
      </c>
      <c r="E53" s="305" t="s">
        <v>321</v>
      </c>
      <c r="F53" s="305" t="s">
        <v>621</v>
      </c>
      <c r="G53" s="305" t="s">
        <v>316</v>
      </c>
      <c r="H53" s="305" t="s">
        <v>315</v>
      </c>
      <c r="I53" s="305" t="s">
        <v>316</v>
      </c>
      <c r="J53" s="305" t="s">
        <v>317</v>
      </c>
      <c r="K53" s="305" t="s">
        <v>315</v>
      </c>
      <c r="L53" s="306">
        <f>L54+L57</f>
        <v>1250000</v>
      </c>
      <c r="M53" s="68"/>
      <c r="N53" s="68"/>
      <c r="O53" s="68"/>
      <c r="P53" s="68"/>
      <c r="Q53" s="68"/>
      <c r="R53" s="69"/>
      <c r="S53" s="69"/>
      <c r="T53" s="365">
        <f>T54+T57</f>
        <v>821817.72</v>
      </c>
      <c r="U53" s="367">
        <f t="shared" si="0"/>
        <v>65.7454176</v>
      </c>
    </row>
    <row r="54" spans="1:21" s="12" customFormat="1" ht="42" customHeight="1">
      <c r="A54" s="13" t="s">
        <v>182</v>
      </c>
      <c r="B54" s="70"/>
      <c r="C54" s="309" t="s">
        <v>352</v>
      </c>
      <c r="D54" s="67" t="s">
        <v>619</v>
      </c>
      <c r="E54" s="67" t="s">
        <v>321</v>
      </c>
      <c r="F54" s="67" t="s">
        <v>621</v>
      </c>
      <c r="G54" s="67" t="s">
        <v>594</v>
      </c>
      <c r="H54" s="67" t="s">
        <v>315</v>
      </c>
      <c r="I54" s="67" t="s">
        <v>316</v>
      </c>
      <c r="J54" s="67" t="s">
        <v>317</v>
      </c>
      <c r="K54" s="67" t="s">
        <v>315</v>
      </c>
      <c r="L54" s="311">
        <f>L55</f>
        <v>1000000</v>
      </c>
      <c r="M54" s="71"/>
      <c r="N54" s="71"/>
      <c r="O54" s="71"/>
      <c r="P54" s="71"/>
      <c r="Q54" s="71"/>
      <c r="R54" s="72"/>
      <c r="S54" s="72" t="e">
        <f>#REF!=SUM(L54:R54)</f>
        <v>#REF!</v>
      </c>
      <c r="T54" s="376">
        <f>T55</f>
        <v>716731.54</v>
      </c>
      <c r="U54" s="322">
        <f t="shared" si="0"/>
        <v>71.67315400000001</v>
      </c>
    </row>
    <row r="55" spans="1:21" ht="95.25" customHeight="1">
      <c r="A55" s="13"/>
      <c r="B55" s="61"/>
      <c r="C55" s="377" t="s">
        <v>208</v>
      </c>
      <c r="D55" s="357" t="s">
        <v>619</v>
      </c>
      <c r="E55" s="357" t="s">
        <v>321</v>
      </c>
      <c r="F55" s="357" t="s">
        <v>621</v>
      </c>
      <c r="G55" s="357" t="s">
        <v>594</v>
      </c>
      <c r="H55" s="357" t="s">
        <v>338</v>
      </c>
      <c r="I55" s="357" t="s">
        <v>593</v>
      </c>
      <c r="J55" s="357" t="s">
        <v>317</v>
      </c>
      <c r="K55" s="357" t="s">
        <v>353</v>
      </c>
      <c r="L55" s="358">
        <f>L56</f>
        <v>1000000</v>
      </c>
      <c r="M55" s="95"/>
      <c r="N55" s="95"/>
      <c r="O55" s="95"/>
      <c r="P55" s="95"/>
      <c r="Q55" s="95"/>
      <c r="R55" s="96"/>
      <c r="S55" s="96"/>
      <c r="T55" s="378">
        <f>T56</f>
        <v>716731.54</v>
      </c>
      <c r="U55" s="345">
        <f t="shared" si="0"/>
        <v>71.67315400000001</v>
      </c>
    </row>
    <row r="56" spans="1:21" s="16" customFormat="1" ht="99" customHeight="1">
      <c r="A56" s="92"/>
      <c r="B56" s="138"/>
      <c r="C56" s="379" t="s">
        <v>42</v>
      </c>
      <c r="D56" s="315" t="s">
        <v>619</v>
      </c>
      <c r="E56" s="315" t="s">
        <v>321</v>
      </c>
      <c r="F56" s="315" t="s">
        <v>621</v>
      </c>
      <c r="G56" s="315" t="s">
        <v>594</v>
      </c>
      <c r="H56" s="315" t="s">
        <v>354</v>
      </c>
      <c r="I56" s="315" t="s">
        <v>593</v>
      </c>
      <c r="J56" s="315" t="s">
        <v>317</v>
      </c>
      <c r="K56" s="315" t="s">
        <v>353</v>
      </c>
      <c r="L56" s="316">
        <v>1000000</v>
      </c>
      <c r="M56" s="87"/>
      <c r="N56" s="87"/>
      <c r="O56" s="87"/>
      <c r="P56" s="87"/>
      <c r="Q56" s="87"/>
      <c r="R56" s="88"/>
      <c r="S56" s="88"/>
      <c r="T56" s="380">
        <v>716731.54</v>
      </c>
      <c r="U56" s="318">
        <f t="shared" si="0"/>
        <v>71.67315400000001</v>
      </c>
    </row>
    <row r="57" spans="1:21" s="12" customFormat="1" ht="38.25" customHeight="1">
      <c r="A57" s="13" t="s">
        <v>209</v>
      </c>
      <c r="B57" s="13"/>
      <c r="C57" s="381" t="s">
        <v>210</v>
      </c>
      <c r="D57" s="67" t="s">
        <v>619</v>
      </c>
      <c r="E57" s="67" t="s">
        <v>321</v>
      </c>
      <c r="F57" s="67" t="s">
        <v>621</v>
      </c>
      <c r="G57" s="67" t="s">
        <v>355</v>
      </c>
      <c r="H57" s="67" t="s">
        <v>315</v>
      </c>
      <c r="I57" s="67" t="s">
        <v>316</v>
      </c>
      <c r="J57" s="67" t="s">
        <v>317</v>
      </c>
      <c r="K57" s="67" t="s">
        <v>356</v>
      </c>
      <c r="L57" s="311">
        <f>L58+L61</f>
        <v>250000</v>
      </c>
      <c r="M57" s="71"/>
      <c r="N57" s="71"/>
      <c r="O57" s="71"/>
      <c r="P57" s="71"/>
      <c r="Q57" s="71"/>
      <c r="R57" s="72"/>
      <c r="S57" s="72"/>
      <c r="T57" s="311">
        <f>T58+T61</f>
        <v>105086.18</v>
      </c>
      <c r="U57" s="322">
        <f t="shared" si="0"/>
        <v>42.034471999999994</v>
      </c>
    </row>
    <row r="58" spans="1:21" s="12" customFormat="1" ht="39" customHeight="1">
      <c r="A58" s="92"/>
      <c r="B58" s="13"/>
      <c r="C58" s="382" t="s">
        <v>211</v>
      </c>
      <c r="D58" s="357" t="s">
        <v>619</v>
      </c>
      <c r="E58" s="357" t="s">
        <v>321</v>
      </c>
      <c r="F58" s="357" t="s">
        <v>621</v>
      </c>
      <c r="G58" s="357" t="s">
        <v>355</v>
      </c>
      <c r="H58" s="357" t="s">
        <v>322</v>
      </c>
      <c r="I58" s="357" t="s">
        <v>316</v>
      </c>
      <c r="J58" s="357" t="s">
        <v>317</v>
      </c>
      <c r="K58" s="357" t="s">
        <v>356</v>
      </c>
      <c r="L58" s="358">
        <f>L59+L60</f>
        <v>200000</v>
      </c>
      <c r="M58" s="383"/>
      <c r="N58" s="383">
        <f aca="true" t="shared" si="9" ref="N58:R59">N61+N71</f>
        <v>0</v>
      </c>
      <c r="O58" s="383">
        <f t="shared" si="9"/>
        <v>0</v>
      </c>
      <c r="P58" s="383">
        <f t="shared" si="9"/>
        <v>0</v>
      </c>
      <c r="Q58" s="383">
        <f t="shared" si="9"/>
        <v>0</v>
      </c>
      <c r="R58" s="384" t="e">
        <f t="shared" si="9"/>
        <v>#REF!</v>
      </c>
      <c r="S58" s="384" t="e">
        <f>#REF!=SUM(L58:R58)</f>
        <v>#REF!</v>
      </c>
      <c r="T58" s="378">
        <f>T59+T60+T61</f>
        <v>105086.18</v>
      </c>
      <c r="U58" s="345">
        <f>T58/L58*100</f>
        <v>52.54308999999999</v>
      </c>
    </row>
    <row r="59" spans="1:21" s="14" customFormat="1" ht="36.75" customHeight="1">
      <c r="A59" s="13"/>
      <c r="B59" s="13"/>
      <c r="C59" s="321" t="s">
        <v>36</v>
      </c>
      <c r="D59" s="319" t="s">
        <v>315</v>
      </c>
      <c r="E59" s="319" t="s">
        <v>321</v>
      </c>
      <c r="F59" s="319" t="s">
        <v>621</v>
      </c>
      <c r="G59" s="319" t="s">
        <v>355</v>
      </c>
      <c r="H59" s="319" t="s">
        <v>340</v>
      </c>
      <c r="I59" s="319" t="s">
        <v>592</v>
      </c>
      <c r="J59" s="319" t="s">
        <v>317</v>
      </c>
      <c r="K59" s="319" t="s">
        <v>356</v>
      </c>
      <c r="L59" s="316">
        <v>50000</v>
      </c>
      <c r="M59" s="79"/>
      <c r="N59" s="79" t="e">
        <f t="shared" si="9"/>
        <v>#REF!</v>
      </c>
      <c r="O59" s="79" t="e">
        <f t="shared" si="9"/>
        <v>#REF!</v>
      </c>
      <c r="P59" s="79" t="e">
        <f t="shared" si="9"/>
        <v>#REF!</v>
      </c>
      <c r="Q59" s="79" t="e">
        <f t="shared" si="9"/>
        <v>#REF!</v>
      </c>
      <c r="R59" s="80" t="e">
        <f t="shared" si="9"/>
        <v>#REF!</v>
      </c>
      <c r="S59" s="80" t="e">
        <f>#REF!=SUM(L59:R59)</f>
        <v>#REF!</v>
      </c>
      <c r="T59" s="385">
        <v>5074.18</v>
      </c>
      <c r="U59" s="318">
        <f t="shared" si="0"/>
        <v>10.14836</v>
      </c>
    </row>
    <row r="60" spans="1:21" s="14" customFormat="1" ht="36.75" customHeight="1">
      <c r="A60" s="92"/>
      <c r="B60" s="82"/>
      <c r="C60" s="321" t="s">
        <v>479</v>
      </c>
      <c r="D60" s="319" t="s">
        <v>315</v>
      </c>
      <c r="E60" s="319" t="s">
        <v>321</v>
      </c>
      <c r="F60" s="319" t="s">
        <v>621</v>
      </c>
      <c r="G60" s="319" t="s">
        <v>355</v>
      </c>
      <c r="H60" s="319" t="s">
        <v>340</v>
      </c>
      <c r="I60" s="319" t="s">
        <v>1</v>
      </c>
      <c r="J60" s="319" t="s">
        <v>317</v>
      </c>
      <c r="K60" s="319" t="s">
        <v>356</v>
      </c>
      <c r="L60" s="316">
        <v>150000</v>
      </c>
      <c r="M60" s="79"/>
      <c r="N60" s="79"/>
      <c r="O60" s="79"/>
      <c r="P60" s="79"/>
      <c r="Q60" s="79"/>
      <c r="R60" s="80"/>
      <c r="S60" s="80"/>
      <c r="T60" s="386">
        <v>100012</v>
      </c>
      <c r="U60" s="318"/>
    </row>
    <row r="61" spans="1:21" s="14" customFormat="1" ht="54" customHeight="1">
      <c r="A61" s="92"/>
      <c r="B61" s="82"/>
      <c r="C61" s="387" t="s">
        <v>212</v>
      </c>
      <c r="D61" s="357" t="s">
        <v>315</v>
      </c>
      <c r="E61" s="357" t="s">
        <v>321</v>
      </c>
      <c r="F61" s="357" t="s">
        <v>621</v>
      </c>
      <c r="G61" s="357" t="s">
        <v>355</v>
      </c>
      <c r="H61" s="357" t="s">
        <v>324</v>
      </c>
      <c r="I61" s="357" t="s">
        <v>316</v>
      </c>
      <c r="J61" s="357" t="s">
        <v>317</v>
      </c>
      <c r="K61" s="357" t="s">
        <v>356</v>
      </c>
      <c r="L61" s="388">
        <f>L62</f>
        <v>50000</v>
      </c>
      <c r="M61" s="95"/>
      <c r="N61" s="95"/>
      <c r="O61" s="95"/>
      <c r="P61" s="95"/>
      <c r="Q61" s="96"/>
      <c r="R61" s="96" t="e">
        <f>#REF!=SUM(L61:Q61)</f>
        <v>#REF!</v>
      </c>
      <c r="S61" s="378">
        <v>300000</v>
      </c>
      <c r="T61" s="378">
        <v>0</v>
      </c>
      <c r="U61" s="345">
        <f t="shared" si="0"/>
        <v>0</v>
      </c>
    </row>
    <row r="62" spans="1:21" ht="56.25" customHeight="1">
      <c r="A62" s="92"/>
      <c r="B62" s="70"/>
      <c r="C62" s="321" t="s">
        <v>43</v>
      </c>
      <c r="D62" s="319" t="s">
        <v>315</v>
      </c>
      <c r="E62" s="319" t="s">
        <v>321</v>
      </c>
      <c r="F62" s="319" t="s">
        <v>621</v>
      </c>
      <c r="G62" s="319" t="s">
        <v>355</v>
      </c>
      <c r="H62" s="319" t="s">
        <v>357</v>
      </c>
      <c r="I62" s="319" t="s">
        <v>593</v>
      </c>
      <c r="J62" s="319" t="s">
        <v>317</v>
      </c>
      <c r="K62" s="319" t="s">
        <v>356</v>
      </c>
      <c r="L62" s="389">
        <v>50000</v>
      </c>
      <c r="M62" s="68"/>
      <c r="N62" s="68" t="e">
        <f>N63+#REF!+N64</f>
        <v>#REF!</v>
      </c>
      <c r="O62" s="68" t="e">
        <f>O63+#REF!+O64</f>
        <v>#REF!</v>
      </c>
      <c r="P62" s="68" t="e">
        <f>P63+#REF!+P64</f>
        <v>#REF!</v>
      </c>
      <c r="Q62" s="68" t="e">
        <f>Q63+#REF!+Q64</f>
        <v>#REF!</v>
      </c>
      <c r="R62" s="68" t="e">
        <f>R63+#REF!+R64</f>
        <v>#REF!</v>
      </c>
      <c r="S62" s="69" t="e">
        <f>#REF!=SUM(L62:R62)</f>
        <v>#REF!</v>
      </c>
      <c r="T62" s="390">
        <v>0</v>
      </c>
      <c r="U62" s="318">
        <f t="shared" si="0"/>
        <v>0</v>
      </c>
    </row>
    <row r="63" spans="1:21" ht="30.75" customHeight="1">
      <c r="A63" s="78" t="s">
        <v>213</v>
      </c>
      <c r="B63" s="70"/>
      <c r="C63" s="303" t="s">
        <v>358</v>
      </c>
      <c r="D63" s="391" t="s">
        <v>315</v>
      </c>
      <c r="E63" s="392" t="s">
        <v>321</v>
      </c>
      <c r="F63" s="392" t="s">
        <v>359</v>
      </c>
      <c r="G63" s="392" t="s">
        <v>316</v>
      </c>
      <c r="H63" s="392" t="s">
        <v>315</v>
      </c>
      <c r="I63" s="392" t="s">
        <v>316</v>
      </c>
      <c r="J63" s="392" t="s">
        <v>317</v>
      </c>
      <c r="K63" s="392" t="s">
        <v>315</v>
      </c>
      <c r="L63" s="393">
        <f>L64+L67+L69+L72+L75+L79+L81+L83+L85</f>
        <v>1840000</v>
      </c>
      <c r="M63" s="71"/>
      <c r="N63" s="71"/>
      <c r="O63" s="71"/>
      <c r="P63" s="71"/>
      <c r="Q63" s="71"/>
      <c r="R63" s="72"/>
      <c r="S63" s="72" t="e">
        <f>#REF!=SUM(L63:R63)</f>
        <v>#REF!</v>
      </c>
      <c r="T63" s="306">
        <f>T64+T67+T69+T72+T75+T79+T81+T83+T85+T77</f>
        <v>785560.78</v>
      </c>
      <c r="U63" s="308">
        <f t="shared" si="0"/>
        <v>42.693520652173916</v>
      </c>
    </row>
    <row r="64" spans="1:21" ht="36" customHeight="1">
      <c r="A64" s="74" t="s">
        <v>214</v>
      </c>
      <c r="B64" s="70"/>
      <c r="C64" s="309" t="s">
        <v>360</v>
      </c>
      <c r="D64" s="67" t="s">
        <v>315</v>
      </c>
      <c r="E64" s="67" t="s">
        <v>321</v>
      </c>
      <c r="F64" s="67" t="s">
        <v>359</v>
      </c>
      <c r="G64" s="67" t="s">
        <v>596</v>
      </c>
      <c r="H64" s="67" t="s">
        <v>315</v>
      </c>
      <c r="I64" s="67" t="s">
        <v>316</v>
      </c>
      <c r="J64" s="67" t="s">
        <v>317</v>
      </c>
      <c r="K64" s="67" t="s">
        <v>361</v>
      </c>
      <c r="L64" s="394">
        <f>L65+L66</f>
        <v>48000</v>
      </c>
      <c r="M64" s="71"/>
      <c r="N64" s="71"/>
      <c r="O64" s="71"/>
      <c r="P64" s="71"/>
      <c r="Q64" s="71"/>
      <c r="R64" s="72"/>
      <c r="S64" s="72" t="e">
        <f>#REF!=SUM(L64:R64)</f>
        <v>#REF!</v>
      </c>
      <c r="T64" s="395">
        <f>T65+T66</f>
        <v>33025.07</v>
      </c>
      <c r="U64" s="322">
        <f t="shared" si="0"/>
        <v>68.80222916666666</v>
      </c>
    </row>
    <row r="65" spans="1:21" ht="80.25" customHeight="1">
      <c r="A65" s="396"/>
      <c r="B65" s="70"/>
      <c r="C65" s="397" t="s">
        <v>215</v>
      </c>
      <c r="D65" s="319" t="s">
        <v>315</v>
      </c>
      <c r="E65" s="319" t="s">
        <v>321</v>
      </c>
      <c r="F65" s="319" t="s">
        <v>359</v>
      </c>
      <c r="G65" s="319" t="s">
        <v>596</v>
      </c>
      <c r="H65" s="319" t="s">
        <v>322</v>
      </c>
      <c r="I65" s="319" t="s">
        <v>587</v>
      </c>
      <c r="J65" s="319" t="s">
        <v>317</v>
      </c>
      <c r="K65" s="319" t="s">
        <v>361</v>
      </c>
      <c r="L65" s="316">
        <v>45000</v>
      </c>
      <c r="M65" s="71"/>
      <c r="N65" s="71"/>
      <c r="O65" s="71"/>
      <c r="P65" s="71"/>
      <c r="Q65" s="71"/>
      <c r="R65" s="72"/>
      <c r="S65" s="72"/>
      <c r="T65" s="398">
        <v>32025.07</v>
      </c>
      <c r="U65" s="318">
        <f t="shared" si="0"/>
        <v>71.16682222222222</v>
      </c>
    </row>
    <row r="66" spans="1:21" ht="53.25" customHeight="1">
      <c r="A66" s="74"/>
      <c r="B66" s="70"/>
      <c r="C66" s="399" t="s">
        <v>362</v>
      </c>
      <c r="D66" s="319" t="s">
        <v>315</v>
      </c>
      <c r="E66" s="319" t="s">
        <v>321</v>
      </c>
      <c r="F66" s="319" t="s">
        <v>359</v>
      </c>
      <c r="G66" s="319" t="s">
        <v>596</v>
      </c>
      <c r="H66" s="319" t="s">
        <v>326</v>
      </c>
      <c r="I66" s="319" t="s">
        <v>587</v>
      </c>
      <c r="J66" s="319" t="s">
        <v>317</v>
      </c>
      <c r="K66" s="319" t="s">
        <v>361</v>
      </c>
      <c r="L66" s="316">
        <v>3000</v>
      </c>
      <c r="M66" s="71"/>
      <c r="N66" s="71"/>
      <c r="O66" s="71"/>
      <c r="P66" s="71"/>
      <c r="Q66" s="71"/>
      <c r="R66" s="72"/>
      <c r="S66" s="72"/>
      <c r="T66" s="398">
        <v>1000</v>
      </c>
      <c r="U66" s="318">
        <f t="shared" si="0"/>
        <v>33.33333333333333</v>
      </c>
    </row>
    <row r="67" spans="1:21" ht="71.25" customHeight="1">
      <c r="A67" s="74" t="s">
        <v>216</v>
      </c>
      <c r="B67" s="70"/>
      <c r="C67" s="400" t="s">
        <v>471</v>
      </c>
      <c r="D67" s="67" t="s">
        <v>315</v>
      </c>
      <c r="E67" s="67" t="s">
        <v>321</v>
      </c>
      <c r="F67" s="67" t="s">
        <v>359</v>
      </c>
      <c r="G67" s="67" t="s">
        <v>355</v>
      </c>
      <c r="H67" s="67" t="s">
        <v>315</v>
      </c>
      <c r="I67" s="67" t="s">
        <v>316</v>
      </c>
      <c r="J67" s="67" t="s">
        <v>317</v>
      </c>
      <c r="K67" s="67" t="s">
        <v>316</v>
      </c>
      <c r="L67" s="311">
        <f>L68</f>
        <v>42000</v>
      </c>
      <c r="M67" s="71"/>
      <c r="N67" s="71"/>
      <c r="O67" s="71"/>
      <c r="P67" s="71"/>
      <c r="Q67" s="71"/>
      <c r="R67" s="72"/>
      <c r="S67" s="72"/>
      <c r="T67" s="311">
        <f>T68</f>
        <v>56000</v>
      </c>
      <c r="U67" s="318">
        <f t="shared" si="0"/>
        <v>133.33333333333331</v>
      </c>
    </row>
    <row r="68" spans="1:21" ht="58.5" customHeight="1">
      <c r="A68" s="91"/>
      <c r="B68" s="70"/>
      <c r="C68" s="401" t="s">
        <v>471</v>
      </c>
      <c r="D68" s="402" t="s">
        <v>315</v>
      </c>
      <c r="E68" s="402" t="s">
        <v>321</v>
      </c>
      <c r="F68" s="402" t="s">
        <v>359</v>
      </c>
      <c r="G68" s="402" t="s">
        <v>355</v>
      </c>
      <c r="H68" s="402" t="s">
        <v>315</v>
      </c>
      <c r="I68" s="402" t="s">
        <v>587</v>
      </c>
      <c r="J68" s="402" t="s">
        <v>317</v>
      </c>
      <c r="K68" s="402" t="s">
        <v>361</v>
      </c>
      <c r="L68" s="403">
        <v>42000</v>
      </c>
      <c r="M68" s="76"/>
      <c r="N68" s="76"/>
      <c r="O68" s="76"/>
      <c r="P68" s="76"/>
      <c r="Q68" s="76"/>
      <c r="R68" s="77"/>
      <c r="S68" s="77"/>
      <c r="T68" s="404">
        <v>56000</v>
      </c>
      <c r="U68" s="318">
        <f t="shared" si="0"/>
        <v>133.33333333333331</v>
      </c>
    </row>
    <row r="69" spans="1:21" ht="78.75" customHeight="1">
      <c r="A69" s="74" t="s">
        <v>217</v>
      </c>
      <c r="B69" s="13"/>
      <c r="C69" s="405" t="s">
        <v>218</v>
      </c>
      <c r="D69" s="67" t="s">
        <v>315</v>
      </c>
      <c r="E69" s="67" t="s">
        <v>321</v>
      </c>
      <c r="F69" s="67" t="s">
        <v>359</v>
      </c>
      <c r="G69" s="67" t="s">
        <v>589</v>
      </c>
      <c r="H69" s="67" t="s">
        <v>315</v>
      </c>
      <c r="I69" s="67" t="s">
        <v>316</v>
      </c>
      <c r="J69" s="67" t="s">
        <v>317</v>
      </c>
      <c r="K69" s="67" t="s">
        <v>316</v>
      </c>
      <c r="L69" s="311">
        <f>L70+L71</f>
        <v>15000</v>
      </c>
      <c r="M69" s="76"/>
      <c r="N69" s="76"/>
      <c r="O69" s="76"/>
      <c r="P69" s="76"/>
      <c r="Q69" s="76"/>
      <c r="R69" s="77"/>
      <c r="S69" s="77"/>
      <c r="T69" s="311">
        <f>T70+T71</f>
        <v>0</v>
      </c>
      <c r="U69" s="322">
        <f>T69/L69*100</f>
        <v>0</v>
      </c>
    </row>
    <row r="70" spans="1:21" ht="57" customHeight="1">
      <c r="A70" s="91"/>
      <c r="B70" s="13"/>
      <c r="C70" s="406" t="s">
        <v>50</v>
      </c>
      <c r="D70" s="402" t="s">
        <v>315</v>
      </c>
      <c r="E70" s="402" t="s">
        <v>321</v>
      </c>
      <c r="F70" s="402" t="s">
        <v>359</v>
      </c>
      <c r="G70" s="402" t="s">
        <v>589</v>
      </c>
      <c r="H70" s="402" t="s">
        <v>322</v>
      </c>
      <c r="I70" s="402" t="s">
        <v>587</v>
      </c>
      <c r="J70" s="402" t="s">
        <v>317</v>
      </c>
      <c r="K70" s="402" t="s">
        <v>361</v>
      </c>
      <c r="L70" s="403">
        <v>8000</v>
      </c>
      <c r="M70" s="71"/>
      <c r="N70" s="71"/>
      <c r="O70" s="71"/>
      <c r="P70" s="71"/>
      <c r="Q70" s="71"/>
      <c r="R70" s="72"/>
      <c r="S70" s="72"/>
      <c r="T70" s="407">
        <v>0</v>
      </c>
      <c r="U70" s="318">
        <f>T70/L70*100</f>
        <v>0</v>
      </c>
    </row>
    <row r="71" spans="1:21" ht="56.25" customHeight="1">
      <c r="A71" s="74"/>
      <c r="B71" s="13"/>
      <c r="C71" s="406" t="s">
        <v>556</v>
      </c>
      <c r="D71" s="402" t="s">
        <v>315</v>
      </c>
      <c r="E71" s="402" t="s">
        <v>321</v>
      </c>
      <c r="F71" s="402" t="s">
        <v>359</v>
      </c>
      <c r="G71" s="402" t="s">
        <v>589</v>
      </c>
      <c r="H71" s="402" t="s">
        <v>324</v>
      </c>
      <c r="I71" s="402" t="s">
        <v>587</v>
      </c>
      <c r="J71" s="402" t="s">
        <v>317</v>
      </c>
      <c r="K71" s="402" t="s">
        <v>361</v>
      </c>
      <c r="L71" s="403">
        <v>7000</v>
      </c>
      <c r="M71" s="71"/>
      <c r="N71" s="71"/>
      <c r="O71" s="71"/>
      <c r="P71" s="71"/>
      <c r="Q71" s="71"/>
      <c r="R71" s="72"/>
      <c r="S71" s="72"/>
      <c r="T71" s="324">
        <v>0</v>
      </c>
      <c r="U71" s="318">
        <f t="shared" si="0"/>
        <v>0</v>
      </c>
    </row>
    <row r="72" spans="1:21" ht="74.25" customHeight="1">
      <c r="A72" s="74" t="s">
        <v>219</v>
      </c>
      <c r="B72" s="13"/>
      <c r="C72" s="400" t="s">
        <v>472</v>
      </c>
      <c r="D72" s="67" t="s">
        <v>315</v>
      </c>
      <c r="E72" s="67" t="s">
        <v>321</v>
      </c>
      <c r="F72" s="67" t="s">
        <v>359</v>
      </c>
      <c r="G72" s="67" t="s">
        <v>364</v>
      </c>
      <c r="H72" s="67" t="s">
        <v>315</v>
      </c>
      <c r="I72" s="67" t="s">
        <v>316</v>
      </c>
      <c r="J72" s="67" t="s">
        <v>317</v>
      </c>
      <c r="K72" s="67" t="s">
        <v>315</v>
      </c>
      <c r="L72" s="311">
        <f>L73+L74</f>
        <v>80000</v>
      </c>
      <c r="M72" s="68">
        <f aca="true" t="shared" si="10" ref="M72:R72">M73</f>
        <v>0</v>
      </c>
      <c r="N72" s="68">
        <f t="shared" si="10"/>
        <v>0</v>
      </c>
      <c r="O72" s="68">
        <f t="shared" si="10"/>
        <v>0</v>
      </c>
      <c r="P72" s="68">
        <f t="shared" si="10"/>
        <v>0</v>
      </c>
      <c r="Q72" s="68">
        <f t="shared" si="10"/>
        <v>0</v>
      </c>
      <c r="R72" s="69">
        <f t="shared" si="10"/>
        <v>0</v>
      </c>
      <c r="S72" s="69" t="e">
        <f>#REF!=SUM(L72:R72)</f>
        <v>#REF!</v>
      </c>
      <c r="T72" s="311">
        <f>T73+T74</f>
        <v>35356.18</v>
      </c>
      <c r="U72" s="322">
        <f t="shared" si="0"/>
        <v>44.195225</v>
      </c>
    </row>
    <row r="73" spans="1:21" s="14" customFormat="1" ht="40.5" customHeight="1">
      <c r="A73" s="91"/>
      <c r="B73" s="13"/>
      <c r="C73" s="408" t="s">
        <v>363</v>
      </c>
      <c r="D73" s="402" t="s">
        <v>315</v>
      </c>
      <c r="E73" s="402" t="s">
        <v>321</v>
      </c>
      <c r="F73" s="402" t="s">
        <v>359</v>
      </c>
      <c r="G73" s="402" t="s">
        <v>364</v>
      </c>
      <c r="H73" s="402" t="s">
        <v>326</v>
      </c>
      <c r="I73" s="402" t="s">
        <v>587</v>
      </c>
      <c r="J73" s="402" t="s">
        <v>317</v>
      </c>
      <c r="K73" s="402" t="s">
        <v>361</v>
      </c>
      <c r="L73" s="403">
        <v>25000</v>
      </c>
      <c r="M73" s="71"/>
      <c r="N73" s="71"/>
      <c r="O73" s="71"/>
      <c r="P73" s="71"/>
      <c r="Q73" s="71"/>
      <c r="R73" s="72"/>
      <c r="S73" s="72" t="e">
        <f>#REF!=SUM(L73:R73)</f>
        <v>#REF!</v>
      </c>
      <c r="T73" s="409">
        <v>19300</v>
      </c>
      <c r="U73" s="318">
        <f t="shared" si="0"/>
        <v>77.2</v>
      </c>
    </row>
    <row r="74" spans="1:21" s="14" customFormat="1" ht="33" customHeight="1">
      <c r="A74" s="74" t="s">
        <v>219</v>
      </c>
      <c r="B74" s="85"/>
      <c r="C74" s="410" t="s">
        <v>365</v>
      </c>
      <c r="D74" s="402" t="s">
        <v>315</v>
      </c>
      <c r="E74" s="402" t="s">
        <v>321</v>
      </c>
      <c r="F74" s="402" t="s">
        <v>359</v>
      </c>
      <c r="G74" s="402" t="s">
        <v>364</v>
      </c>
      <c r="H74" s="402" t="s">
        <v>366</v>
      </c>
      <c r="I74" s="402" t="s">
        <v>587</v>
      </c>
      <c r="J74" s="402" t="s">
        <v>317</v>
      </c>
      <c r="K74" s="402" t="s">
        <v>361</v>
      </c>
      <c r="L74" s="403">
        <v>55000</v>
      </c>
      <c r="M74" s="71"/>
      <c r="N74" s="71"/>
      <c r="O74" s="71"/>
      <c r="P74" s="71"/>
      <c r="Q74" s="71"/>
      <c r="R74" s="72"/>
      <c r="S74" s="72"/>
      <c r="T74" s="409">
        <v>16056.18</v>
      </c>
      <c r="U74" s="318">
        <f t="shared" si="0"/>
        <v>29.193054545454544</v>
      </c>
    </row>
    <row r="75" spans="1:21" s="14" customFormat="1" ht="45" customHeight="1">
      <c r="A75" s="74" t="s">
        <v>220</v>
      </c>
      <c r="B75" s="70"/>
      <c r="C75" s="411" t="s">
        <v>477</v>
      </c>
      <c r="D75" s="67" t="s">
        <v>315</v>
      </c>
      <c r="E75" s="67" t="s">
        <v>321</v>
      </c>
      <c r="F75" s="67" t="s">
        <v>359</v>
      </c>
      <c r="G75" s="67" t="s">
        <v>367</v>
      </c>
      <c r="H75" s="67" t="s">
        <v>315</v>
      </c>
      <c r="I75" s="67" t="s">
        <v>587</v>
      </c>
      <c r="J75" s="67" t="s">
        <v>317</v>
      </c>
      <c r="K75" s="67" t="s">
        <v>361</v>
      </c>
      <c r="L75" s="412">
        <f>L76</f>
        <v>100000</v>
      </c>
      <c r="M75" s="71"/>
      <c r="N75" s="71"/>
      <c r="O75" s="71"/>
      <c r="P75" s="71"/>
      <c r="Q75" s="71"/>
      <c r="R75" s="72"/>
      <c r="S75" s="72" t="e">
        <f>#REF!=SUM(L75:R75)</f>
        <v>#REF!</v>
      </c>
      <c r="T75" s="413">
        <f>T76</f>
        <v>88000</v>
      </c>
      <c r="U75" s="322">
        <f t="shared" si="0"/>
        <v>88</v>
      </c>
    </row>
    <row r="76" spans="1:21" s="14" customFormat="1" ht="54.75" customHeight="1">
      <c r="A76" s="91"/>
      <c r="B76" s="70"/>
      <c r="C76" s="401" t="s">
        <v>477</v>
      </c>
      <c r="D76" s="402" t="s">
        <v>315</v>
      </c>
      <c r="E76" s="402" t="s">
        <v>321</v>
      </c>
      <c r="F76" s="402" t="s">
        <v>359</v>
      </c>
      <c r="G76" s="402" t="s">
        <v>367</v>
      </c>
      <c r="H76" s="402" t="s">
        <v>315</v>
      </c>
      <c r="I76" s="402" t="s">
        <v>587</v>
      </c>
      <c r="J76" s="402" t="s">
        <v>317</v>
      </c>
      <c r="K76" s="402" t="s">
        <v>361</v>
      </c>
      <c r="L76" s="414">
        <v>100000</v>
      </c>
      <c r="M76" s="71"/>
      <c r="N76" s="71"/>
      <c r="O76" s="71"/>
      <c r="P76" s="71"/>
      <c r="Q76" s="71"/>
      <c r="R76" s="72"/>
      <c r="S76" s="72"/>
      <c r="T76" s="415">
        <v>88000</v>
      </c>
      <c r="U76" s="318">
        <f t="shared" si="0"/>
        <v>88</v>
      </c>
    </row>
    <row r="77" spans="1:21" s="14" customFormat="1" ht="40.5" customHeight="1">
      <c r="A77" s="91"/>
      <c r="B77" s="70"/>
      <c r="C77" s="416" t="s">
        <v>257</v>
      </c>
      <c r="D77" s="373" t="s">
        <v>315</v>
      </c>
      <c r="E77" s="373" t="s">
        <v>321</v>
      </c>
      <c r="F77" s="373" t="s">
        <v>359</v>
      </c>
      <c r="G77" s="373" t="s">
        <v>557</v>
      </c>
      <c r="H77" s="373" t="s">
        <v>315</v>
      </c>
      <c r="I77" s="373" t="s">
        <v>316</v>
      </c>
      <c r="J77" s="373" t="s">
        <v>317</v>
      </c>
      <c r="K77" s="373" t="s">
        <v>315</v>
      </c>
      <c r="L77" s="417"/>
      <c r="M77" s="134"/>
      <c r="N77" s="134"/>
      <c r="O77" s="134"/>
      <c r="P77" s="134"/>
      <c r="Q77" s="134"/>
      <c r="R77" s="135"/>
      <c r="S77" s="135"/>
      <c r="T77" s="374">
        <f>T78</f>
        <v>1000</v>
      </c>
      <c r="U77" s="345" t="e">
        <f>T77/L77*100</f>
        <v>#DIV/0!</v>
      </c>
    </row>
    <row r="78" spans="1:21" s="14" customFormat="1" ht="42.75" customHeight="1">
      <c r="A78" s="91"/>
      <c r="B78" s="70"/>
      <c r="C78" s="418" t="s">
        <v>261</v>
      </c>
      <c r="D78" s="319" t="s">
        <v>315</v>
      </c>
      <c r="E78" s="319" t="s">
        <v>321</v>
      </c>
      <c r="F78" s="319" t="s">
        <v>359</v>
      </c>
      <c r="G78" s="319" t="s">
        <v>557</v>
      </c>
      <c r="H78" s="319" t="s">
        <v>262</v>
      </c>
      <c r="I78" s="319" t="s">
        <v>587</v>
      </c>
      <c r="J78" s="319" t="s">
        <v>317</v>
      </c>
      <c r="K78" s="319" t="s">
        <v>315</v>
      </c>
      <c r="L78" s="419"/>
      <c r="M78" s="71"/>
      <c r="N78" s="71"/>
      <c r="O78" s="71"/>
      <c r="P78" s="71"/>
      <c r="Q78" s="71"/>
      <c r="R78" s="72"/>
      <c r="S78" s="72"/>
      <c r="T78" s="316">
        <v>1000</v>
      </c>
      <c r="U78" s="318" t="e">
        <f>T78/L78*100</f>
        <v>#DIV/0!</v>
      </c>
    </row>
    <row r="79" spans="1:21" s="14" customFormat="1" ht="35.25" customHeight="1">
      <c r="A79" s="74" t="s">
        <v>221</v>
      </c>
      <c r="B79" s="70"/>
      <c r="C79" s="400" t="s">
        <v>51</v>
      </c>
      <c r="D79" s="67" t="s">
        <v>315</v>
      </c>
      <c r="E79" s="67" t="s">
        <v>321</v>
      </c>
      <c r="F79" s="67" t="s">
        <v>359</v>
      </c>
      <c r="G79" s="67" t="s">
        <v>53</v>
      </c>
      <c r="H79" s="67" t="s">
        <v>315</v>
      </c>
      <c r="I79" s="67" t="s">
        <v>316</v>
      </c>
      <c r="J79" s="67" t="s">
        <v>317</v>
      </c>
      <c r="K79" s="67" t="s">
        <v>315</v>
      </c>
      <c r="L79" s="420">
        <f>L80</f>
        <v>135000</v>
      </c>
      <c r="M79" s="71"/>
      <c r="N79" s="71"/>
      <c r="O79" s="71"/>
      <c r="P79" s="71"/>
      <c r="Q79" s="71"/>
      <c r="R79" s="72"/>
      <c r="S79" s="72"/>
      <c r="T79" s="395">
        <f>T80</f>
        <v>0</v>
      </c>
      <c r="U79" s="322">
        <f>T79/L79*100</f>
        <v>0</v>
      </c>
    </row>
    <row r="80" spans="1:21" s="14" customFormat="1" ht="39" customHeight="1">
      <c r="A80" s="91"/>
      <c r="B80" s="70"/>
      <c r="C80" s="401" t="s">
        <v>52</v>
      </c>
      <c r="D80" s="421" t="s">
        <v>315</v>
      </c>
      <c r="E80" s="421" t="s">
        <v>321</v>
      </c>
      <c r="F80" s="421" t="s">
        <v>359</v>
      </c>
      <c r="G80" s="421" t="s">
        <v>53</v>
      </c>
      <c r="H80" s="421" t="s">
        <v>326</v>
      </c>
      <c r="I80" s="421" t="s">
        <v>593</v>
      </c>
      <c r="J80" s="421" t="s">
        <v>317</v>
      </c>
      <c r="K80" s="421" t="s">
        <v>361</v>
      </c>
      <c r="L80" s="422">
        <v>135000</v>
      </c>
      <c r="M80" s="71"/>
      <c r="N80" s="71"/>
      <c r="O80" s="71"/>
      <c r="P80" s="71"/>
      <c r="Q80" s="71"/>
      <c r="R80" s="72"/>
      <c r="S80" s="72"/>
      <c r="T80" s="423">
        <v>0</v>
      </c>
      <c r="U80" s="318">
        <f>T80/L80*100</f>
        <v>0</v>
      </c>
    </row>
    <row r="81" spans="1:21" s="14" customFormat="1" ht="71.25" customHeight="1">
      <c r="A81" s="74" t="s">
        <v>222</v>
      </c>
      <c r="B81" s="70"/>
      <c r="C81" s="424" t="s">
        <v>478</v>
      </c>
      <c r="D81" s="67" t="s">
        <v>315</v>
      </c>
      <c r="E81" s="67" t="s">
        <v>321</v>
      </c>
      <c r="F81" s="67" t="s">
        <v>359</v>
      </c>
      <c r="G81" s="67" t="s">
        <v>369</v>
      </c>
      <c r="H81" s="67" t="s">
        <v>315</v>
      </c>
      <c r="I81" s="67" t="s">
        <v>587</v>
      </c>
      <c r="J81" s="67" t="s">
        <v>317</v>
      </c>
      <c r="K81" s="67" t="s">
        <v>315</v>
      </c>
      <c r="L81" s="395">
        <f>L82</f>
        <v>800000</v>
      </c>
      <c r="M81" s="71"/>
      <c r="N81" s="71"/>
      <c r="O81" s="71"/>
      <c r="P81" s="71"/>
      <c r="Q81" s="71"/>
      <c r="R81" s="72"/>
      <c r="S81" s="72"/>
      <c r="T81" s="395">
        <f>T82</f>
        <v>168801</v>
      </c>
      <c r="U81" s="322">
        <f aca="true" t="shared" si="11" ref="U81:U93">T81/L81*100</f>
        <v>21.100125</v>
      </c>
    </row>
    <row r="82" spans="1:21" s="14" customFormat="1" ht="55.5" customHeight="1">
      <c r="A82" s="91"/>
      <c r="B82" s="70"/>
      <c r="C82" s="401" t="s">
        <v>478</v>
      </c>
      <c r="D82" s="421" t="s">
        <v>315</v>
      </c>
      <c r="E82" s="421" t="s">
        <v>321</v>
      </c>
      <c r="F82" s="421" t="s">
        <v>359</v>
      </c>
      <c r="G82" s="421" t="s">
        <v>369</v>
      </c>
      <c r="H82" s="421" t="s">
        <v>315</v>
      </c>
      <c r="I82" s="421" t="s">
        <v>587</v>
      </c>
      <c r="J82" s="421" t="s">
        <v>317</v>
      </c>
      <c r="K82" s="421" t="s">
        <v>361</v>
      </c>
      <c r="L82" s="422">
        <v>800000</v>
      </c>
      <c r="M82" s="71"/>
      <c r="N82" s="71"/>
      <c r="O82" s="71"/>
      <c r="P82" s="71"/>
      <c r="Q82" s="71"/>
      <c r="R82" s="72"/>
      <c r="S82" s="72"/>
      <c r="T82" s="425">
        <v>168801</v>
      </c>
      <c r="U82" s="318">
        <f t="shared" si="11"/>
        <v>21.100125</v>
      </c>
    </row>
    <row r="83" spans="1:21" s="14" customFormat="1" ht="53.25" customHeight="1">
      <c r="A83" s="74" t="s">
        <v>223</v>
      </c>
      <c r="B83" s="70"/>
      <c r="C83" s="424" t="s">
        <v>224</v>
      </c>
      <c r="D83" s="67" t="s">
        <v>619</v>
      </c>
      <c r="E83" s="67" t="s">
        <v>321</v>
      </c>
      <c r="F83" s="67" t="s">
        <v>359</v>
      </c>
      <c r="G83" s="67" t="s">
        <v>225</v>
      </c>
      <c r="H83" s="67" t="s">
        <v>315</v>
      </c>
      <c r="I83" s="67" t="s">
        <v>594</v>
      </c>
      <c r="J83" s="67" t="s">
        <v>317</v>
      </c>
      <c r="K83" s="67" t="s">
        <v>361</v>
      </c>
      <c r="L83" s="420">
        <f>L84</f>
        <v>0</v>
      </c>
      <c r="M83" s="71"/>
      <c r="N83" s="71"/>
      <c r="O83" s="71"/>
      <c r="P83" s="71"/>
      <c r="Q83" s="71"/>
      <c r="R83" s="72"/>
      <c r="S83" s="72"/>
      <c r="T83" s="426">
        <f>T84</f>
        <v>30000</v>
      </c>
      <c r="U83" s="322" t="e">
        <f t="shared" si="11"/>
        <v>#DIV/0!</v>
      </c>
    </row>
    <row r="84" spans="1:21" ht="59.25" customHeight="1">
      <c r="A84" s="91"/>
      <c r="B84" s="70"/>
      <c r="C84" s="401" t="s">
        <v>226</v>
      </c>
      <c r="D84" s="421" t="s">
        <v>619</v>
      </c>
      <c r="E84" s="421" t="s">
        <v>321</v>
      </c>
      <c r="F84" s="421" t="s">
        <v>359</v>
      </c>
      <c r="G84" s="421" t="s">
        <v>225</v>
      </c>
      <c r="H84" s="421" t="s">
        <v>326</v>
      </c>
      <c r="I84" s="421" t="s">
        <v>594</v>
      </c>
      <c r="J84" s="421" t="s">
        <v>317</v>
      </c>
      <c r="K84" s="421" t="s">
        <v>361</v>
      </c>
      <c r="L84" s="422">
        <v>0</v>
      </c>
      <c r="M84" s="62" t="e">
        <f aca="true" t="shared" si="12" ref="M84:R84">M86</f>
        <v>#REF!</v>
      </c>
      <c r="N84" s="62" t="e">
        <f t="shared" si="12"/>
        <v>#REF!</v>
      </c>
      <c r="O84" s="62" t="e">
        <f t="shared" si="12"/>
        <v>#REF!</v>
      </c>
      <c r="P84" s="62" t="e">
        <f t="shared" si="12"/>
        <v>#REF!</v>
      </c>
      <c r="Q84" s="62" t="e">
        <f t="shared" si="12"/>
        <v>#REF!</v>
      </c>
      <c r="R84" s="81" t="e">
        <f t="shared" si="12"/>
        <v>#REF!</v>
      </c>
      <c r="S84" s="81" t="e">
        <f>#REF!=SUM(L84:R84)</f>
        <v>#REF!</v>
      </c>
      <c r="T84" s="427">
        <v>30000</v>
      </c>
      <c r="U84" s="318" t="e">
        <f t="shared" si="11"/>
        <v>#DIV/0!</v>
      </c>
    </row>
    <row r="85" spans="1:21" ht="49.5" customHeight="1">
      <c r="A85" s="74" t="s">
        <v>227</v>
      </c>
      <c r="B85" s="70"/>
      <c r="C85" s="309" t="s">
        <v>370</v>
      </c>
      <c r="D85" s="67" t="s">
        <v>315</v>
      </c>
      <c r="E85" s="67" t="s">
        <v>321</v>
      </c>
      <c r="F85" s="67" t="s">
        <v>359</v>
      </c>
      <c r="G85" s="67" t="s">
        <v>371</v>
      </c>
      <c r="H85" s="67" t="s">
        <v>315</v>
      </c>
      <c r="I85" s="67" t="s">
        <v>316</v>
      </c>
      <c r="J85" s="67" t="s">
        <v>317</v>
      </c>
      <c r="K85" s="67" t="s">
        <v>361</v>
      </c>
      <c r="L85" s="428">
        <f>L86</f>
        <v>620000</v>
      </c>
      <c r="M85" s="62"/>
      <c r="N85" s="62"/>
      <c r="O85" s="62"/>
      <c r="P85" s="62"/>
      <c r="Q85" s="62"/>
      <c r="R85" s="81"/>
      <c r="S85" s="81"/>
      <c r="T85" s="311">
        <f>T86</f>
        <v>373378.53</v>
      </c>
      <c r="U85" s="322">
        <f t="shared" si="11"/>
        <v>60.2223435483871</v>
      </c>
    </row>
    <row r="86" spans="1:21" ht="36.75" customHeight="1">
      <c r="A86" s="91"/>
      <c r="B86" s="70"/>
      <c r="C86" s="429" t="s">
        <v>228</v>
      </c>
      <c r="D86" s="319" t="s">
        <v>315</v>
      </c>
      <c r="E86" s="319" t="s">
        <v>321</v>
      </c>
      <c r="F86" s="319" t="s">
        <v>359</v>
      </c>
      <c r="G86" s="319" t="s">
        <v>371</v>
      </c>
      <c r="H86" s="319" t="s">
        <v>338</v>
      </c>
      <c r="I86" s="319" t="s">
        <v>593</v>
      </c>
      <c r="J86" s="319" t="s">
        <v>317</v>
      </c>
      <c r="K86" s="319" t="s">
        <v>361</v>
      </c>
      <c r="L86" s="316">
        <v>620000</v>
      </c>
      <c r="M86" s="65" t="e">
        <f>M87+#REF!+#REF!+#REF!</f>
        <v>#REF!</v>
      </c>
      <c r="N86" s="65" t="e">
        <f>N87+#REF!+#REF!+#REF!</f>
        <v>#REF!</v>
      </c>
      <c r="O86" s="65" t="e">
        <f>O87+#REF!+#REF!+#REF!</f>
        <v>#REF!</v>
      </c>
      <c r="P86" s="65" t="e">
        <f>P87+#REF!+#REF!+#REF!</f>
        <v>#REF!</v>
      </c>
      <c r="Q86" s="65" t="e">
        <f>Q87+#REF!+#REF!+#REF!</f>
        <v>#REF!</v>
      </c>
      <c r="R86" s="66" t="e">
        <f>R87+#REF!+#REF!+#REF!</f>
        <v>#REF!</v>
      </c>
      <c r="S86" s="66" t="e">
        <f>#REF!=SUM(L86:R86)</f>
        <v>#REF!</v>
      </c>
      <c r="T86" s="430">
        <v>373378.53</v>
      </c>
      <c r="U86" s="318">
        <f t="shared" si="11"/>
        <v>60.2223435483871</v>
      </c>
    </row>
    <row r="87" spans="1:21" ht="24.75" customHeight="1">
      <c r="A87" s="83" t="s">
        <v>229</v>
      </c>
      <c r="B87" s="70"/>
      <c r="C87" s="303" t="s">
        <v>372</v>
      </c>
      <c r="D87" s="431" t="s">
        <v>315</v>
      </c>
      <c r="E87" s="431" t="s">
        <v>321</v>
      </c>
      <c r="F87" s="431" t="s">
        <v>373</v>
      </c>
      <c r="G87" s="431" t="s">
        <v>316</v>
      </c>
      <c r="H87" s="431" t="s">
        <v>315</v>
      </c>
      <c r="I87" s="431" t="s">
        <v>316</v>
      </c>
      <c r="J87" s="431" t="s">
        <v>317</v>
      </c>
      <c r="K87" s="431" t="s">
        <v>315</v>
      </c>
      <c r="L87" s="432">
        <f>L90</f>
        <v>600000</v>
      </c>
      <c r="M87" s="68">
        <f aca="true" t="shared" si="13" ref="M87:R87">SUM(M90:M91)</f>
        <v>0</v>
      </c>
      <c r="N87" s="68">
        <f t="shared" si="13"/>
        <v>0</v>
      </c>
      <c r="O87" s="68">
        <f t="shared" si="13"/>
        <v>0</v>
      </c>
      <c r="P87" s="68">
        <f t="shared" si="13"/>
        <v>0</v>
      </c>
      <c r="Q87" s="68">
        <f t="shared" si="13"/>
        <v>0</v>
      </c>
      <c r="R87" s="69">
        <f t="shared" si="13"/>
        <v>0</v>
      </c>
      <c r="S87" s="69" t="e">
        <f>#REF!=SUM(L87:R87)</f>
        <v>#REF!</v>
      </c>
      <c r="T87" s="365">
        <f>T88+T90</f>
        <v>258674.94999999998</v>
      </c>
      <c r="U87" s="433">
        <f>U90</f>
        <v>52.04967499999999</v>
      </c>
    </row>
    <row r="88" spans="1:21" ht="24.75" customHeight="1">
      <c r="A88" s="74" t="s">
        <v>230</v>
      </c>
      <c r="B88" s="70"/>
      <c r="C88" s="434" t="s">
        <v>265</v>
      </c>
      <c r="D88" s="373" t="s">
        <v>315</v>
      </c>
      <c r="E88" s="373" t="s">
        <v>321</v>
      </c>
      <c r="F88" s="373" t="s">
        <v>373</v>
      </c>
      <c r="G88" s="373" t="s">
        <v>587</v>
      </c>
      <c r="H88" s="373" t="s">
        <v>315</v>
      </c>
      <c r="I88" s="373" t="s">
        <v>316</v>
      </c>
      <c r="J88" s="373" t="s">
        <v>317</v>
      </c>
      <c r="K88" s="373" t="s">
        <v>315</v>
      </c>
      <c r="L88" s="435">
        <f>L89</f>
        <v>0</v>
      </c>
      <c r="M88" s="134"/>
      <c r="N88" s="134"/>
      <c r="O88" s="134"/>
      <c r="P88" s="134"/>
      <c r="Q88" s="134"/>
      <c r="R88" s="135"/>
      <c r="S88" s="135" t="e">
        <f>#REF!=SUM(L88:R88)</f>
        <v>#REF!</v>
      </c>
      <c r="T88" s="376">
        <f>T89</f>
        <v>-53623.1</v>
      </c>
      <c r="U88" s="436" t="e">
        <f>U89</f>
        <v>#DIV/0!</v>
      </c>
    </row>
    <row r="89" spans="1:21" ht="24.75" customHeight="1">
      <c r="A89" s="437"/>
      <c r="B89" s="70"/>
      <c r="C89" s="438" t="s">
        <v>263</v>
      </c>
      <c r="D89" s="315" t="s">
        <v>315</v>
      </c>
      <c r="E89" s="315" t="s">
        <v>321</v>
      </c>
      <c r="F89" s="315" t="s">
        <v>373</v>
      </c>
      <c r="G89" s="315" t="s">
        <v>587</v>
      </c>
      <c r="H89" s="315" t="s">
        <v>338</v>
      </c>
      <c r="I89" s="315" t="s">
        <v>593</v>
      </c>
      <c r="J89" s="315" t="s">
        <v>317</v>
      </c>
      <c r="K89" s="315" t="s">
        <v>374</v>
      </c>
      <c r="L89" s="316"/>
      <c r="M89" s="71"/>
      <c r="N89" s="71"/>
      <c r="O89" s="71"/>
      <c r="P89" s="71"/>
      <c r="Q89" s="71"/>
      <c r="R89" s="72"/>
      <c r="S89" s="72" t="e">
        <f>#REF!=SUM(L89:R89)</f>
        <v>#REF!</v>
      </c>
      <c r="T89" s="439">
        <v>-53623.1</v>
      </c>
      <c r="U89" s="322" t="e">
        <f>T89/L89*100</f>
        <v>#DIV/0!</v>
      </c>
    </row>
    <row r="90" spans="1:21" ht="18.75" customHeight="1">
      <c r="A90" s="74" t="s">
        <v>264</v>
      </c>
      <c r="B90" s="70"/>
      <c r="C90" s="309" t="s">
        <v>375</v>
      </c>
      <c r="D90" s="67" t="s">
        <v>315</v>
      </c>
      <c r="E90" s="67" t="s">
        <v>321</v>
      </c>
      <c r="F90" s="67" t="s">
        <v>373</v>
      </c>
      <c r="G90" s="67" t="s">
        <v>593</v>
      </c>
      <c r="H90" s="67" t="s">
        <v>315</v>
      </c>
      <c r="I90" s="67" t="s">
        <v>316</v>
      </c>
      <c r="J90" s="67" t="s">
        <v>317</v>
      </c>
      <c r="K90" s="67" t="s">
        <v>315</v>
      </c>
      <c r="L90" s="435">
        <f>L91</f>
        <v>600000</v>
      </c>
      <c r="M90" s="134"/>
      <c r="N90" s="134"/>
      <c r="O90" s="134"/>
      <c r="P90" s="134"/>
      <c r="Q90" s="134"/>
      <c r="R90" s="135"/>
      <c r="S90" s="135" t="e">
        <f>#REF!=SUM(L90:R90)</f>
        <v>#REF!</v>
      </c>
      <c r="T90" s="376">
        <f>T91</f>
        <v>312298.05</v>
      </c>
      <c r="U90" s="436">
        <f>U91</f>
        <v>52.04967499999999</v>
      </c>
    </row>
    <row r="91" spans="1:21" ht="25.5" customHeight="1">
      <c r="A91" s="437"/>
      <c r="B91" s="82"/>
      <c r="C91" s="440" t="s">
        <v>376</v>
      </c>
      <c r="D91" s="315" t="s">
        <v>315</v>
      </c>
      <c r="E91" s="315" t="s">
        <v>321</v>
      </c>
      <c r="F91" s="315" t="s">
        <v>373</v>
      </c>
      <c r="G91" s="315" t="s">
        <v>593</v>
      </c>
      <c r="H91" s="315" t="s">
        <v>338</v>
      </c>
      <c r="I91" s="315" t="s">
        <v>593</v>
      </c>
      <c r="J91" s="315" t="s">
        <v>317</v>
      </c>
      <c r="K91" s="315" t="s">
        <v>374</v>
      </c>
      <c r="L91" s="316">
        <v>600000</v>
      </c>
      <c r="M91" s="71"/>
      <c r="N91" s="71"/>
      <c r="O91" s="71"/>
      <c r="P91" s="71"/>
      <c r="Q91" s="71"/>
      <c r="R91" s="72"/>
      <c r="S91" s="72" t="e">
        <f>#REF!=SUM(L91:R91)</f>
        <v>#REF!</v>
      </c>
      <c r="T91" s="441">
        <v>312298.05</v>
      </c>
      <c r="U91" s="322">
        <f t="shared" si="11"/>
        <v>52.04967499999999</v>
      </c>
    </row>
    <row r="92" spans="1:21" ht="22.5" customHeight="1">
      <c r="A92" s="61" t="s">
        <v>231</v>
      </c>
      <c r="B92" s="70"/>
      <c r="C92" s="297" t="s">
        <v>377</v>
      </c>
      <c r="D92" s="298" t="s">
        <v>315</v>
      </c>
      <c r="E92" s="299" t="s">
        <v>378</v>
      </c>
      <c r="F92" s="299" t="s">
        <v>316</v>
      </c>
      <c r="G92" s="299" t="s">
        <v>316</v>
      </c>
      <c r="H92" s="299" t="s">
        <v>315</v>
      </c>
      <c r="I92" s="299" t="s">
        <v>316</v>
      </c>
      <c r="J92" s="299" t="s">
        <v>317</v>
      </c>
      <c r="K92" s="299" t="s">
        <v>315</v>
      </c>
      <c r="L92" s="300">
        <f>L93+L129+L132</f>
        <v>281497996</v>
      </c>
      <c r="M92" s="71"/>
      <c r="N92" s="71"/>
      <c r="O92" s="71"/>
      <c r="P92" s="71"/>
      <c r="Q92" s="71"/>
      <c r="R92" s="72"/>
      <c r="S92" s="72"/>
      <c r="T92" s="300">
        <f>T93+T129+T132</f>
        <v>143502306.11</v>
      </c>
      <c r="U92" s="302">
        <f t="shared" si="11"/>
        <v>50.9780915491846</v>
      </c>
    </row>
    <row r="93" spans="1:21" ht="37.5" customHeight="1">
      <c r="A93" s="64" t="s">
        <v>157</v>
      </c>
      <c r="B93" s="13"/>
      <c r="C93" s="362" t="s">
        <v>379</v>
      </c>
      <c r="D93" s="363" t="s">
        <v>315</v>
      </c>
      <c r="E93" s="364" t="s">
        <v>378</v>
      </c>
      <c r="F93" s="364" t="s">
        <v>594</v>
      </c>
      <c r="G93" s="364" t="s">
        <v>316</v>
      </c>
      <c r="H93" s="364" t="s">
        <v>315</v>
      </c>
      <c r="I93" s="364" t="s">
        <v>316</v>
      </c>
      <c r="J93" s="364" t="s">
        <v>317</v>
      </c>
      <c r="K93" s="364" t="s">
        <v>315</v>
      </c>
      <c r="L93" s="365">
        <f>L94+L97+L114+L124</f>
        <v>280614324.53999996</v>
      </c>
      <c r="M93" s="71"/>
      <c r="N93" s="71"/>
      <c r="O93" s="71"/>
      <c r="P93" s="71"/>
      <c r="Q93" s="71"/>
      <c r="R93" s="72"/>
      <c r="S93" s="72"/>
      <c r="T93" s="306">
        <f>T94+T97+T114+T124</f>
        <v>143013989.94</v>
      </c>
      <c r="U93" s="308">
        <f t="shared" si="11"/>
        <v>50.9646078026976</v>
      </c>
    </row>
    <row r="94" spans="1:21" ht="22.5" customHeight="1">
      <c r="A94" s="13" t="s">
        <v>158</v>
      </c>
      <c r="B94" s="70"/>
      <c r="C94" s="309" t="s">
        <v>380</v>
      </c>
      <c r="D94" s="67" t="s">
        <v>315</v>
      </c>
      <c r="E94" s="67" t="s">
        <v>378</v>
      </c>
      <c r="F94" s="67" t="s">
        <v>594</v>
      </c>
      <c r="G94" s="67" t="s">
        <v>592</v>
      </c>
      <c r="H94" s="67" t="s">
        <v>315</v>
      </c>
      <c r="I94" s="67" t="s">
        <v>316</v>
      </c>
      <c r="J94" s="67" t="s">
        <v>317</v>
      </c>
      <c r="K94" s="67" t="s">
        <v>381</v>
      </c>
      <c r="L94" s="311">
        <f>L95</f>
        <v>48182000</v>
      </c>
      <c r="M94" s="71"/>
      <c r="N94" s="71"/>
      <c r="O94" s="71"/>
      <c r="P94" s="71"/>
      <c r="Q94" s="71"/>
      <c r="R94" s="72"/>
      <c r="S94" s="72"/>
      <c r="T94" s="311">
        <f>T95</f>
        <v>27090000</v>
      </c>
      <c r="U94" s="436">
        <f>U95</f>
        <v>56.22431613465609</v>
      </c>
    </row>
    <row r="95" spans="1:21" ht="19.5" customHeight="1">
      <c r="A95" s="15"/>
      <c r="B95" s="70"/>
      <c r="C95" s="442" t="s">
        <v>382</v>
      </c>
      <c r="D95" s="443" t="s">
        <v>315</v>
      </c>
      <c r="E95" s="443" t="s">
        <v>378</v>
      </c>
      <c r="F95" s="443" t="s">
        <v>594</v>
      </c>
      <c r="G95" s="443" t="s">
        <v>592</v>
      </c>
      <c r="H95" s="443" t="s">
        <v>383</v>
      </c>
      <c r="I95" s="443" t="s">
        <v>316</v>
      </c>
      <c r="J95" s="443" t="s">
        <v>317</v>
      </c>
      <c r="K95" s="443" t="s">
        <v>381</v>
      </c>
      <c r="L95" s="444">
        <f>L96</f>
        <v>48182000</v>
      </c>
      <c r="M95" s="93"/>
      <c r="N95" s="93"/>
      <c r="O95" s="93"/>
      <c r="P95" s="93"/>
      <c r="Q95" s="93"/>
      <c r="R95" s="94"/>
      <c r="S95" s="94"/>
      <c r="T95" s="445">
        <f>T96</f>
        <v>27090000</v>
      </c>
      <c r="U95" s="446">
        <f aca="true" t="shared" si="14" ref="U95:U134">T95/L95*100</f>
        <v>56.22431613465609</v>
      </c>
    </row>
    <row r="96" spans="1:21" ht="39" customHeight="1">
      <c r="A96" s="15"/>
      <c r="B96" s="70"/>
      <c r="C96" s="447" t="s">
        <v>384</v>
      </c>
      <c r="D96" s="319" t="s">
        <v>315</v>
      </c>
      <c r="E96" s="319" t="s">
        <v>378</v>
      </c>
      <c r="F96" s="319" t="s">
        <v>594</v>
      </c>
      <c r="G96" s="319" t="s">
        <v>232</v>
      </c>
      <c r="H96" s="319" t="s">
        <v>383</v>
      </c>
      <c r="I96" s="319" t="s">
        <v>593</v>
      </c>
      <c r="J96" s="319" t="s">
        <v>317</v>
      </c>
      <c r="K96" s="319" t="s">
        <v>381</v>
      </c>
      <c r="L96" s="316">
        <v>48182000</v>
      </c>
      <c r="M96" s="93"/>
      <c r="N96" s="93"/>
      <c r="O96" s="93"/>
      <c r="P96" s="93"/>
      <c r="Q96" s="93"/>
      <c r="R96" s="94"/>
      <c r="S96" s="94"/>
      <c r="T96" s="448">
        <v>27090000</v>
      </c>
      <c r="U96" s="446">
        <f t="shared" si="14"/>
        <v>56.22431613465609</v>
      </c>
    </row>
    <row r="97" spans="1:21" ht="31.5" customHeight="1">
      <c r="A97" s="13" t="s">
        <v>233</v>
      </c>
      <c r="B97" s="70"/>
      <c r="C97" s="449" t="s">
        <v>247</v>
      </c>
      <c r="D97" s="373" t="s">
        <v>315</v>
      </c>
      <c r="E97" s="373" t="s">
        <v>378</v>
      </c>
      <c r="F97" s="373" t="s">
        <v>594</v>
      </c>
      <c r="G97" s="373" t="s">
        <v>316</v>
      </c>
      <c r="H97" s="373" t="s">
        <v>315</v>
      </c>
      <c r="I97" s="373" t="s">
        <v>316</v>
      </c>
      <c r="J97" s="373" t="s">
        <v>317</v>
      </c>
      <c r="K97" s="373" t="s">
        <v>381</v>
      </c>
      <c r="L97" s="374">
        <f>L98+L100+L102+L104+L106+L108+L110+L112</f>
        <v>37308324.54</v>
      </c>
      <c r="M97" s="95"/>
      <c r="N97" s="95"/>
      <c r="O97" s="95"/>
      <c r="P97" s="95"/>
      <c r="Q97" s="95"/>
      <c r="R97" s="96"/>
      <c r="S97" s="96"/>
      <c r="T97" s="374">
        <f>T98+T100+T102+T104+T106+T108+T110+T112</f>
        <v>8181835.87</v>
      </c>
      <c r="U97" s="322">
        <f t="shared" si="14"/>
        <v>21.930322443796346</v>
      </c>
    </row>
    <row r="98" spans="1:21" ht="80.25" customHeight="1">
      <c r="A98" s="15"/>
      <c r="B98" s="70"/>
      <c r="C98" s="450" t="s">
        <v>248</v>
      </c>
      <c r="D98" s="443" t="s">
        <v>315</v>
      </c>
      <c r="E98" s="443" t="s">
        <v>378</v>
      </c>
      <c r="F98" s="443" t="s">
        <v>594</v>
      </c>
      <c r="G98" s="443" t="s">
        <v>249</v>
      </c>
      <c r="H98" s="443" t="s">
        <v>250</v>
      </c>
      <c r="I98" s="443" t="s">
        <v>316</v>
      </c>
      <c r="J98" s="443" t="s">
        <v>317</v>
      </c>
      <c r="K98" s="443" t="s">
        <v>381</v>
      </c>
      <c r="L98" s="444">
        <f>L99</f>
        <v>2537470.09</v>
      </c>
      <c r="M98" s="93"/>
      <c r="N98" s="93"/>
      <c r="O98" s="93"/>
      <c r="P98" s="93"/>
      <c r="Q98" s="93"/>
      <c r="R98" s="94"/>
      <c r="S98" s="94"/>
      <c r="T98" s="444">
        <f>T99</f>
        <v>0</v>
      </c>
      <c r="U98" s="446">
        <f t="shared" si="14"/>
        <v>0</v>
      </c>
    </row>
    <row r="99" spans="1:21" ht="64.5" customHeight="1">
      <c r="A99" s="15"/>
      <c r="B99" s="13"/>
      <c r="C99" s="451" t="s">
        <v>37</v>
      </c>
      <c r="D99" s="319" t="s">
        <v>315</v>
      </c>
      <c r="E99" s="319" t="s">
        <v>378</v>
      </c>
      <c r="F99" s="319" t="s">
        <v>594</v>
      </c>
      <c r="G99" s="319" t="s">
        <v>249</v>
      </c>
      <c r="H99" s="319" t="s">
        <v>250</v>
      </c>
      <c r="I99" s="319" t="s">
        <v>593</v>
      </c>
      <c r="J99" s="319" t="s">
        <v>317</v>
      </c>
      <c r="K99" s="319" t="s">
        <v>381</v>
      </c>
      <c r="L99" s="452">
        <v>2537470.09</v>
      </c>
      <c r="M99" s="57"/>
      <c r="N99" s="57"/>
      <c r="O99" s="57"/>
      <c r="P99" s="57"/>
      <c r="Q99" s="58"/>
      <c r="R99" s="58"/>
      <c r="S99" s="453">
        <f>S100</f>
        <v>0</v>
      </c>
      <c r="T99" s="427">
        <v>0</v>
      </c>
      <c r="U99" s="446">
        <f t="shared" si="14"/>
        <v>0</v>
      </c>
    </row>
    <row r="100" spans="1:21" ht="41.25" customHeight="1">
      <c r="A100" s="15"/>
      <c r="B100" s="132"/>
      <c r="C100" s="454" t="s">
        <v>251</v>
      </c>
      <c r="D100" s="443" t="s">
        <v>315</v>
      </c>
      <c r="E100" s="443" t="s">
        <v>378</v>
      </c>
      <c r="F100" s="443" t="s">
        <v>594</v>
      </c>
      <c r="G100" s="443" t="s">
        <v>249</v>
      </c>
      <c r="H100" s="443" t="s">
        <v>252</v>
      </c>
      <c r="I100" s="443" t="s">
        <v>316</v>
      </c>
      <c r="J100" s="443" t="s">
        <v>317</v>
      </c>
      <c r="K100" s="443" t="s">
        <v>381</v>
      </c>
      <c r="L100" s="444">
        <f>L101</f>
        <v>149985.45</v>
      </c>
      <c r="M100" s="93"/>
      <c r="N100" s="93"/>
      <c r="O100" s="93"/>
      <c r="P100" s="93"/>
      <c r="Q100" s="93"/>
      <c r="R100" s="94"/>
      <c r="S100" s="94"/>
      <c r="T100" s="444">
        <f>T101</f>
        <v>0</v>
      </c>
      <c r="U100" s="446">
        <f t="shared" si="14"/>
        <v>0</v>
      </c>
    </row>
    <row r="101" spans="1:21" ht="64.5" customHeight="1">
      <c r="A101" s="15"/>
      <c r="B101" s="89"/>
      <c r="C101" s="455" t="s">
        <v>38</v>
      </c>
      <c r="D101" s="315" t="s">
        <v>315</v>
      </c>
      <c r="E101" s="315" t="s">
        <v>378</v>
      </c>
      <c r="F101" s="315" t="s">
        <v>594</v>
      </c>
      <c r="G101" s="315" t="s">
        <v>249</v>
      </c>
      <c r="H101" s="315" t="s">
        <v>252</v>
      </c>
      <c r="I101" s="315" t="s">
        <v>316</v>
      </c>
      <c r="J101" s="315" t="s">
        <v>317</v>
      </c>
      <c r="K101" s="315" t="s">
        <v>381</v>
      </c>
      <c r="L101" s="456">
        <v>149985.45</v>
      </c>
      <c r="M101" s="71"/>
      <c r="N101" s="71"/>
      <c r="O101" s="71"/>
      <c r="P101" s="71"/>
      <c r="Q101" s="71"/>
      <c r="R101" s="72"/>
      <c r="S101" s="72"/>
      <c r="T101" s="324">
        <v>0</v>
      </c>
      <c r="U101" s="446">
        <f t="shared" si="14"/>
        <v>0</v>
      </c>
    </row>
    <row r="102" spans="1:21" ht="54.75" customHeight="1">
      <c r="A102" s="15"/>
      <c r="B102" s="89"/>
      <c r="C102" s="457" t="s">
        <v>495</v>
      </c>
      <c r="D102" s="458" t="s">
        <v>315</v>
      </c>
      <c r="E102" s="458" t="s">
        <v>378</v>
      </c>
      <c r="F102" s="458" t="s">
        <v>594</v>
      </c>
      <c r="G102" s="458" t="s">
        <v>364</v>
      </c>
      <c r="H102" s="458" t="s">
        <v>497</v>
      </c>
      <c r="I102" s="458" t="s">
        <v>316</v>
      </c>
      <c r="J102" s="458" t="s">
        <v>317</v>
      </c>
      <c r="K102" s="458" t="s">
        <v>381</v>
      </c>
      <c r="L102" s="459">
        <f>L103</f>
        <v>1050000</v>
      </c>
      <c r="M102" s="144"/>
      <c r="N102" s="144"/>
      <c r="O102" s="144"/>
      <c r="P102" s="144"/>
      <c r="Q102" s="144"/>
      <c r="R102" s="145"/>
      <c r="S102" s="145"/>
      <c r="T102" s="459">
        <f>T103</f>
        <v>85440</v>
      </c>
      <c r="U102" s="460">
        <f>T102/L102*100</f>
        <v>8.137142857142857</v>
      </c>
    </row>
    <row r="103" spans="1:21" ht="60.75" customHeight="1">
      <c r="A103" s="15"/>
      <c r="B103" s="89"/>
      <c r="C103" s="461" t="s">
        <v>496</v>
      </c>
      <c r="D103" s="315" t="s">
        <v>315</v>
      </c>
      <c r="E103" s="315" t="s">
        <v>378</v>
      </c>
      <c r="F103" s="315" t="s">
        <v>594</v>
      </c>
      <c r="G103" s="315" t="s">
        <v>364</v>
      </c>
      <c r="H103" s="315" t="s">
        <v>497</v>
      </c>
      <c r="I103" s="315" t="s">
        <v>593</v>
      </c>
      <c r="J103" s="315" t="s">
        <v>317</v>
      </c>
      <c r="K103" s="315" t="s">
        <v>381</v>
      </c>
      <c r="L103" s="462">
        <v>1050000</v>
      </c>
      <c r="M103" s="71"/>
      <c r="N103" s="71"/>
      <c r="O103" s="71"/>
      <c r="P103" s="71"/>
      <c r="Q103" s="71"/>
      <c r="R103" s="72"/>
      <c r="S103" s="72"/>
      <c r="T103" s="324">
        <v>85440</v>
      </c>
      <c r="U103" s="446">
        <f>T103/L103*100</f>
        <v>8.137142857142857</v>
      </c>
    </row>
    <row r="104" spans="1:21" ht="20.25" customHeight="1">
      <c r="A104" s="15"/>
      <c r="B104" s="89"/>
      <c r="C104" s="463" t="s">
        <v>511</v>
      </c>
      <c r="D104" s="443" t="s">
        <v>315</v>
      </c>
      <c r="E104" s="443" t="s">
        <v>378</v>
      </c>
      <c r="F104" s="443" t="s">
        <v>594</v>
      </c>
      <c r="G104" s="443" t="s">
        <v>364</v>
      </c>
      <c r="H104" s="443" t="s">
        <v>503</v>
      </c>
      <c r="I104" s="443" t="s">
        <v>316</v>
      </c>
      <c r="J104" s="443" t="s">
        <v>317</v>
      </c>
      <c r="K104" s="443" t="s">
        <v>381</v>
      </c>
      <c r="L104" s="444">
        <f>L105</f>
        <v>121220</v>
      </c>
      <c r="M104" s="93"/>
      <c r="N104" s="93"/>
      <c r="O104" s="93"/>
      <c r="P104" s="93"/>
      <c r="Q104" s="93"/>
      <c r="R104" s="94"/>
      <c r="S104" s="94"/>
      <c r="T104" s="444">
        <f>T105</f>
        <v>0</v>
      </c>
      <c r="U104" s="446">
        <f>T104/L104*100</f>
        <v>0</v>
      </c>
    </row>
    <row r="105" spans="1:21" ht="42" customHeight="1">
      <c r="A105" s="15"/>
      <c r="B105" s="89"/>
      <c r="C105" s="464" t="s">
        <v>498</v>
      </c>
      <c r="D105" s="315" t="s">
        <v>315</v>
      </c>
      <c r="E105" s="315" t="s">
        <v>378</v>
      </c>
      <c r="F105" s="315" t="s">
        <v>594</v>
      </c>
      <c r="G105" s="315" t="s">
        <v>364</v>
      </c>
      <c r="H105" s="315" t="s">
        <v>503</v>
      </c>
      <c r="I105" s="315" t="s">
        <v>593</v>
      </c>
      <c r="J105" s="315" t="s">
        <v>317</v>
      </c>
      <c r="K105" s="315" t="s">
        <v>381</v>
      </c>
      <c r="L105" s="462">
        <v>121220</v>
      </c>
      <c r="M105" s="71"/>
      <c r="N105" s="71"/>
      <c r="O105" s="71"/>
      <c r="P105" s="71"/>
      <c r="Q105" s="71"/>
      <c r="R105" s="72"/>
      <c r="S105" s="72"/>
      <c r="T105" s="324"/>
      <c r="U105" s="446"/>
    </row>
    <row r="106" spans="1:21" ht="36.75" customHeight="1">
      <c r="A106" s="15"/>
      <c r="B106" s="89"/>
      <c r="C106" s="465" t="s">
        <v>512</v>
      </c>
      <c r="D106" s="443" t="s">
        <v>315</v>
      </c>
      <c r="E106" s="443" t="s">
        <v>378</v>
      </c>
      <c r="F106" s="443" t="s">
        <v>594</v>
      </c>
      <c r="G106" s="443" t="s">
        <v>364</v>
      </c>
      <c r="H106" s="443" t="s">
        <v>505</v>
      </c>
      <c r="I106" s="443" t="s">
        <v>316</v>
      </c>
      <c r="J106" s="443" t="s">
        <v>317</v>
      </c>
      <c r="K106" s="443" t="s">
        <v>381</v>
      </c>
      <c r="L106" s="444">
        <f>L107</f>
        <v>2269000</v>
      </c>
      <c r="M106" s="93"/>
      <c r="N106" s="93"/>
      <c r="O106" s="93"/>
      <c r="P106" s="93"/>
      <c r="Q106" s="93"/>
      <c r="R106" s="94"/>
      <c r="S106" s="94"/>
      <c r="T106" s="444">
        <f>T107</f>
        <v>2269000</v>
      </c>
      <c r="U106" s="446">
        <f>T106/L106*100</f>
        <v>100</v>
      </c>
    </row>
    <row r="107" spans="1:21" ht="57" customHeight="1">
      <c r="A107" s="15"/>
      <c r="B107" s="89"/>
      <c r="C107" s="466" t="s">
        <v>504</v>
      </c>
      <c r="D107" s="315" t="s">
        <v>315</v>
      </c>
      <c r="E107" s="315" t="s">
        <v>378</v>
      </c>
      <c r="F107" s="315" t="s">
        <v>594</v>
      </c>
      <c r="G107" s="315" t="s">
        <v>364</v>
      </c>
      <c r="H107" s="315" t="s">
        <v>505</v>
      </c>
      <c r="I107" s="315" t="s">
        <v>593</v>
      </c>
      <c r="J107" s="315" t="s">
        <v>317</v>
      </c>
      <c r="K107" s="315" t="s">
        <v>381</v>
      </c>
      <c r="L107" s="467">
        <v>2269000</v>
      </c>
      <c r="M107" s="71"/>
      <c r="N107" s="71"/>
      <c r="O107" s="71"/>
      <c r="P107" s="71"/>
      <c r="Q107" s="71"/>
      <c r="R107" s="72"/>
      <c r="S107" s="72"/>
      <c r="T107" s="324">
        <v>2269000</v>
      </c>
      <c r="U107" s="446">
        <f>T107/L107*100</f>
        <v>100</v>
      </c>
    </row>
    <row r="108" spans="1:21" ht="75" customHeight="1">
      <c r="A108" s="15"/>
      <c r="B108" s="89"/>
      <c r="C108" s="468" t="s">
        <v>513</v>
      </c>
      <c r="D108" s="443" t="s">
        <v>315</v>
      </c>
      <c r="E108" s="443" t="s">
        <v>378</v>
      </c>
      <c r="F108" s="443" t="s">
        <v>594</v>
      </c>
      <c r="G108" s="443" t="s">
        <v>364</v>
      </c>
      <c r="H108" s="443" t="s">
        <v>507</v>
      </c>
      <c r="I108" s="443" t="s">
        <v>316</v>
      </c>
      <c r="J108" s="443" t="s">
        <v>317</v>
      </c>
      <c r="K108" s="443" t="s">
        <v>381</v>
      </c>
      <c r="L108" s="444">
        <f>L109</f>
        <v>800000</v>
      </c>
      <c r="M108" s="93"/>
      <c r="N108" s="93"/>
      <c r="O108" s="93"/>
      <c r="P108" s="93"/>
      <c r="Q108" s="93"/>
      <c r="R108" s="94"/>
      <c r="S108" s="94"/>
      <c r="T108" s="444">
        <f>T109</f>
        <v>0</v>
      </c>
      <c r="U108" s="446">
        <f>T108/L108*100</f>
        <v>0</v>
      </c>
    </row>
    <row r="109" spans="1:21" ht="74.25" customHeight="1">
      <c r="A109" s="15"/>
      <c r="B109" s="89"/>
      <c r="C109" s="469" t="s">
        <v>506</v>
      </c>
      <c r="D109" s="315" t="s">
        <v>315</v>
      </c>
      <c r="E109" s="315" t="s">
        <v>378</v>
      </c>
      <c r="F109" s="315" t="s">
        <v>594</v>
      </c>
      <c r="G109" s="315" t="s">
        <v>364</v>
      </c>
      <c r="H109" s="315" t="s">
        <v>507</v>
      </c>
      <c r="I109" s="315" t="s">
        <v>593</v>
      </c>
      <c r="J109" s="315" t="s">
        <v>317</v>
      </c>
      <c r="K109" s="315" t="s">
        <v>381</v>
      </c>
      <c r="L109" s="470">
        <v>800000</v>
      </c>
      <c r="M109" s="71"/>
      <c r="N109" s="71"/>
      <c r="O109" s="71"/>
      <c r="P109" s="71"/>
      <c r="Q109" s="71"/>
      <c r="R109" s="72"/>
      <c r="S109" s="72"/>
      <c r="T109" s="324"/>
      <c r="U109" s="446"/>
    </row>
    <row r="110" spans="1:21" ht="40.5" customHeight="1">
      <c r="A110" s="15"/>
      <c r="B110" s="89"/>
      <c r="C110" s="471" t="s">
        <v>508</v>
      </c>
      <c r="D110" s="458" t="s">
        <v>315</v>
      </c>
      <c r="E110" s="458" t="s">
        <v>378</v>
      </c>
      <c r="F110" s="458" t="s">
        <v>594</v>
      </c>
      <c r="G110" s="458" t="s">
        <v>364</v>
      </c>
      <c r="H110" s="458" t="s">
        <v>510</v>
      </c>
      <c r="I110" s="458" t="s">
        <v>316</v>
      </c>
      <c r="J110" s="458" t="s">
        <v>317</v>
      </c>
      <c r="K110" s="458" t="s">
        <v>381</v>
      </c>
      <c r="L110" s="459">
        <f>L111</f>
        <v>201828</v>
      </c>
      <c r="M110" s="144"/>
      <c r="N110" s="144"/>
      <c r="O110" s="144"/>
      <c r="P110" s="144"/>
      <c r="Q110" s="144"/>
      <c r="R110" s="145"/>
      <c r="S110" s="145"/>
      <c r="T110" s="459">
        <f>T111</f>
        <v>201828</v>
      </c>
      <c r="U110" s="460">
        <f>T110/L110*100</f>
        <v>100</v>
      </c>
    </row>
    <row r="111" spans="1:21" ht="43.5" customHeight="1">
      <c r="A111" s="15"/>
      <c r="B111" s="89"/>
      <c r="C111" s="472" t="s">
        <v>509</v>
      </c>
      <c r="D111" s="315" t="s">
        <v>315</v>
      </c>
      <c r="E111" s="315" t="s">
        <v>378</v>
      </c>
      <c r="F111" s="315" t="s">
        <v>594</v>
      </c>
      <c r="G111" s="315" t="s">
        <v>364</v>
      </c>
      <c r="H111" s="315" t="s">
        <v>510</v>
      </c>
      <c r="I111" s="315" t="s">
        <v>593</v>
      </c>
      <c r="J111" s="315" t="s">
        <v>317</v>
      </c>
      <c r="K111" s="315" t="s">
        <v>381</v>
      </c>
      <c r="L111" s="467">
        <v>201828</v>
      </c>
      <c r="M111" s="71"/>
      <c r="N111" s="71"/>
      <c r="O111" s="71"/>
      <c r="P111" s="71"/>
      <c r="Q111" s="71"/>
      <c r="R111" s="72"/>
      <c r="S111" s="72"/>
      <c r="T111" s="324">
        <v>201828</v>
      </c>
      <c r="U111" s="446">
        <f>T111/L111*100</f>
        <v>100</v>
      </c>
    </row>
    <row r="112" spans="1:21" ht="21.75" customHeight="1" thickBot="1">
      <c r="A112" s="15"/>
      <c r="B112" s="89"/>
      <c r="C112" s="473" t="s">
        <v>385</v>
      </c>
      <c r="D112" s="443" t="s">
        <v>315</v>
      </c>
      <c r="E112" s="443" t="s">
        <v>378</v>
      </c>
      <c r="F112" s="443" t="s">
        <v>594</v>
      </c>
      <c r="G112" s="443" t="s">
        <v>594</v>
      </c>
      <c r="H112" s="443" t="s">
        <v>386</v>
      </c>
      <c r="I112" s="443" t="s">
        <v>316</v>
      </c>
      <c r="J112" s="443" t="s">
        <v>317</v>
      </c>
      <c r="K112" s="443" t="s">
        <v>381</v>
      </c>
      <c r="L112" s="444">
        <f>L113</f>
        <v>30178821</v>
      </c>
      <c r="M112" s="93"/>
      <c r="N112" s="93"/>
      <c r="O112" s="93"/>
      <c r="P112" s="93"/>
      <c r="Q112" s="93"/>
      <c r="R112" s="94"/>
      <c r="S112" s="94"/>
      <c r="T112" s="445">
        <f>T113</f>
        <v>5625567.87</v>
      </c>
      <c r="U112" s="446">
        <f t="shared" si="14"/>
        <v>18.64078079789797</v>
      </c>
    </row>
    <row r="113" spans="1:21" ht="33.75" customHeight="1" thickBot="1">
      <c r="A113" s="15"/>
      <c r="B113" s="90"/>
      <c r="C113" s="474" t="s">
        <v>392</v>
      </c>
      <c r="D113" s="315" t="s">
        <v>315</v>
      </c>
      <c r="E113" s="315" t="s">
        <v>378</v>
      </c>
      <c r="F113" s="315" t="s">
        <v>594</v>
      </c>
      <c r="G113" s="315" t="s">
        <v>594</v>
      </c>
      <c r="H113" s="315" t="s">
        <v>386</v>
      </c>
      <c r="I113" s="315" t="s">
        <v>593</v>
      </c>
      <c r="J113" s="315" t="s">
        <v>317</v>
      </c>
      <c r="K113" s="315" t="s">
        <v>381</v>
      </c>
      <c r="L113" s="475">
        <v>30178821</v>
      </c>
      <c r="M113" s="71"/>
      <c r="N113" s="71"/>
      <c r="O113" s="71"/>
      <c r="P113" s="71"/>
      <c r="Q113" s="71"/>
      <c r="R113" s="72"/>
      <c r="S113" s="72"/>
      <c r="T113" s="476">
        <v>5625567.87</v>
      </c>
      <c r="U113" s="446">
        <f t="shared" si="14"/>
        <v>18.64078079789797</v>
      </c>
    </row>
    <row r="114" spans="1:21" ht="30.75" customHeight="1">
      <c r="A114" s="13" t="s">
        <v>234</v>
      </c>
      <c r="B114" s="7"/>
      <c r="C114" s="477" t="s">
        <v>253</v>
      </c>
      <c r="D114" s="67" t="s">
        <v>315</v>
      </c>
      <c r="E114" s="67" t="s">
        <v>378</v>
      </c>
      <c r="F114" s="67" t="s">
        <v>594</v>
      </c>
      <c r="G114" s="67" t="s">
        <v>557</v>
      </c>
      <c r="H114" s="67" t="s">
        <v>315</v>
      </c>
      <c r="I114" s="67" t="s">
        <v>316</v>
      </c>
      <c r="J114" s="67" t="s">
        <v>317</v>
      </c>
      <c r="K114" s="67" t="s">
        <v>381</v>
      </c>
      <c r="L114" s="311">
        <f>L116+L118+L120+L122</f>
        <v>192981000</v>
      </c>
      <c r="M114" s="71"/>
      <c r="N114" s="71"/>
      <c r="O114" s="71"/>
      <c r="P114" s="71"/>
      <c r="Q114" s="72"/>
      <c r="R114" s="72"/>
      <c r="S114" s="478"/>
      <c r="T114" s="311">
        <f>T116+T118+T120+T122</f>
        <v>107520488.07000001</v>
      </c>
      <c r="U114" s="322">
        <f t="shared" si="14"/>
        <v>55.715582399303564</v>
      </c>
    </row>
    <row r="115" spans="1:21" ht="0.75" customHeight="1">
      <c r="A115" s="15"/>
      <c r="B115" s="7"/>
      <c r="C115" s="479" t="s">
        <v>235</v>
      </c>
      <c r="D115" s="480" t="s">
        <v>315</v>
      </c>
      <c r="E115" s="480" t="s">
        <v>378</v>
      </c>
      <c r="F115" s="480" t="s">
        <v>594</v>
      </c>
      <c r="G115" s="480" t="s">
        <v>596</v>
      </c>
      <c r="H115" s="480" t="s">
        <v>28</v>
      </c>
      <c r="I115" s="480" t="s">
        <v>593</v>
      </c>
      <c r="J115" s="480" t="s">
        <v>317</v>
      </c>
      <c r="K115" s="480" t="s">
        <v>381</v>
      </c>
      <c r="L115" s="481"/>
      <c r="M115" s="71"/>
      <c r="N115" s="71"/>
      <c r="O115" s="71"/>
      <c r="P115" s="71"/>
      <c r="Q115" s="71"/>
      <c r="R115" s="72"/>
      <c r="S115" s="72"/>
      <c r="T115" s="482">
        <f>T116</f>
        <v>18187213.01</v>
      </c>
      <c r="U115" s="446" t="e">
        <f t="shared" si="14"/>
        <v>#DIV/0!</v>
      </c>
    </row>
    <row r="116" spans="1:21" ht="36.75" customHeight="1">
      <c r="A116" s="15"/>
      <c r="B116" s="7"/>
      <c r="C116" s="483" t="s">
        <v>395</v>
      </c>
      <c r="D116" s="443" t="s">
        <v>315</v>
      </c>
      <c r="E116" s="443" t="s">
        <v>378</v>
      </c>
      <c r="F116" s="443" t="s">
        <v>594</v>
      </c>
      <c r="G116" s="443" t="s">
        <v>557</v>
      </c>
      <c r="H116" s="443" t="s">
        <v>396</v>
      </c>
      <c r="I116" s="443" t="s">
        <v>316</v>
      </c>
      <c r="J116" s="443" t="s">
        <v>317</v>
      </c>
      <c r="K116" s="443" t="s">
        <v>381</v>
      </c>
      <c r="L116" s="484">
        <f>L117</f>
        <v>38747000</v>
      </c>
      <c r="M116" s="93"/>
      <c r="N116" s="93"/>
      <c r="O116" s="93"/>
      <c r="P116" s="93"/>
      <c r="Q116" s="93"/>
      <c r="R116" s="94"/>
      <c r="S116" s="94"/>
      <c r="T116" s="484">
        <f>T117</f>
        <v>18187213.01</v>
      </c>
      <c r="U116" s="446">
        <f t="shared" si="14"/>
        <v>46.93837719049217</v>
      </c>
    </row>
    <row r="117" spans="1:21" ht="36.75" customHeight="1">
      <c r="A117" s="15"/>
      <c r="B117" s="7"/>
      <c r="C117" s="485" t="s">
        <v>397</v>
      </c>
      <c r="D117" s="315" t="s">
        <v>315</v>
      </c>
      <c r="E117" s="315" t="s">
        <v>378</v>
      </c>
      <c r="F117" s="315" t="s">
        <v>594</v>
      </c>
      <c r="G117" s="315" t="s">
        <v>557</v>
      </c>
      <c r="H117" s="315" t="s">
        <v>396</v>
      </c>
      <c r="I117" s="315" t="s">
        <v>593</v>
      </c>
      <c r="J117" s="315" t="s">
        <v>317</v>
      </c>
      <c r="K117" s="315" t="s">
        <v>381</v>
      </c>
      <c r="L117" s="486">
        <v>38747000</v>
      </c>
      <c r="M117" s="71"/>
      <c r="N117" s="71"/>
      <c r="O117" s="71"/>
      <c r="P117" s="71"/>
      <c r="Q117" s="71"/>
      <c r="R117" s="72"/>
      <c r="S117" s="72"/>
      <c r="T117" s="487">
        <v>18187213.01</v>
      </c>
      <c r="U117" s="446">
        <f t="shared" si="14"/>
        <v>46.93837719049217</v>
      </c>
    </row>
    <row r="118" spans="1:21" s="16" customFormat="1" ht="80.25" customHeight="1">
      <c r="A118" s="15"/>
      <c r="B118" s="7"/>
      <c r="C118" s="488" t="s">
        <v>39</v>
      </c>
      <c r="D118" s="443" t="s">
        <v>315</v>
      </c>
      <c r="E118" s="443" t="s">
        <v>378</v>
      </c>
      <c r="F118" s="443" t="s">
        <v>594</v>
      </c>
      <c r="G118" s="443" t="s">
        <v>53</v>
      </c>
      <c r="H118" s="443" t="s">
        <v>238</v>
      </c>
      <c r="I118" s="443" t="s">
        <v>316</v>
      </c>
      <c r="J118" s="443" t="s">
        <v>317</v>
      </c>
      <c r="K118" s="443" t="s">
        <v>381</v>
      </c>
      <c r="L118" s="444">
        <f>L119</f>
        <v>1863000</v>
      </c>
      <c r="M118" s="71"/>
      <c r="N118" s="71"/>
      <c r="O118" s="71"/>
      <c r="P118" s="71"/>
      <c r="Q118" s="71"/>
      <c r="R118" s="72"/>
      <c r="S118" s="72"/>
      <c r="T118" s="444">
        <f>T119</f>
        <v>0</v>
      </c>
      <c r="U118" s="446">
        <f t="shared" si="14"/>
        <v>0</v>
      </c>
    </row>
    <row r="119" spans="1:21" s="16" customFormat="1" ht="77.25" customHeight="1">
      <c r="A119" s="15"/>
      <c r="B119" s="7"/>
      <c r="C119" s="489" t="s">
        <v>40</v>
      </c>
      <c r="D119" s="315" t="s">
        <v>315</v>
      </c>
      <c r="E119" s="315" t="s">
        <v>378</v>
      </c>
      <c r="F119" s="315" t="s">
        <v>594</v>
      </c>
      <c r="G119" s="315" t="s">
        <v>53</v>
      </c>
      <c r="H119" s="315" t="s">
        <v>238</v>
      </c>
      <c r="I119" s="315" t="s">
        <v>593</v>
      </c>
      <c r="J119" s="315" t="s">
        <v>317</v>
      </c>
      <c r="K119" s="315" t="s">
        <v>381</v>
      </c>
      <c r="L119" s="490">
        <v>1863000</v>
      </c>
      <c r="M119" s="71"/>
      <c r="N119" s="71"/>
      <c r="O119" s="71"/>
      <c r="P119" s="71"/>
      <c r="Q119" s="71"/>
      <c r="R119" s="72"/>
      <c r="S119" s="72"/>
      <c r="T119" s="324"/>
      <c r="U119" s="446">
        <f t="shared" si="14"/>
        <v>0</v>
      </c>
    </row>
    <row r="120" spans="1:21" ht="47.25" customHeight="1">
      <c r="A120" s="15"/>
      <c r="B120" s="7"/>
      <c r="C120" s="491" t="s">
        <v>236</v>
      </c>
      <c r="D120" s="443" t="s">
        <v>315</v>
      </c>
      <c r="E120" s="443" t="s">
        <v>378</v>
      </c>
      <c r="F120" s="443" t="s">
        <v>594</v>
      </c>
      <c r="G120" s="443" t="s">
        <v>53</v>
      </c>
      <c r="H120" s="443" t="s">
        <v>237</v>
      </c>
      <c r="I120" s="443" t="s">
        <v>316</v>
      </c>
      <c r="J120" s="443" t="s">
        <v>317</v>
      </c>
      <c r="K120" s="443" t="s">
        <v>381</v>
      </c>
      <c r="L120" s="444">
        <f>L121</f>
        <v>636000</v>
      </c>
      <c r="M120" s="93"/>
      <c r="N120" s="93"/>
      <c r="O120" s="93"/>
      <c r="P120" s="93"/>
      <c r="Q120" s="93"/>
      <c r="R120" s="94"/>
      <c r="S120" s="94"/>
      <c r="T120" s="444">
        <f>T121</f>
        <v>318200</v>
      </c>
      <c r="U120" s="446">
        <f t="shared" si="14"/>
        <v>50.03144654088051</v>
      </c>
    </row>
    <row r="121" spans="1:21" ht="37.5" customHeight="1">
      <c r="A121" s="15"/>
      <c r="B121" s="7"/>
      <c r="C121" s="492" t="s">
        <v>393</v>
      </c>
      <c r="D121" s="315" t="s">
        <v>315</v>
      </c>
      <c r="E121" s="315" t="s">
        <v>378</v>
      </c>
      <c r="F121" s="315" t="s">
        <v>594</v>
      </c>
      <c r="G121" s="315" t="s">
        <v>53</v>
      </c>
      <c r="H121" s="315" t="s">
        <v>237</v>
      </c>
      <c r="I121" s="315" t="s">
        <v>593</v>
      </c>
      <c r="J121" s="315" t="s">
        <v>317</v>
      </c>
      <c r="K121" s="315" t="s">
        <v>381</v>
      </c>
      <c r="L121" s="493">
        <v>636000</v>
      </c>
      <c r="M121" s="71"/>
      <c r="N121" s="71"/>
      <c r="O121" s="71"/>
      <c r="P121" s="71"/>
      <c r="Q121" s="72"/>
      <c r="R121" s="72"/>
      <c r="S121" s="494">
        <v>10500</v>
      </c>
      <c r="T121" s="495">
        <v>318200</v>
      </c>
      <c r="U121" s="446">
        <f t="shared" si="14"/>
        <v>50.03144654088051</v>
      </c>
    </row>
    <row r="122" spans="1:21" ht="24" customHeight="1">
      <c r="A122" s="15"/>
      <c r="B122" s="7"/>
      <c r="C122" s="496" t="s">
        <v>399</v>
      </c>
      <c r="D122" s="480" t="s">
        <v>315</v>
      </c>
      <c r="E122" s="480" t="s">
        <v>378</v>
      </c>
      <c r="F122" s="480" t="s">
        <v>594</v>
      </c>
      <c r="G122" s="480" t="s">
        <v>239</v>
      </c>
      <c r="H122" s="480" t="s">
        <v>386</v>
      </c>
      <c r="I122" s="480" t="s">
        <v>316</v>
      </c>
      <c r="J122" s="480" t="s">
        <v>317</v>
      </c>
      <c r="K122" s="480" t="s">
        <v>381</v>
      </c>
      <c r="L122" s="481">
        <f>L123</f>
        <v>151735000</v>
      </c>
      <c r="M122" s="71"/>
      <c r="N122" s="71"/>
      <c r="O122" s="71"/>
      <c r="P122" s="71"/>
      <c r="Q122" s="72"/>
      <c r="R122" s="72"/>
      <c r="S122" s="324">
        <v>10500</v>
      </c>
      <c r="T122" s="481">
        <f>T123</f>
        <v>89015075.06</v>
      </c>
      <c r="U122" s="446">
        <f t="shared" si="14"/>
        <v>58.664826875803215</v>
      </c>
    </row>
    <row r="123" spans="1:21" ht="27.75" customHeight="1">
      <c r="A123" s="15"/>
      <c r="B123" s="7"/>
      <c r="C123" s="321" t="s">
        <v>400</v>
      </c>
      <c r="D123" s="319" t="s">
        <v>315</v>
      </c>
      <c r="E123" s="319" t="s">
        <v>378</v>
      </c>
      <c r="F123" s="319" t="s">
        <v>594</v>
      </c>
      <c r="G123" s="319" t="s">
        <v>239</v>
      </c>
      <c r="H123" s="319" t="s">
        <v>386</v>
      </c>
      <c r="I123" s="319" t="s">
        <v>593</v>
      </c>
      <c r="J123" s="319" t="s">
        <v>317</v>
      </c>
      <c r="K123" s="319" t="s">
        <v>381</v>
      </c>
      <c r="L123" s="316">
        <v>151735000</v>
      </c>
      <c r="M123" s="71"/>
      <c r="N123" s="71"/>
      <c r="O123" s="71"/>
      <c r="P123" s="71"/>
      <c r="Q123" s="72"/>
      <c r="R123" s="72"/>
      <c r="S123" s="494">
        <v>643000</v>
      </c>
      <c r="T123" s="497">
        <v>89015075.06</v>
      </c>
      <c r="U123" s="446">
        <f t="shared" si="14"/>
        <v>58.664826875803215</v>
      </c>
    </row>
    <row r="124" spans="1:21" ht="21.75" customHeight="1">
      <c r="A124" s="13" t="s">
        <v>240</v>
      </c>
      <c r="B124" s="7"/>
      <c r="C124" s="309" t="s">
        <v>2</v>
      </c>
      <c r="D124" s="67" t="s">
        <v>315</v>
      </c>
      <c r="E124" s="67" t="s">
        <v>378</v>
      </c>
      <c r="F124" s="67" t="s">
        <v>594</v>
      </c>
      <c r="G124" s="67" t="s">
        <v>241</v>
      </c>
      <c r="H124" s="67" t="s">
        <v>315</v>
      </c>
      <c r="I124" s="67" t="s">
        <v>316</v>
      </c>
      <c r="J124" s="67" t="s">
        <v>317</v>
      </c>
      <c r="K124" s="67" t="s">
        <v>381</v>
      </c>
      <c r="L124" s="311">
        <f>L127</f>
        <v>2143000</v>
      </c>
      <c r="M124" s="93"/>
      <c r="N124" s="93"/>
      <c r="O124" s="93"/>
      <c r="P124" s="93"/>
      <c r="Q124" s="94"/>
      <c r="R124" s="94"/>
      <c r="S124" s="445">
        <v>686000</v>
      </c>
      <c r="T124" s="311">
        <f>T127</f>
        <v>221666</v>
      </c>
      <c r="U124" s="322">
        <f t="shared" si="14"/>
        <v>10.343723751749884</v>
      </c>
    </row>
    <row r="125" spans="1:21" ht="31.5" customHeight="1" hidden="1">
      <c r="A125" s="15"/>
      <c r="B125" s="7"/>
      <c r="C125" s="496" t="s">
        <v>242</v>
      </c>
      <c r="D125" s="480" t="s">
        <v>315</v>
      </c>
      <c r="E125" s="480" t="s">
        <v>378</v>
      </c>
      <c r="F125" s="480" t="s">
        <v>594</v>
      </c>
      <c r="G125" s="480" t="s">
        <v>597</v>
      </c>
      <c r="H125" s="480" t="s">
        <v>243</v>
      </c>
      <c r="I125" s="480" t="s">
        <v>316</v>
      </c>
      <c r="J125" s="480" t="s">
        <v>317</v>
      </c>
      <c r="K125" s="480" t="s">
        <v>381</v>
      </c>
      <c r="L125" s="481">
        <f>L126</f>
        <v>0</v>
      </c>
      <c r="M125" s="71"/>
      <c r="N125" s="71"/>
      <c r="O125" s="71"/>
      <c r="P125" s="71"/>
      <c r="Q125" s="72"/>
      <c r="R125" s="72"/>
      <c r="S125" s="324">
        <v>686000</v>
      </c>
      <c r="T125" s="481">
        <f>T126</f>
        <v>0</v>
      </c>
      <c r="U125" s="446" t="e">
        <f t="shared" si="14"/>
        <v>#DIV/0!</v>
      </c>
    </row>
    <row r="126" spans="1:21" ht="0.75" customHeight="1">
      <c r="A126" s="15"/>
      <c r="B126" s="7"/>
      <c r="C126" s="321" t="s">
        <v>244</v>
      </c>
      <c r="D126" s="319" t="s">
        <v>315</v>
      </c>
      <c r="E126" s="319" t="s">
        <v>378</v>
      </c>
      <c r="F126" s="319" t="s">
        <v>594</v>
      </c>
      <c r="G126" s="319" t="s">
        <v>597</v>
      </c>
      <c r="H126" s="319" t="s">
        <v>243</v>
      </c>
      <c r="I126" s="319" t="s">
        <v>593</v>
      </c>
      <c r="J126" s="319" t="s">
        <v>317</v>
      </c>
      <c r="K126" s="319" t="s">
        <v>381</v>
      </c>
      <c r="L126" s="316">
        <v>0</v>
      </c>
      <c r="M126" s="71"/>
      <c r="N126" s="71"/>
      <c r="O126" s="71"/>
      <c r="P126" s="71"/>
      <c r="Q126" s="72"/>
      <c r="R126" s="72"/>
      <c r="S126" s="324"/>
      <c r="T126" s="316">
        <v>0</v>
      </c>
      <c r="U126" s="446" t="e">
        <f t="shared" si="14"/>
        <v>#DIV/0!</v>
      </c>
    </row>
    <row r="127" spans="1:21" ht="66" customHeight="1">
      <c r="A127" s="15"/>
      <c r="B127" s="7"/>
      <c r="C127" s="498" t="s">
        <v>401</v>
      </c>
      <c r="D127" s="480" t="s">
        <v>315</v>
      </c>
      <c r="E127" s="480" t="s">
        <v>378</v>
      </c>
      <c r="F127" s="480" t="s">
        <v>594</v>
      </c>
      <c r="G127" s="480" t="s">
        <v>241</v>
      </c>
      <c r="H127" s="480" t="s">
        <v>368</v>
      </c>
      <c r="I127" s="480" t="s">
        <v>316</v>
      </c>
      <c r="J127" s="480" t="s">
        <v>317</v>
      </c>
      <c r="K127" s="480" t="s">
        <v>381</v>
      </c>
      <c r="L127" s="481">
        <f>L128</f>
        <v>2143000</v>
      </c>
      <c r="M127" s="93"/>
      <c r="N127" s="93"/>
      <c r="O127" s="93"/>
      <c r="P127" s="93"/>
      <c r="Q127" s="94"/>
      <c r="R127" s="94"/>
      <c r="S127" s="445">
        <v>541000</v>
      </c>
      <c r="T127" s="481">
        <f>T128</f>
        <v>221666</v>
      </c>
      <c r="U127" s="446">
        <f t="shared" si="14"/>
        <v>10.343723751749884</v>
      </c>
    </row>
    <row r="128" spans="1:21" ht="74.25" customHeight="1">
      <c r="A128" s="15"/>
      <c r="B128" s="7"/>
      <c r="C128" s="499" t="s">
        <v>402</v>
      </c>
      <c r="D128" s="319" t="s">
        <v>315</v>
      </c>
      <c r="E128" s="319" t="s">
        <v>378</v>
      </c>
      <c r="F128" s="319" t="s">
        <v>594</v>
      </c>
      <c r="G128" s="319" t="s">
        <v>241</v>
      </c>
      <c r="H128" s="319" t="s">
        <v>368</v>
      </c>
      <c r="I128" s="319" t="s">
        <v>593</v>
      </c>
      <c r="J128" s="319" t="s">
        <v>317</v>
      </c>
      <c r="K128" s="319" t="s">
        <v>381</v>
      </c>
      <c r="L128" s="500">
        <v>2143000</v>
      </c>
      <c r="M128" s="93"/>
      <c r="N128" s="93"/>
      <c r="O128" s="93"/>
      <c r="P128" s="93"/>
      <c r="Q128" s="94"/>
      <c r="R128" s="94"/>
      <c r="S128" s="501">
        <v>541000</v>
      </c>
      <c r="T128" s="502">
        <v>221666</v>
      </c>
      <c r="U128" s="446">
        <f t="shared" si="14"/>
        <v>10.343723751749884</v>
      </c>
    </row>
    <row r="129" spans="1:21" ht="24.75" customHeight="1">
      <c r="A129" s="138" t="s">
        <v>245</v>
      </c>
      <c r="B129" s="141"/>
      <c r="C129" s="362" t="s">
        <v>403</v>
      </c>
      <c r="D129" s="364" t="s">
        <v>315</v>
      </c>
      <c r="E129" s="364" t="s">
        <v>378</v>
      </c>
      <c r="F129" s="364" t="s">
        <v>588</v>
      </c>
      <c r="G129" s="364" t="s">
        <v>316</v>
      </c>
      <c r="H129" s="364" t="s">
        <v>315</v>
      </c>
      <c r="I129" s="364" t="s">
        <v>316</v>
      </c>
      <c r="J129" s="364" t="s">
        <v>317</v>
      </c>
      <c r="K129" s="364" t="s">
        <v>374</v>
      </c>
      <c r="L129" s="365">
        <f>L130</f>
        <v>900000.6</v>
      </c>
      <c r="M129" s="142"/>
      <c r="N129" s="142"/>
      <c r="O129" s="142"/>
      <c r="P129" s="142"/>
      <c r="Q129" s="142"/>
      <c r="R129" s="142"/>
      <c r="S129" s="142"/>
      <c r="T129" s="365">
        <f>T130</f>
        <v>504645.31</v>
      </c>
      <c r="U129" s="367">
        <f t="shared" si="14"/>
        <v>56.071663730001966</v>
      </c>
    </row>
    <row r="130" spans="1:21" ht="36" customHeight="1">
      <c r="A130" s="15"/>
      <c r="B130" s="7"/>
      <c r="C130" s="503" t="s">
        <v>404</v>
      </c>
      <c r="D130" s="504" t="s">
        <v>315</v>
      </c>
      <c r="E130" s="504" t="s">
        <v>378</v>
      </c>
      <c r="F130" s="504" t="s">
        <v>588</v>
      </c>
      <c r="G130" s="504" t="s">
        <v>593</v>
      </c>
      <c r="H130" s="504" t="s">
        <v>326</v>
      </c>
      <c r="I130" s="504" t="s">
        <v>593</v>
      </c>
      <c r="J130" s="504" t="s">
        <v>317</v>
      </c>
      <c r="K130" s="504" t="s">
        <v>374</v>
      </c>
      <c r="L130" s="505">
        <v>900000.6</v>
      </c>
      <c r="M130" s="17"/>
      <c r="N130" s="17"/>
      <c r="O130" s="17"/>
      <c r="P130" s="17"/>
      <c r="Q130" s="17"/>
      <c r="R130" s="17"/>
      <c r="S130" s="17"/>
      <c r="T130" s="506">
        <v>504645.31</v>
      </c>
      <c r="U130" s="446">
        <f t="shared" si="14"/>
        <v>56.071663730001966</v>
      </c>
    </row>
    <row r="131" spans="1:21" ht="23.25" customHeight="1" hidden="1">
      <c r="A131" s="15"/>
      <c r="B131" s="7"/>
      <c r="C131" s="503" t="s">
        <v>45</v>
      </c>
      <c r="D131" s="504" t="s">
        <v>315</v>
      </c>
      <c r="E131" s="504" t="s">
        <v>378</v>
      </c>
      <c r="F131" s="504" t="s">
        <v>44</v>
      </c>
      <c r="G131" s="504" t="s">
        <v>593</v>
      </c>
      <c r="H131" s="504" t="s">
        <v>322</v>
      </c>
      <c r="I131" s="504" t="s">
        <v>593</v>
      </c>
      <c r="J131" s="504" t="s">
        <v>317</v>
      </c>
      <c r="K131" s="504" t="s">
        <v>381</v>
      </c>
      <c r="L131" s="505">
        <v>0</v>
      </c>
      <c r="M131" s="17"/>
      <c r="N131" s="17"/>
      <c r="O131" s="17"/>
      <c r="P131" s="17"/>
      <c r="Q131" s="17"/>
      <c r="R131" s="17"/>
      <c r="S131" s="17"/>
      <c r="T131" s="507"/>
      <c r="U131" s="446" t="e">
        <f t="shared" si="14"/>
        <v>#DIV/0!</v>
      </c>
    </row>
    <row r="132" spans="1:21" ht="62.25" customHeight="1">
      <c r="A132" s="138" t="s">
        <v>246</v>
      </c>
      <c r="B132" s="139"/>
      <c r="C132" s="303" t="s">
        <v>405</v>
      </c>
      <c r="D132" s="305" t="s">
        <v>315</v>
      </c>
      <c r="E132" s="305" t="s">
        <v>378</v>
      </c>
      <c r="F132" s="305" t="s">
        <v>406</v>
      </c>
      <c r="G132" s="305" t="s">
        <v>316</v>
      </c>
      <c r="H132" s="305" t="s">
        <v>315</v>
      </c>
      <c r="I132" s="305" t="s">
        <v>316</v>
      </c>
      <c r="J132" s="305" t="s">
        <v>317</v>
      </c>
      <c r="K132" s="305" t="s">
        <v>315</v>
      </c>
      <c r="L132" s="307">
        <f>L133</f>
        <v>-16329.14</v>
      </c>
      <c r="M132" s="140"/>
      <c r="N132" s="140"/>
      <c r="O132" s="140"/>
      <c r="P132" s="140"/>
      <c r="Q132" s="140"/>
      <c r="R132" s="140"/>
      <c r="S132" s="140"/>
      <c r="T132" s="307">
        <f>T133</f>
        <v>-16329.14</v>
      </c>
      <c r="U132" s="508">
        <f t="shared" si="14"/>
        <v>100</v>
      </c>
    </row>
    <row r="133" spans="1:21" ht="44.25" customHeight="1" thickBot="1">
      <c r="A133" s="133"/>
      <c r="B133" s="7"/>
      <c r="C133" s="509" t="s">
        <v>407</v>
      </c>
      <c r="D133" s="510" t="s">
        <v>315</v>
      </c>
      <c r="E133" s="510" t="s">
        <v>378</v>
      </c>
      <c r="F133" s="510" t="s">
        <v>406</v>
      </c>
      <c r="G133" s="510" t="s">
        <v>593</v>
      </c>
      <c r="H133" s="510" t="s">
        <v>315</v>
      </c>
      <c r="I133" s="510" t="s">
        <v>593</v>
      </c>
      <c r="J133" s="510" t="s">
        <v>317</v>
      </c>
      <c r="K133" s="510" t="s">
        <v>381</v>
      </c>
      <c r="L133" s="511">
        <v>-16329.14</v>
      </c>
      <c r="M133" s="17"/>
      <c r="N133" s="17"/>
      <c r="O133" s="17"/>
      <c r="P133" s="17"/>
      <c r="Q133" s="17"/>
      <c r="R133" s="17"/>
      <c r="S133" s="17"/>
      <c r="T133" s="511">
        <v>-16329.14</v>
      </c>
      <c r="U133" s="446">
        <f t="shared" si="14"/>
        <v>100</v>
      </c>
    </row>
    <row r="134" spans="1:23" ht="28.5" customHeight="1" thickBot="1">
      <c r="A134" s="32"/>
      <c r="B134" s="7"/>
      <c r="C134" s="512" t="s">
        <v>408</v>
      </c>
      <c r="D134" s="513"/>
      <c r="E134" s="513"/>
      <c r="F134" s="513"/>
      <c r="G134" s="513"/>
      <c r="H134" s="513"/>
      <c r="I134" s="513"/>
      <c r="J134" s="513"/>
      <c r="K134" s="513"/>
      <c r="L134" s="514">
        <f>L8+L92</f>
        <v>392946996</v>
      </c>
      <c r="M134" s="143"/>
      <c r="N134" s="143"/>
      <c r="O134" s="143"/>
      <c r="P134" s="143"/>
      <c r="Q134" s="143"/>
      <c r="R134" s="143"/>
      <c r="S134" s="143"/>
      <c r="T134" s="514">
        <f>T8+T92</f>
        <v>196610352.68000004</v>
      </c>
      <c r="U134" s="302">
        <f t="shared" si="14"/>
        <v>50.03482777102081</v>
      </c>
      <c r="W134" s="18"/>
    </row>
    <row r="135" spans="1:19" ht="18.75">
      <c r="A135" s="6"/>
      <c r="B135" s="7"/>
      <c r="C135" s="6"/>
      <c r="D135" s="8"/>
      <c r="E135" s="8"/>
      <c r="F135" s="8"/>
      <c r="G135" s="8"/>
      <c r="H135" s="8"/>
      <c r="I135" s="8"/>
      <c r="J135" s="8"/>
      <c r="K135" s="8"/>
      <c r="L135" s="1"/>
      <c r="M135" s="17"/>
      <c r="N135" s="17"/>
      <c r="O135" s="17"/>
      <c r="P135" s="17"/>
      <c r="Q135" s="17"/>
      <c r="R135" s="17"/>
      <c r="S135" s="17"/>
    </row>
    <row r="136" spans="1:19" ht="18.75">
      <c r="A136" s="6"/>
      <c r="B136" s="7"/>
      <c r="C136" s="6"/>
      <c r="D136" s="8"/>
      <c r="E136" s="8"/>
      <c r="F136" s="8"/>
      <c r="G136" s="8"/>
      <c r="H136" s="8"/>
      <c r="I136" s="8"/>
      <c r="J136" s="8"/>
      <c r="K136" s="8"/>
      <c r="L136" s="1"/>
      <c r="M136" s="17"/>
      <c r="N136" s="17"/>
      <c r="O136" s="17"/>
      <c r="P136" s="17"/>
      <c r="Q136" s="17"/>
      <c r="R136" s="17"/>
      <c r="S136" s="17"/>
    </row>
    <row r="137" spans="1:19" ht="18.75">
      <c r="A137" s="6"/>
      <c r="B137" s="7"/>
      <c r="C137" s="6"/>
      <c r="D137" s="8"/>
      <c r="E137" s="8"/>
      <c r="F137" s="8"/>
      <c r="G137" s="8"/>
      <c r="H137" s="8"/>
      <c r="I137" s="8"/>
      <c r="J137" s="8"/>
      <c r="K137" s="8"/>
      <c r="L137" s="1"/>
      <c r="M137" s="17"/>
      <c r="N137" s="17"/>
      <c r="O137" s="17"/>
      <c r="P137" s="17"/>
      <c r="Q137" s="17"/>
      <c r="R137" s="17"/>
      <c r="S137" s="17"/>
    </row>
    <row r="138" spans="1:19" ht="18.75">
      <c r="A138" s="6"/>
      <c r="B138" s="7"/>
      <c r="C138" s="6"/>
      <c r="D138" s="8"/>
      <c r="E138" s="8"/>
      <c r="F138" s="8"/>
      <c r="G138" s="8"/>
      <c r="H138" s="8"/>
      <c r="I138" s="8"/>
      <c r="J138" s="8"/>
      <c r="K138" s="8"/>
      <c r="L138" s="1"/>
      <c r="M138" s="17"/>
      <c r="N138" s="17"/>
      <c r="O138" s="17"/>
      <c r="P138" s="17"/>
      <c r="Q138" s="17"/>
      <c r="R138" s="17"/>
      <c r="S138" s="17"/>
    </row>
    <row r="139" spans="1:19" ht="18.75">
      <c r="A139" s="6"/>
      <c r="B139" s="7"/>
      <c r="C139" s="6"/>
      <c r="D139" s="8"/>
      <c r="E139" s="8"/>
      <c r="F139" s="8"/>
      <c r="G139" s="8"/>
      <c r="H139" s="8"/>
      <c r="I139" s="8"/>
      <c r="J139" s="8"/>
      <c r="K139" s="8"/>
      <c r="L139" s="1"/>
      <c r="M139" s="17"/>
      <c r="N139" s="17"/>
      <c r="O139" s="17"/>
      <c r="P139" s="17"/>
      <c r="Q139" s="17"/>
      <c r="R139" s="17"/>
      <c r="S139" s="17"/>
    </row>
    <row r="140" spans="1:19" ht="18.75">
      <c r="A140" s="6"/>
      <c r="B140" s="7"/>
      <c r="C140" s="6"/>
      <c r="D140" s="8"/>
      <c r="E140" s="8"/>
      <c r="F140" s="8"/>
      <c r="G140" s="8"/>
      <c r="H140" s="8"/>
      <c r="I140" s="8"/>
      <c r="J140" s="8"/>
      <c r="K140" s="8"/>
      <c r="L140" s="1"/>
      <c r="M140" s="17"/>
      <c r="N140" s="17"/>
      <c r="O140" s="17"/>
      <c r="P140" s="17"/>
      <c r="Q140" s="17"/>
      <c r="R140" s="17"/>
      <c r="S140" s="17"/>
    </row>
    <row r="141" spans="1:19" ht="18.75">
      <c r="A141" s="6"/>
      <c r="B141" s="7"/>
      <c r="C141" s="6"/>
      <c r="D141" s="8"/>
      <c r="E141" s="8"/>
      <c r="F141" s="8"/>
      <c r="G141" s="8"/>
      <c r="H141" s="8"/>
      <c r="I141" s="8"/>
      <c r="J141" s="8"/>
      <c r="K141" s="8"/>
      <c r="L141" s="1"/>
      <c r="M141" s="17"/>
      <c r="N141" s="17"/>
      <c r="O141" s="17"/>
      <c r="P141" s="17"/>
      <c r="Q141" s="17"/>
      <c r="R141" s="17"/>
      <c r="S141" s="17"/>
    </row>
    <row r="142" spans="1:19" ht="18.75">
      <c r="A142" s="6"/>
      <c r="B142" s="7"/>
      <c r="C142" s="6"/>
      <c r="D142" s="8"/>
      <c r="E142" s="8"/>
      <c r="F142" s="8"/>
      <c r="G142" s="8"/>
      <c r="H142" s="8"/>
      <c r="I142" s="8"/>
      <c r="J142" s="8"/>
      <c r="K142" s="8"/>
      <c r="L142" s="1"/>
      <c r="M142" s="17"/>
      <c r="N142" s="17"/>
      <c r="O142" s="17"/>
      <c r="P142" s="17"/>
      <c r="Q142" s="17"/>
      <c r="R142" s="17"/>
      <c r="S142" s="17"/>
    </row>
    <row r="143" spans="1:19" ht="18.75">
      <c r="A143" s="6"/>
      <c r="B143" s="7"/>
      <c r="C143" s="6"/>
      <c r="D143" s="8"/>
      <c r="E143" s="8"/>
      <c r="F143" s="8"/>
      <c r="G143" s="8"/>
      <c r="H143" s="8"/>
      <c r="I143" s="8"/>
      <c r="J143" s="8"/>
      <c r="K143" s="8"/>
      <c r="L143" s="1"/>
      <c r="M143" s="17"/>
      <c r="N143" s="17"/>
      <c r="O143" s="17"/>
      <c r="P143" s="17"/>
      <c r="Q143" s="17"/>
      <c r="R143" s="17"/>
      <c r="S143" s="17"/>
    </row>
    <row r="144" spans="1:19" ht="18.75">
      <c r="A144" s="6"/>
      <c r="B144" s="7"/>
      <c r="C144" s="6"/>
      <c r="D144" s="8"/>
      <c r="E144" s="8"/>
      <c r="F144" s="8"/>
      <c r="G144" s="8"/>
      <c r="H144" s="8"/>
      <c r="I144" s="8"/>
      <c r="J144" s="8"/>
      <c r="K144" s="8"/>
      <c r="L144" s="1"/>
      <c r="M144" s="17"/>
      <c r="N144" s="17"/>
      <c r="O144" s="17"/>
      <c r="P144" s="17"/>
      <c r="Q144" s="17"/>
      <c r="R144" s="17"/>
      <c r="S144" s="17"/>
    </row>
    <row r="145" spans="1:19" ht="18.75">
      <c r="A145" s="6"/>
      <c r="B145" s="7"/>
      <c r="C145" s="6"/>
      <c r="D145" s="8"/>
      <c r="E145" s="8"/>
      <c r="F145" s="8"/>
      <c r="G145" s="8"/>
      <c r="H145" s="8"/>
      <c r="I145" s="8"/>
      <c r="J145" s="8"/>
      <c r="K145" s="8"/>
      <c r="L145" s="1"/>
      <c r="M145" s="17"/>
      <c r="N145" s="17"/>
      <c r="O145" s="17"/>
      <c r="P145" s="17"/>
      <c r="Q145" s="17"/>
      <c r="R145" s="17"/>
      <c r="S145" s="17"/>
    </row>
    <row r="146" spans="1:19" ht="18.75">
      <c r="A146" s="6"/>
      <c r="B146" s="7"/>
      <c r="C146" s="6"/>
      <c r="D146" s="8"/>
      <c r="E146" s="8"/>
      <c r="F146" s="8"/>
      <c r="G146" s="8"/>
      <c r="H146" s="8"/>
      <c r="I146" s="8"/>
      <c r="J146" s="8"/>
      <c r="K146" s="8"/>
      <c r="L146" s="1"/>
      <c r="M146" s="17"/>
      <c r="N146" s="17"/>
      <c r="O146" s="17"/>
      <c r="P146" s="17"/>
      <c r="Q146" s="17"/>
      <c r="R146" s="17"/>
      <c r="S146" s="17"/>
    </row>
    <row r="147" spans="1:19" ht="18.75">
      <c r="A147" s="6"/>
      <c r="B147" s="7"/>
      <c r="C147" s="6"/>
      <c r="D147" s="8"/>
      <c r="E147" s="8"/>
      <c r="F147" s="8"/>
      <c r="G147" s="8"/>
      <c r="H147" s="8"/>
      <c r="I147" s="8"/>
      <c r="J147" s="8"/>
      <c r="K147" s="8"/>
      <c r="L147" s="1"/>
      <c r="M147" s="17"/>
      <c r="N147" s="17"/>
      <c r="O147" s="17"/>
      <c r="P147" s="17"/>
      <c r="Q147" s="17"/>
      <c r="R147" s="17"/>
      <c r="S147" s="17"/>
    </row>
    <row r="148" spans="1:19" ht="18.75">
      <c r="A148" s="6"/>
      <c r="B148" s="7"/>
      <c r="C148" s="6"/>
      <c r="D148" s="8"/>
      <c r="E148" s="8"/>
      <c r="F148" s="8"/>
      <c r="G148" s="8"/>
      <c r="H148" s="8"/>
      <c r="I148" s="8"/>
      <c r="J148" s="8"/>
      <c r="K148" s="8"/>
      <c r="L148" s="1"/>
      <c r="M148" s="17"/>
      <c r="N148" s="17"/>
      <c r="O148" s="17"/>
      <c r="P148" s="17"/>
      <c r="Q148" s="17"/>
      <c r="R148" s="17"/>
      <c r="S148" s="17"/>
    </row>
    <row r="149" spans="1:19" ht="18.75">
      <c r="A149" s="6"/>
      <c r="B149" s="7"/>
      <c r="C149" s="6"/>
      <c r="D149" s="8"/>
      <c r="E149" s="8"/>
      <c r="F149" s="8"/>
      <c r="G149" s="8"/>
      <c r="H149" s="8"/>
      <c r="I149" s="8"/>
      <c r="J149" s="8"/>
      <c r="K149" s="8"/>
      <c r="L149" s="1"/>
      <c r="M149" s="17"/>
      <c r="N149" s="17"/>
      <c r="O149" s="17"/>
      <c r="P149" s="17"/>
      <c r="Q149" s="17"/>
      <c r="R149" s="17"/>
      <c r="S149" s="17"/>
    </row>
    <row r="150" spans="1:19" ht="18.75">
      <c r="A150" s="6"/>
      <c r="B150" s="7"/>
      <c r="C150" s="6"/>
      <c r="D150" s="8"/>
      <c r="E150" s="8"/>
      <c r="F150" s="8"/>
      <c r="G150" s="8"/>
      <c r="H150" s="8"/>
      <c r="I150" s="8"/>
      <c r="J150" s="8"/>
      <c r="K150" s="8"/>
      <c r="L150" s="1"/>
      <c r="M150" s="17"/>
      <c r="N150" s="17"/>
      <c r="O150" s="17"/>
      <c r="P150" s="17"/>
      <c r="Q150" s="17"/>
      <c r="R150" s="17"/>
      <c r="S150" s="17"/>
    </row>
    <row r="151" spans="1:19" ht="18.75">
      <c r="A151" s="6"/>
      <c r="B151" s="7"/>
      <c r="C151" s="6"/>
      <c r="D151" s="8"/>
      <c r="E151" s="8"/>
      <c r="F151" s="8"/>
      <c r="G151" s="8"/>
      <c r="H151" s="8"/>
      <c r="I151" s="8"/>
      <c r="J151" s="8"/>
      <c r="K151" s="8"/>
      <c r="L151" s="1"/>
      <c r="M151" s="17"/>
      <c r="N151" s="17"/>
      <c r="O151" s="17"/>
      <c r="P151" s="17"/>
      <c r="Q151" s="17"/>
      <c r="R151" s="17"/>
      <c r="S151" s="17"/>
    </row>
    <row r="152" spans="1:19" ht="18.75">
      <c r="A152" s="6"/>
      <c r="B152" s="7"/>
      <c r="C152" s="6"/>
      <c r="D152" s="8"/>
      <c r="E152" s="8"/>
      <c r="F152" s="8"/>
      <c r="G152" s="8"/>
      <c r="H152" s="8"/>
      <c r="I152" s="8"/>
      <c r="J152" s="8"/>
      <c r="K152" s="8"/>
      <c r="L152" s="1"/>
      <c r="M152" s="17"/>
      <c r="N152" s="17"/>
      <c r="O152" s="17"/>
      <c r="P152" s="17"/>
      <c r="Q152" s="17"/>
      <c r="R152" s="17"/>
      <c r="S152" s="17"/>
    </row>
    <row r="153" spans="1:19" ht="18.75">
      <c r="A153" s="6"/>
      <c r="B153" s="7"/>
      <c r="C153" s="6"/>
      <c r="D153" s="8"/>
      <c r="E153" s="8"/>
      <c r="F153" s="8"/>
      <c r="G153" s="8"/>
      <c r="H153" s="8"/>
      <c r="I153" s="8"/>
      <c r="J153" s="8"/>
      <c r="K153" s="8"/>
      <c r="L153" s="1"/>
      <c r="M153" s="17"/>
      <c r="N153" s="17"/>
      <c r="O153" s="17"/>
      <c r="P153" s="17"/>
      <c r="Q153" s="17"/>
      <c r="R153" s="17"/>
      <c r="S153" s="17"/>
    </row>
    <row r="154" spans="1:19" ht="18.75">
      <c r="A154" s="6"/>
      <c r="B154" s="7"/>
      <c r="C154" s="6"/>
      <c r="D154" s="8"/>
      <c r="E154" s="8"/>
      <c r="F154" s="8"/>
      <c r="G154" s="8"/>
      <c r="H154" s="8"/>
      <c r="I154" s="8"/>
      <c r="J154" s="8"/>
      <c r="K154" s="8"/>
      <c r="L154" s="17"/>
      <c r="M154" s="17"/>
      <c r="N154" s="17"/>
      <c r="O154" s="17"/>
      <c r="P154" s="17"/>
      <c r="Q154" s="17"/>
      <c r="R154" s="17"/>
      <c r="S154" s="17"/>
    </row>
    <row r="155" spans="1:19" ht="18.75">
      <c r="A155" s="6"/>
      <c r="B155" s="7"/>
      <c r="C155" s="6"/>
      <c r="D155" s="8"/>
      <c r="E155" s="8"/>
      <c r="F155" s="8"/>
      <c r="G155" s="8"/>
      <c r="H155" s="8"/>
      <c r="I155" s="8"/>
      <c r="J155" s="8"/>
      <c r="K155" s="8"/>
      <c r="L155" s="17"/>
      <c r="M155" s="17"/>
      <c r="N155" s="17"/>
      <c r="O155" s="17"/>
      <c r="P155" s="17"/>
      <c r="Q155" s="17"/>
      <c r="R155" s="17"/>
      <c r="S155" s="17"/>
    </row>
    <row r="156" spans="1:19" ht="18.75">
      <c r="A156" s="6"/>
      <c r="B156" s="7"/>
      <c r="C156" s="6"/>
      <c r="D156" s="8"/>
      <c r="E156" s="8"/>
      <c r="F156" s="8"/>
      <c r="G156" s="8"/>
      <c r="H156" s="8"/>
      <c r="I156" s="8"/>
      <c r="J156" s="8"/>
      <c r="K156" s="8"/>
      <c r="L156" s="17"/>
      <c r="M156" s="17"/>
      <c r="N156" s="17"/>
      <c r="O156" s="17"/>
      <c r="P156" s="17"/>
      <c r="Q156" s="17"/>
      <c r="R156" s="17"/>
      <c r="S156" s="17"/>
    </row>
    <row r="157" spans="1:19" ht="18.75">
      <c r="A157" s="6"/>
      <c r="B157" s="7"/>
      <c r="C157" s="6"/>
      <c r="D157" s="8"/>
      <c r="E157" s="8"/>
      <c r="F157" s="8"/>
      <c r="G157" s="8"/>
      <c r="H157" s="8"/>
      <c r="I157" s="8"/>
      <c r="J157" s="8"/>
      <c r="K157" s="8"/>
      <c r="L157" s="17"/>
      <c r="M157" s="17"/>
      <c r="N157" s="17"/>
      <c r="O157" s="17"/>
      <c r="P157" s="17"/>
      <c r="Q157" s="17"/>
      <c r="R157" s="17"/>
      <c r="S157" s="17"/>
    </row>
    <row r="158" spans="1:19" ht="18.75">
      <c r="A158" s="6"/>
      <c r="B158" s="7"/>
      <c r="C158" s="6"/>
      <c r="D158" s="8"/>
      <c r="E158" s="8"/>
      <c r="F158" s="8"/>
      <c r="G158" s="8"/>
      <c r="H158" s="8"/>
      <c r="I158" s="8"/>
      <c r="J158" s="8"/>
      <c r="K158" s="8"/>
      <c r="L158" s="17"/>
      <c r="M158" s="17"/>
      <c r="N158" s="17"/>
      <c r="O158" s="17"/>
      <c r="P158" s="17"/>
      <c r="Q158" s="17"/>
      <c r="R158" s="17"/>
      <c r="S158" s="17"/>
    </row>
    <row r="159" spans="1:19" ht="18.75">
      <c r="A159" s="6"/>
      <c r="B159" s="7"/>
      <c r="C159" s="6"/>
      <c r="D159" s="8"/>
      <c r="E159" s="8"/>
      <c r="F159" s="8"/>
      <c r="G159" s="8"/>
      <c r="H159" s="8"/>
      <c r="I159" s="8"/>
      <c r="J159" s="8"/>
      <c r="K159" s="8"/>
      <c r="L159" s="17"/>
      <c r="M159" s="17"/>
      <c r="N159" s="17"/>
      <c r="O159" s="17"/>
      <c r="P159" s="17"/>
      <c r="Q159" s="17"/>
      <c r="R159" s="17"/>
      <c r="S159" s="17"/>
    </row>
    <row r="160" spans="1:19" ht="18.75">
      <c r="A160" s="6"/>
      <c r="B160" s="7"/>
      <c r="C160" s="6"/>
      <c r="D160" s="8"/>
      <c r="E160" s="8"/>
      <c r="F160" s="8"/>
      <c r="G160" s="8"/>
      <c r="H160" s="8"/>
      <c r="I160" s="8"/>
      <c r="J160" s="8"/>
      <c r="K160" s="8"/>
      <c r="L160" s="17"/>
      <c r="M160" s="17"/>
      <c r="N160" s="17"/>
      <c r="O160" s="17"/>
      <c r="P160" s="17"/>
      <c r="Q160" s="17"/>
      <c r="R160" s="17"/>
      <c r="S160" s="17"/>
    </row>
    <row r="161" spans="1:19" ht="18.75">
      <c r="A161" s="6"/>
      <c r="B161" s="7"/>
      <c r="C161" s="6"/>
      <c r="D161" s="8"/>
      <c r="E161" s="8"/>
      <c r="F161" s="8"/>
      <c r="G161" s="8"/>
      <c r="H161" s="8"/>
      <c r="I161" s="8"/>
      <c r="J161" s="8"/>
      <c r="K161" s="8"/>
      <c r="L161" s="17"/>
      <c r="M161" s="17"/>
      <c r="N161" s="17"/>
      <c r="O161" s="17"/>
      <c r="P161" s="17"/>
      <c r="Q161" s="17"/>
      <c r="R161" s="17"/>
      <c r="S161" s="17"/>
    </row>
    <row r="162" spans="1:19" ht="18.75">
      <c r="A162" s="6"/>
      <c r="B162" s="7"/>
      <c r="C162" s="6"/>
      <c r="D162" s="8"/>
      <c r="E162" s="8"/>
      <c r="F162" s="8"/>
      <c r="G162" s="8"/>
      <c r="H162" s="8"/>
      <c r="I162" s="8"/>
      <c r="J162" s="8"/>
      <c r="K162" s="8"/>
      <c r="L162" s="17"/>
      <c r="M162" s="17"/>
      <c r="N162" s="17"/>
      <c r="O162" s="17"/>
      <c r="P162" s="17"/>
      <c r="Q162" s="17"/>
      <c r="R162" s="17"/>
      <c r="S162" s="17"/>
    </row>
    <row r="163" spans="1:19" ht="18.75">
      <c r="A163" s="6"/>
      <c r="B163" s="7"/>
      <c r="C163" s="6"/>
      <c r="D163" s="8"/>
      <c r="E163" s="8"/>
      <c r="F163" s="8"/>
      <c r="G163" s="8"/>
      <c r="H163" s="8"/>
      <c r="I163" s="8"/>
      <c r="J163" s="8"/>
      <c r="K163" s="8"/>
      <c r="L163" s="17"/>
      <c r="M163" s="17"/>
      <c r="N163" s="17"/>
      <c r="O163" s="17"/>
      <c r="P163" s="17"/>
      <c r="Q163" s="17"/>
      <c r="R163" s="17"/>
      <c r="S163" s="17"/>
    </row>
    <row r="164" spans="1:19" ht="18.75">
      <c r="A164" s="6"/>
      <c r="B164" s="7"/>
      <c r="C164" s="6"/>
      <c r="D164" s="8"/>
      <c r="E164" s="8"/>
      <c r="F164" s="8"/>
      <c r="G164" s="8"/>
      <c r="H164" s="8"/>
      <c r="I164" s="8"/>
      <c r="J164" s="8"/>
      <c r="K164" s="8"/>
      <c r="L164" s="17"/>
      <c r="M164" s="17"/>
      <c r="N164" s="17"/>
      <c r="O164" s="17"/>
      <c r="P164" s="17"/>
      <c r="Q164" s="17"/>
      <c r="R164" s="17"/>
      <c r="S164" s="17"/>
    </row>
    <row r="165" spans="1:19" ht="18.75">
      <c r="A165" s="6"/>
      <c r="B165" s="7"/>
      <c r="C165" s="6"/>
      <c r="D165" s="8"/>
      <c r="E165" s="8"/>
      <c r="F165" s="8"/>
      <c r="G165" s="8"/>
      <c r="H165" s="8"/>
      <c r="I165" s="8"/>
      <c r="J165" s="8"/>
      <c r="K165" s="8"/>
      <c r="L165" s="17"/>
      <c r="M165" s="17"/>
      <c r="N165" s="17"/>
      <c r="O165" s="17"/>
      <c r="P165" s="17"/>
      <c r="Q165" s="17"/>
      <c r="R165" s="17"/>
      <c r="S165" s="17"/>
    </row>
    <row r="166" spans="1:19" ht="18.75">
      <c r="A166" s="6"/>
      <c r="B166" s="7"/>
      <c r="C166" s="6"/>
      <c r="D166" s="8"/>
      <c r="E166" s="8"/>
      <c r="F166" s="8"/>
      <c r="G166" s="8"/>
      <c r="H166" s="8"/>
      <c r="I166" s="8"/>
      <c r="J166" s="8"/>
      <c r="K166" s="8"/>
      <c r="L166" s="17"/>
      <c r="M166" s="17"/>
      <c r="N166" s="17"/>
      <c r="O166" s="17"/>
      <c r="P166" s="17"/>
      <c r="Q166" s="17"/>
      <c r="R166" s="17"/>
      <c r="S166" s="17"/>
    </row>
    <row r="167" spans="1:19" ht="18.75">
      <c r="A167" s="6"/>
      <c r="B167" s="7"/>
      <c r="C167" s="6"/>
      <c r="D167" s="8"/>
      <c r="E167" s="8"/>
      <c r="F167" s="8"/>
      <c r="G167" s="8"/>
      <c r="H167" s="8"/>
      <c r="I167" s="8"/>
      <c r="J167" s="8"/>
      <c r="K167" s="8"/>
      <c r="L167" s="17"/>
      <c r="M167" s="17"/>
      <c r="N167" s="17"/>
      <c r="O167" s="17"/>
      <c r="P167" s="17"/>
      <c r="Q167" s="17"/>
      <c r="R167" s="17"/>
      <c r="S167" s="17"/>
    </row>
    <row r="168" spans="1:19" ht="18.75">
      <c r="A168" s="6"/>
      <c r="B168" s="7"/>
      <c r="C168" s="6"/>
      <c r="D168" s="8"/>
      <c r="E168" s="8"/>
      <c r="F168" s="8"/>
      <c r="G168" s="8"/>
      <c r="H168" s="8"/>
      <c r="I168" s="8"/>
      <c r="J168" s="8"/>
      <c r="K168" s="8"/>
      <c r="L168" s="17"/>
      <c r="M168" s="17"/>
      <c r="N168" s="17"/>
      <c r="O168" s="17"/>
      <c r="P168" s="17"/>
      <c r="Q168" s="17"/>
      <c r="R168" s="17"/>
      <c r="S168" s="17"/>
    </row>
    <row r="169" spans="1:19" ht="18.75">
      <c r="A169" s="6"/>
      <c r="B169" s="7"/>
      <c r="C169" s="6"/>
      <c r="D169" s="8"/>
      <c r="E169" s="8"/>
      <c r="F169" s="8"/>
      <c r="G169" s="8"/>
      <c r="H169" s="8"/>
      <c r="I169" s="8"/>
      <c r="J169" s="8"/>
      <c r="K169" s="8"/>
      <c r="L169" s="17"/>
      <c r="M169" s="17"/>
      <c r="N169" s="17"/>
      <c r="O169" s="17"/>
      <c r="P169" s="17"/>
      <c r="Q169" s="17"/>
      <c r="R169" s="17"/>
      <c r="S169" s="17"/>
    </row>
    <row r="170" spans="1:19" ht="18.75">
      <c r="A170" s="6"/>
      <c r="B170" s="7"/>
      <c r="C170" s="6"/>
      <c r="D170" s="8"/>
      <c r="E170" s="8"/>
      <c r="F170" s="8"/>
      <c r="G170" s="8"/>
      <c r="H170" s="8"/>
      <c r="I170" s="8"/>
      <c r="J170" s="8"/>
      <c r="K170" s="8"/>
      <c r="L170" s="17"/>
      <c r="M170" s="17"/>
      <c r="N170" s="17"/>
      <c r="O170" s="17"/>
      <c r="P170" s="17"/>
      <c r="Q170" s="17"/>
      <c r="R170" s="17"/>
      <c r="S170" s="17"/>
    </row>
    <row r="171" ht="18.75">
      <c r="C171" s="6"/>
    </row>
  </sheetData>
  <sheetProtection/>
  <mergeCells count="15">
    <mergeCell ref="D6:K6"/>
    <mergeCell ref="L6:L7"/>
    <mergeCell ref="M6:M7"/>
    <mergeCell ref="A4:S4"/>
    <mergeCell ref="N6:N7"/>
    <mergeCell ref="C6:C7"/>
    <mergeCell ref="A6:A7"/>
    <mergeCell ref="L2:U2"/>
    <mergeCell ref="U6:U7"/>
    <mergeCell ref="O6:O7"/>
    <mergeCell ref="P6:P7"/>
    <mergeCell ref="Q6:Q7"/>
    <mergeCell ref="R6:R7"/>
    <mergeCell ref="S6:S7"/>
    <mergeCell ref="T6:T7"/>
  </mergeCells>
  <printOptions/>
  <pageMargins left="0.75" right="0.17" top="0.21" bottom="0.17" header="0.39" footer="0.17"/>
  <pageSetup fitToHeight="0" fitToWidth="1" horizontalDpi="600" verticalDpi="600" orientation="portrait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45"/>
  <sheetViews>
    <sheetView zoomScalePageLayoutView="0" workbookViewId="0" topLeftCell="A1">
      <selection activeCell="H5" sqref="H5"/>
    </sheetView>
  </sheetViews>
  <sheetFormatPr defaultColWidth="9.00390625" defaultRowHeight="12.75"/>
  <cols>
    <col min="1" max="1" width="46.75390625" style="33" customWidth="1"/>
    <col min="2" max="2" width="6.00390625" style="33" customWidth="1"/>
    <col min="3" max="3" width="6.875" style="33" customWidth="1"/>
    <col min="4" max="4" width="6.375" style="33" customWidth="1"/>
    <col min="5" max="5" width="12.75390625" style="33" customWidth="1"/>
    <col min="6" max="6" width="8.00390625" style="33" customWidth="1"/>
    <col min="7" max="7" width="19.00390625" style="33" customWidth="1"/>
    <col min="8" max="8" width="20.00390625" style="33" customWidth="1"/>
    <col min="9" max="9" width="10.125" style="33" customWidth="1"/>
    <col min="10" max="10" width="17.625" style="33" customWidth="1"/>
    <col min="11" max="11" width="14.125" style="33" customWidth="1"/>
    <col min="12" max="12" width="12.625" style="33" customWidth="1"/>
    <col min="13" max="13" width="13.25390625" style="33" customWidth="1"/>
    <col min="14" max="14" width="13.75390625" style="33" customWidth="1"/>
    <col min="15" max="16384" width="9.125" style="33" customWidth="1"/>
  </cols>
  <sheetData>
    <row r="1" spans="3:12" ht="12.75">
      <c r="C1" s="33" t="s">
        <v>411</v>
      </c>
      <c r="D1" s="34"/>
      <c r="E1" s="34"/>
      <c r="F1" s="34"/>
      <c r="G1" s="34"/>
      <c r="H1" s="34"/>
      <c r="I1" s="34"/>
      <c r="J1" s="34"/>
      <c r="K1" s="35"/>
      <c r="L1" s="35"/>
    </row>
    <row r="2" spans="3:12" ht="12.75" customHeight="1">
      <c r="C2" s="19" t="s">
        <v>635</v>
      </c>
      <c r="D2" s="36"/>
      <c r="E2" s="36"/>
      <c r="F2" s="36"/>
      <c r="G2" s="36"/>
      <c r="H2" s="36"/>
      <c r="I2" s="36"/>
      <c r="J2" s="36"/>
      <c r="K2" s="36"/>
      <c r="L2" s="36"/>
    </row>
    <row r="3" ht="12.75">
      <c r="C3" s="37" t="s">
        <v>636</v>
      </c>
    </row>
    <row r="4" ht="12.75">
      <c r="G4" s="38"/>
    </row>
    <row r="5" spans="1:7" ht="31.5" customHeight="1" thickBot="1">
      <c r="A5" s="526" t="s">
        <v>574</v>
      </c>
      <c r="B5" s="526"/>
      <c r="C5" s="526"/>
      <c r="D5" s="526"/>
      <c r="E5" s="526"/>
      <c r="F5" s="526"/>
      <c r="G5" s="526"/>
    </row>
    <row r="6" spans="1:9" ht="12.75" customHeight="1">
      <c r="A6" s="539" t="s">
        <v>585</v>
      </c>
      <c r="B6" s="542" t="s">
        <v>618</v>
      </c>
      <c r="C6" s="542" t="s">
        <v>586</v>
      </c>
      <c r="D6" s="545" t="s">
        <v>595</v>
      </c>
      <c r="E6" s="530" t="s">
        <v>605</v>
      </c>
      <c r="F6" s="533" t="s">
        <v>606</v>
      </c>
      <c r="G6" s="536" t="s">
        <v>413</v>
      </c>
      <c r="H6" s="536" t="s">
        <v>517</v>
      </c>
      <c r="I6" s="527" t="s">
        <v>410</v>
      </c>
    </row>
    <row r="7" spans="1:9" ht="12.75">
      <c r="A7" s="540"/>
      <c r="B7" s="543"/>
      <c r="C7" s="543"/>
      <c r="D7" s="546"/>
      <c r="E7" s="531"/>
      <c r="F7" s="534"/>
      <c r="G7" s="537"/>
      <c r="H7" s="537"/>
      <c r="I7" s="528"/>
    </row>
    <row r="8" spans="1:9" ht="12.75">
      <c r="A8" s="540"/>
      <c r="B8" s="543"/>
      <c r="C8" s="543"/>
      <c r="D8" s="546"/>
      <c r="E8" s="531"/>
      <c r="F8" s="534"/>
      <c r="G8" s="537"/>
      <c r="H8" s="537"/>
      <c r="I8" s="528"/>
    </row>
    <row r="9" spans="1:9" ht="12.75">
      <c r="A9" s="540"/>
      <c r="B9" s="543"/>
      <c r="C9" s="543"/>
      <c r="D9" s="546"/>
      <c r="E9" s="531"/>
      <c r="F9" s="534"/>
      <c r="G9" s="537"/>
      <c r="H9" s="537"/>
      <c r="I9" s="528"/>
    </row>
    <row r="10" spans="1:9" ht="12.75">
      <c r="A10" s="540"/>
      <c r="B10" s="543"/>
      <c r="C10" s="543"/>
      <c r="D10" s="546"/>
      <c r="E10" s="531"/>
      <c r="F10" s="534"/>
      <c r="G10" s="537"/>
      <c r="H10" s="537"/>
      <c r="I10" s="528"/>
    </row>
    <row r="11" spans="1:9" ht="13.5" thickBot="1">
      <c r="A11" s="541"/>
      <c r="B11" s="544"/>
      <c r="C11" s="544"/>
      <c r="D11" s="547"/>
      <c r="E11" s="532"/>
      <c r="F11" s="535"/>
      <c r="G11" s="538"/>
      <c r="H11" s="538"/>
      <c r="I11" s="529"/>
    </row>
    <row r="12" spans="1:9" ht="13.5" thickBot="1">
      <c r="A12" s="147" t="s">
        <v>562</v>
      </c>
      <c r="B12" s="148" t="s">
        <v>619</v>
      </c>
      <c r="C12" s="146"/>
      <c r="D12" s="146"/>
      <c r="E12" s="149"/>
      <c r="F12" s="146"/>
      <c r="G12" s="150">
        <f>G338</f>
        <v>403358996</v>
      </c>
      <c r="H12" s="56">
        <f>H13+H82+H86+H105+H124+H254+H280+H284+H313+H322+H326+H330</f>
        <v>192170791.07999995</v>
      </c>
      <c r="I12" s="121">
        <f>H12/G12*100</f>
        <v>47.642619350430934</v>
      </c>
    </row>
    <row r="13" spans="1:9" ht="18.75">
      <c r="A13" s="151" t="s">
        <v>601</v>
      </c>
      <c r="B13" s="152" t="s">
        <v>619</v>
      </c>
      <c r="C13" s="153" t="s">
        <v>587</v>
      </c>
      <c r="D13" s="153"/>
      <c r="E13" s="153"/>
      <c r="F13" s="153"/>
      <c r="G13" s="154">
        <f>G14+G18+G60+G63</f>
        <v>26168265</v>
      </c>
      <c r="H13" s="97">
        <f>H14+H18+H63</f>
        <v>12301935.590000004</v>
      </c>
      <c r="I13" s="39">
        <f aca="true" t="shared" si="0" ref="I13:I76">H13/G13*100</f>
        <v>47.01089502876864</v>
      </c>
    </row>
    <row r="14" spans="1:13" ht="41.25" customHeight="1">
      <c r="A14" s="155" t="s">
        <v>622</v>
      </c>
      <c r="B14" s="148" t="s">
        <v>619</v>
      </c>
      <c r="C14" s="156" t="s">
        <v>587</v>
      </c>
      <c r="D14" s="40" t="s">
        <v>596</v>
      </c>
      <c r="E14" s="40"/>
      <c r="F14" s="40"/>
      <c r="G14" s="157">
        <f>G15</f>
        <v>300100</v>
      </c>
      <c r="H14" s="98">
        <f>H15</f>
        <v>132290</v>
      </c>
      <c r="I14" s="39">
        <f t="shared" si="0"/>
        <v>44.08197267577474</v>
      </c>
      <c r="J14" s="29"/>
      <c r="K14"/>
      <c r="L14"/>
      <c r="M14"/>
    </row>
    <row r="15" spans="1:13" ht="21.75" customHeight="1">
      <c r="A15" s="158" t="s">
        <v>292</v>
      </c>
      <c r="B15" s="148" t="s">
        <v>619</v>
      </c>
      <c r="C15" s="159" t="s">
        <v>587</v>
      </c>
      <c r="D15" s="41" t="s">
        <v>596</v>
      </c>
      <c r="E15" s="41" t="s">
        <v>54</v>
      </c>
      <c r="F15" s="41"/>
      <c r="G15" s="160">
        <f>G16+G17</f>
        <v>300100</v>
      </c>
      <c r="H15" s="99">
        <f>H16+H17</f>
        <v>132290</v>
      </c>
      <c r="I15" s="39">
        <f t="shared" si="0"/>
        <v>44.08197267577474</v>
      </c>
      <c r="J15" s="53"/>
      <c r="K15" s="29"/>
      <c r="L15" s="53"/>
      <c r="M15" s="53"/>
    </row>
    <row r="16" spans="1:13" ht="52.5" customHeight="1">
      <c r="A16" s="161" t="s">
        <v>481</v>
      </c>
      <c r="B16" s="148" t="s">
        <v>619</v>
      </c>
      <c r="C16" s="162" t="s">
        <v>587</v>
      </c>
      <c r="D16" s="42" t="s">
        <v>596</v>
      </c>
      <c r="E16" s="42" t="s">
        <v>54</v>
      </c>
      <c r="F16" s="42" t="s">
        <v>482</v>
      </c>
      <c r="G16" s="101">
        <v>172100</v>
      </c>
      <c r="H16" s="100">
        <v>116290</v>
      </c>
      <c r="I16" s="39">
        <f t="shared" si="0"/>
        <v>67.57117954677513</v>
      </c>
      <c r="J16" s="53"/>
      <c r="K16" s="29"/>
      <c r="L16" s="53"/>
      <c r="M16" s="53"/>
    </row>
    <row r="17" spans="1:9" ht="25.5" customHeight="1">
      <c r="A17" s="161" t="s">
        <v>25</v>
      </c>
      <c r="B17" s="148" t="s">
        <v>619</v>
      </c>
      <c r="C17" s="162" t="s">
        <v>587</v>
      </c>
      <c r="D17" s="42" t="s">
        <v>596</v>
      </c>
      <c r="E17" s="42" t="s">
        <v>54</v>
      </c>
      <c r="F17" s="42" t="s">
        <v>26</v>
      </c>
      <c r="G17" s="101">
        <v>128000</v>
      </c>
      <c r="H17" s="100">
        <v>16000</v>
      </c>
      <c r="I17" s="39">
        <f t="shared" si="0"/>
        <v>12.5</v>
      </c>
    </row>
    <row r="18" spans="1:9" ht="39.75" customHeight="1">
      <c r="A18" s="163" t="s">
        <v>614</v>
      </c>
      <c r="B18" s="148" t="s">
        <v>619</v>
      </c>
      <c r="C18" s="156" t="s">
        <v>587</v>
      </c>
      <c r="D18" s="40" t="s">
        <v>597</v>
      </c>
      <c r="E18" s="40"/>
      <c r="F18" s="40"/>
      <c r="G18" s="157">
        <f>G19+G24+G27+G32+G36+G42+G44+G48+G50+G52+G56+G58</f>
        <v>18028000</v>
      </c>
      <c r="H18" s="98">
        <f>H19+H24+H27+H32+H36+H42+H44+H48+H50+H52+H56+H58</f>
        <v>8827989.050000003</v>
      </c>
      <c r="I18" s="39">
        <f t="shared" si="0"/>
        <v>48.96821083869538</v>
      </c>
    </row>
    <row r="19" spans="1:9" ht="36.75" customHeight="1">
      <c r="A19" s="158" t="s">
        <v>31</v>
      </c>
      <c r="B19" s="148" t="s">
        <v>619</v>
      </c>
      <c r="C19" s="159" t="s">
        <v>587</v>
      </c>
      <c r="D19" s="41" t="s">
        <v>597</v>
      </c>
      <c r="E19" s="41" t="s">
        <v>55</v>
      </c>
      <c r="F19" s="41"/>
      <c r="G19" s="160">
        <f>SUM(G20:G23)</f>
        <v>15363000</v>
      </c>
      <c r="H19" s="108">
        <f>H20+H21+H22+H23</f>
        <v>6962960.36</v>
      </c>
      <c r="I19" s="39">
        <f t="shared" si="0"/>
        <v>45.322921044066916</v>
      </c>
    </row>
    <row r="20" spans="1:9" ht="18.75" customHeight="1">
      <c r="A20" s="161" t="s">
        <v>56</v>
      </c>
      <c r="B20" s="148" t="s">
        <v>619</v>
      </c>
      <c r="C20" s="162" t="s">
        <v>587</v>
      </c>
      <c r="D20" s="42" t="s">
        <v>597</v>
      </c>
      <c r="E20" s="42" t="s">
        <v>55</v>
      </c>
      <c r="F20" s="42" t="s">
        <v>28</v>
      </c>
      <c r="G20" s="101">
        <v>10100000</v>
      </c>
      <c r="H20" s="101">
        <v>4797265.94</v>
      </c>
      <c r="I20" s="39">
        <f t="shared" si="0"/>
        <v>47.497682574257425</v>
      </c>
    </row>
    <row r="21" spans="1:9" ht="27" customHeight="1">
      <c r="A21" s="161" t="s">
        <v>32</v>
      </c>
      <c r="B21" s="148" t="s">
        <v>619</v>
      </c>
      <c r="C21" s="162" t="s">
        <v>33</v>
      </c>
      <c r="D21" s="42" t="s">
        <v>597</v>
      </c>
      <c r="E21" s="42" t="s">
        <v>55</v>
      </c>
      <c r="F21" s="42" t="s">
        <v>34</v>
      </c>
      <c r="G21" s="101">
        <v>270000</v>
      </c>
      <c r="H21" s="100">
        <v>122863.85</v>
      </c>
      <c r="I21" s="39">
        <f t="shared" si="0"/>
        <v>45.50512962962963</v>
      </c>
    </row>
    <row r="22" spans="1:9" ht="24.75" customHeight="1">
      <c r="A22" s="161" t="s">
        <v>57</v>
      </c>
      <c r="B22" s="148" t="s">
        <v>619</v>
      </c>
      <c r="C22" s="162" t="s">
        <v>33</v>
      </c>
      <c r="D22" s="42" t="s">
        <v>597</v>
      </c>
      <c r="E22" s="42" t="s">
        <v>55</v>
      </c>
      <c r="F22" s="42" t="s">
        <v>58</v>
      </c>
      <c r="G22" s="101">
        <v>2993000</v>
      </c>
      <c r="H22" s="100">
        <v>1630878.1</v>
      </c>
      <c r="I22" s="39">
        <f t="shared" si="0"/>
        <v>54.48974607417307</v>
      </c>
    </row>
    <row r="23" spans="1:9" ht="25.5" customHeight="1">
      <c r="A23" s="161" t="s">
        <v>25</v>
      </c>
      <c r="B23" s="148" t="s">
        <v>619</v>
      </c>
      <c r="C23" s="162" t="s">
        <v>587</v>
      </c>
      <c r="D23" s="42" t="s">
        <v>597</v>
      </c>
      <c r="E23" s="42" t="s">
        <v>55</v>
      </c>
      <c r="F23" s="42" t="s">
        <v>26</v>
      </c>
      <c r="G23" s="101">
        <v>2000000</v>
      </c>
      <c r="H23" s="100">
        <v>411952.47</v>
      </c>
      <c r="I23" s="39">
        <f t="shared" si="0"/>
        <v>20.597623499999997</v>
      </c>
    </row>
    <row r="24" spans="1:9" ht="39" customHeight="1">
      <c r="A24" s="164" t="s">
        <v>620</v>
      </c>
      <c r="B24" s="148" t="s">
        <v>619</v>
      </c>
      <c r="C24" s="159" t="s">
        <v>587</v>
      </c>
      <c r="D24" s="41" t="s">
        <v>597</v>
      </c>
      <c r="E24" s="41" t="s">
        <v>59</v>
      </c>
      <c r="F24" s="41"/>
      <c r="G24" s="254">
        <f>G25+G26</f>
        <v>1578000</v>
      </c>
      <c r="H24" s="255">
        <f>H25+H26</f>
        <v>1432988.84</v>
      </c>
      <c r="I24" s="39">
        <f t="shared" si="0"/>
        <v>90.81044613434727</v>
      </c>
    </row>
    <row r="25" spans="1:9" ht="17.25" customHeight="1">
      <c r="A25" s="161" t="s">
        <v>60</v>
      </c>
      <c r="B25" s="148" t="s">
        <v>619</v>
      </c>
      <c r="C25" s="162" t="s">
        <v>587</v>
      </c>
      <c r="D25" s="42" t="s">
        <v>597</v>
      </c>
      <c r="E25" s="42" t="s">
        <v>59</v>
      </c>
      <c r="F25" s="42" t="s">
        <v>28</v>
      </c>
      <c r="G25" s="101">
        <v>1100000</v>
      </c>
      <c r="H25" s="100">
        <v>1032094.17</v>
      </c>
      <c r="I25" s="39">
        <f t="shared" si="0"/>
        <v>93.82674272727273</v>
      </c>
    </row>
    <row r="26" spans="1:9" ht="25.5" customHeight="1">
      <c r="A26" s="161" t="s">
        <v>57</v>
      </c>
      <c r="B26" s="148" t="s">
        <v>619</v>
      </c>
      <c r="C26" s="162" t="s">
        <v>587</v>
      </c>
      <c r="D26" s="42" t="s">
        <v>597</v>
      </c>
      <c r="E26" s="42" t="s">
        <v>59</v>
      </c>
      <c r="F26" s="42" t="s">
        <v>58</v>
      </c>
      <c r="G26" s="101">
        <v>478000</v>
      </c>
      <c r="H26" s="231">
        <v>400894.67</v>
      </c>
      <c r="I26" s="39">
        <f t="shared" si="0"/>
        <v>83.86917782426778</v>
      </c>
    </row>
    <row r="27" spans="1:9" ht="39" customHeight="1">
      <c r="A27" s="165" t="s">
        <v>5</v>
      </c>
      <c r="B27" s="148" t="s">
        <v>619</v>
      </c>
      <c r="C27" s="159" t="s">
        <v>587</v>
      </c>
      <c r="D27" s="41" t="s">
        <v>597</v>
      </c>
      <c r="E27" s="41" t="s">
        <v>61</v>
      </c>
      <c r="F27" s="41"/>
      <c r="G27" s="160">
        <f>SUM(G28:G31)</f>
        <v>333000</v>
      </c>
      <c r="H27" s="255">
        <f>H28+H29+H30+H31</f>
        <v>163665.3</v>
      </c>
      <c r="I27" s="39">
        <f t="shared" si="0"/>
        <v>49.148738738738736</v>
      </c>
    </row>
    <row r="28" spans="1:9" ht="15" customHeight="1">
      <c r="A28" s="161" t="s">
        <v>60</v>
      </c>
      <c r="B28" s="148" t="s">
        <v>619</v>
      </c>
      <c r="C28" s="162" t="s">
        <v>587</v>
      </c>
      <c r="D28" s="42" t="s">
        <v>597</v>
      </c>
      <c r="E28" s="42" t="s">
        <v>61</v>
      </c>
      <c r="F28" s="42" t="s">
        <v>28</v>
      </c>
      <c r="G28" s="101">
        <v>174000</v>
      </c>
      <c r="H28" s="100">
        <v>45615.18</v>
      </c>
      <c r="I28" s="39">
        <f t="shared" si="0"/>
        <v>26.21562068965517</v>
      </c>
    </row>
    <row r="29" spans="1:9" ht="24" customHeight="1">
      <c r="A29" s="161" t="s">
        <v>32</v>
      </c>
      <c r="B29" s="148" t="s">
        <v>619</v>
      </c>
      <c r="C29" s="162" t="s">
        <v>587</v>
      </c>
      <c r="D29" s="42" t="s">
        <v>597</v>
      </c>
      <c r="E29" s="42" t="s">
        <v>61</v>
      </c>
      <c r="F29" s="42" t="s">
        <v>34</v>
      </c>
      <c r="G29" s="101">
        <v>11000</v>
      </c>
      <c r="H29" s="100">
        <v>927.5</v>
      </c>
      <c r="I29" s="39">
        <f t="shared" si="0"/>
        <v>8.431818181818182</v>
      </c>
    </row>
    <row r="30" spans="1:9" ht="39" customHeight="1">
      <c r="A30" s="161" t="s">
        <v>57</v>
      </c>
      <c r="B30" s="148" t="s">
        <v>619</v>
      </c>
      <c r="C30" s="162" t="s">
        <v>587</v>
      </c>
      <c r="D30" s="42" t="s">
        <v>597</v>
      </c>
      <c r="E30" s="42" t="s">
        <v>61</v>
      </c>
      <c r="F30" s="42" t="s">
        <v>58</v>
      </c>
      <c r="G30" s="101">
        <v>130500</v>
      </c>
      <c r="H30" s="100">
        <v>111522.62</v>
      </c>
      <c r="I30" s="39">
        <f t="shared" si="0"/>
        <v>85.45794636015326</v>
      </c>
    </row>
    <row r="31" spans="1:9" ht="30" customHeight="1">
      <c r="A31" s="161" t="s">
        <v>25</v>
      </c>
      <c r="B31" s="148" t="s">
        <v>619</v>
      </c>
      <c r="C31" s="162" t="s">
        <v>587</v>
      </c>
      <c r="D31" s="42" t="s">
        <v>597</v>
      </c>
      <c r="E31" s="42" t="s">
        <v>61</v>
      </c>
      <c r="F31" s="42" t="s">
        <v>26</v>
      </c>
      <c r="G31" s="101">
        <v>17500</v>
      </c>
      <c r="H31" s="100">
        <v>5600</v>
      </c>
      <c r="I31" s="39">
        <f t="shared" si="0"/>
        <v>32</v>
      </c>
    </row>
    <row r="32" spans="1:9" ht="27.75" customHeight="1">
      <c r="A32" s="158" t="s">
        <v>624</v>
      </c>
      <c r="B32" s="148" t="s">
        <v>619</v>
      </c>
      <c r="C32" s="159" t="s">
        <v>587</v>
      </c>
      <c r="D32" s="41" t="s">
        <v>597</v>
      </c>
      <c r="E32" s="41" t="s">
        <v>62</v>
      </c>
      <c r="F32" s="41"/>
      <c r="G32" s="160">
        <f>SUM(G33:G35)</f>
        <v>69000</v>
      </c>
      <c r="H32" s="255">
        <f>H33+H34+H35</f>
        <v>38926.9</v>
      </c>
      <c r="I32" s="39">
        <f t="shared" si="0"/>
        <v>56.41579710144927</v>
      </c>
    </row>
    <row r="33" spans="1:9" ht="21.75" customHeight="1">
      <c r="A33" s="161" t="s">
        <v>60</v>
      </c>
      <c r="B33" s="148" t="s">
        <v>619</v>
      </c>
      <c r="C33" s="162" t="s">
        <v>587</v>
      </c>
      <c r="D33" s="42" t="s">
        <v>597</v>
      </c>
      <c r="E33" s="42" t="s">
        <v>62</v>
      </c>
      <c r="F33" s="42" t="s">
        <v>28</v>
      </c>
      <c r="G33" s="101">
        <v>51200</v>
      </c>
      <c r="H33" s="100">
        <v>31638.37</v>
      </c>
      <c r="I33" s="39">
        <f t="shared" si="0"/>
        <v>61.79369140625</v>
      </c>
    </row>
    <row r="34" spans="1:9" ht="38.25" customHeight="1">
      <c r="A34" s="161" t="s">
        <v>57</v>
      </c>
      <c r="B34" s="148" t="s">
        <v>619</v>
      </c>
      <c r="C34" s="162" t="s">
        <v>587</v>
      </c>
      <c r="D34" s="42" t="s">
        <v>597</v>
      </c>
      <c r="E34" s="42" t="s">
        <v>62</v>
      </c>
      <c r="F34" s="42" t="s">
        <v>58</v>
      </c>
      <c r="G34" s="101">
        <v>15800</v>
      </c>
      <c r="H34" s="100">
        <v>7288.53</v>
      </c>
      <c r="I34" s="39">
        <f t="shared" si="0"/>
        <v>46.12993670886076</v>
      </c>
    </row>
    <row r="35" spans="1:9" ht="30" customHeight="1">
      <c r="A35" s="161" t="s">
        <v>25</v>
      </c>
      <c r="B35" s="148" t="s">
        <v>619</v>
      </c>
      <c r="C35" s="162" t="s">
        <v>587</v>
      </c>
      <c r="D35" s="42" t="s">
        <v>597</v>
      </c>
      <c r="E35" s="42" t="s">
        <v>62</v>
      </c>
      <c r="F35" s="42" t="s">
        <v>26</v>
      </c>
      <c r="G35" s="101">
        <v>2000</v>
      </c>
      <c r="H35" s="100">
        <v>0</v>
      </c>
      <c r="I35" s="39">
        <f t="shared" si="0"/>
        <v>0</v>
      </c>
    </row>
    <row r="36" spans="1:9" ht="64.5" customHeight="1">
      <c r="A36" s="166" t="s">
        <v>20</v>
      </c>
      <c r="B36" s="148" t="s">
        <v>619</v>
      </c>
      <c r="C36" s="167" t="s">
        <v>587</v>
      </c>
      <c r="D36" s="43" t="s">
        <v>597</v>
      </c>
      <c r="E36" s="43" t="s">
        <v>63</v>
      </c>
      <c r="F36" s="43"/>
      <c r="G36" s="160">
        <f>SUM(G37:G41)</f>
        <v>342000</v>
      </c>
      <c r="H36" s="255">
        <f>H37+H38+H39+H40+H41</f>
        <v>198768.46</v>
      </c>
      <c r="I36" s="39">
        <f t="shared" si="0"/>
        <v>58.11943274853802</v>
      </c>
    </row>
    <row r="37" spans="1:9" ht="24" customHeight="1">
      <c r="A37" s="161" t="s">
        <v>56</v>
      </c>
      <c r="B37" s="148" t="s">
        <v>619</v>
      </c>
      <c r="C37" s="162" t="s">
        <v>587</v>
      </c>
      <c r="D37" s="42" t="s">
        <v>597</v>
      </c>
      <c r="E37" s="42" t="s">
        <v>63</v>
      </c>
      <c r="F37" s="42" t="s">
        <v>28</v>
      </c>
      <c r="G37" s="101">
        <v>214000</v>
      </c>
      <c r="H37" s="100">
        <v>153201.99</v>
      </c>
      <c r="I37" s="39">
        <f t="shared" si="0"/>
        <v>71.58971495327103</v>
      </c>
    </row>
    <row r="38" spans="1:9" ht="22.5" customHeight="1">
      <c r="A38" s="161" t="s">
        <v>32</v>
      </c>
      <c r="B38" s="148" t="s">
        <v>619</v>
      </c>
      <c r="C38" s="162" t="s">
        <v>587</v>
      </c>
      <c r="D38" s="42" t="s">
        <v>597</v>
      </c>
      <c r="E38" s="42" t="s">
        <v>63</v>
      </c>
      <c r="F38" s="42" t="s">
        <v>34</v>
      </c>
      <c r="G38" s="101">
        <v>14000</v>
      </c>
      <c r="H38" s="100">
        <v>9238.4</v>
      </c>
      <c r="I38" s="39">
        <f t="shared" si="0"/>
        <v>65.98857142857143</v>
      </c>
    </row>
    <row r="39" spans="1:9" ht="39.75" customHeight="1">
      <c r="A39" s="161" t="s">
        <v>57</v>
      </c>
      <c r="B39" s="148" t="s">
        <v>619</v>
      </c>
      <c r="C39" s="162" t="s">
        <v>587</v>
      </c>
      <c r="D39" s="42" t="s">
        <v>597</v>
      </c>
      <c r="E39" s="42" t="s">
        <v>63</v>
      </c>
      <c r="F39" s="42" t="s">
        <v>58</v>
      </c>
      <c r="G39" s="101">
        <v>62000</v>
      </c>
      <c r="H39" s="100">
        <v>31144.07</v>
      </c>
      <c r="I39" s="39">
        <f t="shared" si="0"/>
        <v>50.232370967741936</v>
      </c>
    </row>
    <row r="40" spans="1:9" ht="25.5">
      <c r="A40" s="161" t="s">
        <v>25</v>
      </c>
      <c r="B40" s="148" t="s">
        <v>619</v>
      </c>
      <c r="C40" s="162" t="s">
        <v>587</v>
      </c>
      <c r="D40" s="42" t="s">
        <v>597</v>
      </c>
      <c r="E40" s="42" t="s">
        <v>63</v>
      </c>
      <c r="F40" s="42" t="s">
        <v>26</v>
      </c>
      <c r="G40" s="101">
        <v>42000</v>
      </c>
      <c r="H40" s="100">
        <v>184</v>
      </c>
      <c r="I40" s="39">
        <f t="shared" si="0"/>
        <v>0.4380952380952381</v>
      </c>
    </row>
    <row r="41" spans="1:9" ht="15.75" customHeight="1">
      <c r="A41" s="161" t="s">
        <v>35</v>
      </c>
      <c r="B41" s="148" t="s">
        <v>619</v>
      </c>
      <c r="C41" s="162" t="s">
        <v>587</v>
      </c>
      <c r="D41" s="42" t="s">
        <v>597</v>
      </c>
      <c r="E41" s="42" t="s">
        <v>63</v>
      </c>
      <c r="F41" s="42" t="s">
        <v>17</v>
      </c>
      <c r="G41" s="101">
        <v>10000</v>
      </c>
      <c r="H41" s="100">
        <v>5000</v>
      </c>
      <c r="I41" s="39">
        <f t="shared" si="0"/>
        <v>50</v>
      </c>
    </row>
    <row r="42" spans="1:9" ht="36" customHeight="1">
      <c r="A42" s="158" t="s">
        <v>29</v>
      </c>
      <c r="B42" s="148" t="s">
        <v>619</v>
      </c>
      <c r="C42" s="159" t="s">
        <v>587</v>
      </c>
      <c r="D42" s="41" t="s">
        <v>597</v>
      </c>
      <c r="E42" s="41" t="s">
        <v>64</v>
      </c>
      <c r="F42" s="41"/>
      <c r="G42" s="183">
        <f>G43</f>
        <v>200000</v>
      </c>
      <c r="H42" s="108">
        <f>H43</f>
        <v>25000</v>
      </c>
      <c r="I42" s="39">
        <f t="shared" si="0"/>
        <v>12.5</v>
      </c>
    </row>
    <row r="43" spans="1:9" ht="28.5" customHeight="1">
      <c r="A43" s="161" t="s">
        <v>25</v>
      </c>
      <c r="B43" s="148" t="s">
        <v>619</v>
      </c>
      <c r="C43" s="162" t="s">
        <v>587</v>
      </c>
      <c r="D43" s="42" t="s">
        <v>597</v>
      </c>
      <c r="E43" s="42" t="s">
        <v>64</v>
      </c>
      <c r="F43" s="42" t="s">
        <v>26</v>
      </c>
      <c r="G43" s="101">
        <v>200000</v>
      </c>
      <c r="H43" s="231">
        <v>25000</v>
      </c>
      <c r="I43" s="39">
        <f t="shared" si="0"/>
        <v>12.5</v>
      </c>
    </row>
    <row r="44" spans="1:9" ht="36.75" customHeight="1">
      <c r="A44" s="158" t="s">
        <v>483</v>
      </c>
      <c r="B44" s="148" t="s">
        <v>619</v>
      </c>
      <c r="C44" s="159" t="s">
        <v>587</v>
      </c>
      <c r="D44" s="41" t="s">
        <v>597</v>
      </c>
      <c r="E44" s="41" t="s">
        <v>65</v>
      </c>
      <c r="F44" s="41"/>
      <c r="G44" s="160">
        <f>SUM(G45:G47)</f>
        <v>50000</v>
      </c>
      <c r="H44" s="108">
        <f>H45+H46+H47</f>
        <v>0</v>
      </c>
      <c r="I44" s="39">
        <f t="shared" si="0"/>
        <v>0</v>
      </c>
    </row>
    <row r="45" spans="1:9" ht="24.75" customHeight="1">
      <c r="A45" s="161" t="s">
        <v>60</v>
      </c>
      <c r="B45" s="148" t="s">
        <v>619</v>
      </c>
      <c r="C45" s="162" t="s">
        <v>587</v>
      </c>
      <c r="D45" s="42" t="s">
        <v>597</v>
      </c>
      <c r="E45" s="42" t="s">
        <v>65</v>
      </c>
      <c r="F45" s="42" t="s">
        <v>28</v>
      </c>
      <c r="G45" s="101">
        <v>37000</v>
      </c>
      <c r="H45" s="100">
        <v>0</v>
      </c>
      <c r="I45" s="39">
        <f t="shared" si="0"/>
        <v>0</v>
      </c>
    </row>
    <row r="46" spans="1:9" ht="36.75" customHeight="1">
      <c r="A46" s="161" t="s">
        <v>57</v>
      </c>
      <c r="B46" s="148" t="s">
        <v>619</v>
      </c>
      <c r="C46" s="162" t="s">
        <v>587</v>
      </c>
      <c r="D46" s="42" t="s">
        <v>597</v>
      </c>
      <c r="E46" s="42" t="s">
        <v>65</v>
      </c>
      <c r="F46" s="42" t="s">
        <v>58</v>
      </c>
      <c r="G46" s="101">
        <v>11000</v>
      </c>
      <c r="H46" s="100">
        <v>0</v>
      </c>
      <c r="I46" s="39">
        <f t="shared" si="0"/>
        <v>0</v>
      </c>
    </row>
    <row r="47" spans="1:9" ht="29.25" customHeight="1">
      <c r="A47" s="161" t="s">
        <v>25</v>
      </c>
      <c r="B47" s="148" t="s">
        <v>619</v>
      </c>
      <c r="C47" s="162" t="s">
        <v>587</v>
      </c>
      <c r="D47" s="42" t="s">
        <v>597</v>
      </c>
      <c r="E47" s="42" t="s">
        <v>65</v>
      </c>
      <c r="F47" s="42" t="s">
        <v>26</v>
      </c>
      <c r="G47" s="101">
        <v>2000</v>
      </c>
      <c r="H47" s="100">
        <v>0</v>
      </c>
      <c r="I47" s="39">
        <f t="shared" si="0"/>
        <v>0</v>
      </c>
    </row>
    <row r="48" spans="1:9" ht="25.5" customHeight="1">
      <c r="A48" s="158" t="s">
        <v>66</v>
      </c>
      <c r="B48" s="148" t="s">
        <v>619</v>
      </c>
      <c r="C48" s="159" t="s">
        <v>587</v>
      </c>
      <c r="D48" s="41" t="s">
        <v>597</v>
      </c>
      <c r="E48" s="41" t="s">
        <v>67</v>
      </c>
      <c r="F48" s="41"/>
      <c r="G48" s="160">
        <f>G49</f>
        <v>5000</v>
      </c>
      <c r="H48" s="108">
        <f>H49</f>
        <v>0</v>
      </c>
      <c r="I48" s="39">
        <f t="shared" si="0"/>
        <v>0</v>
      </c>
    </row>
    <row r="49" spans="1:9" ht="26.25" customHeight="1">
      <c r="A49" s="161" t="s">
        <v>25</v>
      </c>
      <c r="B49" s="148" t="s">
        <v>619</v>
      </c>
      <c r="C49" s="162" t="s">
        <v>587</v>
      </c>
      <c r="D49" s="42" t="s">
        <v>597</v>
      </c>
      <c r="E49" s="42" t="s">
        <v>67</v>
      </c>
      <c r="F49" s="42" t="s">
        <v>26</v>
      </c>
      <c r="G49" s="101">
        <v>5000</v>
      </c>
      <c r="H49" s="231">
        <v>0</v>
      </c>
      <c r="I49" s="39">
        <f t="shared" si="0"/>
        <v>0</v>
      </c>
    </row>
    <row r="50" spans="1:9" ht="39.75" customHeight="1">
      <c r="A50" s="165" t="s">
        <v>68</v>
      </c>
      <c r="B50" s="148" t="s">
        <v>619</v>
      </c>
      <c r="C50" s="159" t="s">
        <v>587</v>
      </c>
      <c r="D50" s="41" t="s">
        <v>597</v>
      </c>
      <c r="E50" s="41" t="s">
        <v>69</v>
      </c>
      <c r="F50" s="41"/>
      <c r="G50" s="160">
        <f>G51</f>
        <v>11000</v>
      </c>
      <c r="H50" s="108">
        <f>H51</f>
        <v>0</v>
      </c>
      <c r="I50" s="39">
        <f t="shared" si="0"/>
        <v>0</v>
      </c>
    </row>
    <row r="51" spans="1:9" ht="31.5" customHeight="1">
      <c r="A51" s="161" t="s">
        <v>25</v>
      </c>
      <c r="B51" s="148" t="s">
        <v>619</v>
      </c>
      <c r="C51" s="162" t="s">
        <v>587</v>
      </c>
      <c r="D51" s="42" t="s">
        <v>597</v>
      </c>
      <c r="E51" s="42" t="s">
        <v>70</v>
      </c>
      <c r="F51" s="42" t="s">
        <v>26</v>
      </c>
      <c r="G51" s="101">
        <v>11000</v>
      </c>
      <c r="H51" s="231">
        <v>0</v>
      </c>
      <c r="I51" s="39">
        <f t="shared" si="0"/>
        <v>0</v>
      </c>
    </row>
    <row r="52" spans="1:9" ht="39" customHeight="1">
      <c r="A52" s="165" t="s">
        <v>71</v>
      </c>
      <c r="B52" s="148" t="s">
        <v>619</v>
      </c>
      <c r="C52" s="159" t="s">
        <v>587</v>
      </c>
      <c r="D52" s="41" t="s">
        <v>597</v>
      </c>
      <c r="E52" s="41" t="s">
        <v>72</v>
      </c>
      <c r="F52" s="41"/>
      <c r="G52" s="183">
        <f>SUM(G53:G55)</f>
        <v>33000</v>
      </c>
      <c r="H52" s="255">
        <f>H53+H54+H55</f>
        <v>5679.19</v>
      </c>
      <c r="I52" s="39">
        <f t="shared" si="0"/>
        <v>17.209666666666664</v>
      </c>
    </row>
    <row r="53" spans="1:9" ht="19.5" customHeight="1">
      <c r="A53" s="161" t="s">
        <v>56</v>
      </c>
      <c r="B53" s="148" t="s">
        <v>619</v>
      </c>
      <c r="C53" s="162" t="s">
        <v>587</v>
      </c>
      <c r="D53" s="42" t="s">
        <v>597</v>
      </c>
      <c r="E53" s="42" t="s">
        <v>72</v>
      </c>
      <c r="F53" s="42" t="s">
        <v>28</v>
      </c>
      <c r="G53" s="215">
        <v>0</v>
      </c>
      <c r="H53" s="100">
        <v>0</v>
      </c>
      <c r="I53" s="39" t="e">
        <f t="shared" si="0"/>
        <v>#DIV/0!</v>
      </c>
    </row>
    <row r="54" spans="1:9" ht="43.5" customHeight="1">
      <c r="A54" s="161" t="s">
        <v>57</v>
      </c>
      <c r="B54" s="148" t="s">
        <v>619</v>
      </c>
      <c r="C54" s="162" t="s">
        <v>587</v>
      </c>
      <c r="D54" s="42" t="s">
        <v>597</v>
      </c>
      <c r="E54" s="42" t="s">
        <v>72</v>
      </c>
      <c r="F54" s="42" t="s">
        <v>58</v>
      </c>
      <c r="G54" s="215">
        <v>4000</v>
      </c>
      <c r="H54" s="100">
        <v>0</v>
      </c>
      <c r="I54" s="39">
        <f t="shared" si="0"/>
        <v>0</v>
      </c>
    </row>
    <row r="55" spans="1:9" ht="27" customHeight="1">
      <c r="A55" s="161" t="s">
        <v>25</v>
      </c>
      <c r="B55" s="148" t="s">
        <v>619</v>
      </c>
      <c r="C55" s="162" t="s">
        <v>587</v>
      </c>
      <c r="D55" s="42" t="s">
        <v>597</v>
      </c>
      <c r="E55" s="42" t="s">
        <v>72</v>
      </c>
      <c r="F55" s="42" t="s">
        <v>26</v>
      </c>
      <c r="G55" s="215">
        <v>29000</v>
      </c>
      <c r="H55" s="100">
        <v>5679.19</v>
      </c>
      <c r="I55" s="39">
        <f t="shared" si="0"/>
        <v>19.583413793103446</v>
      </c>
    </row>
    <row r="56" spans="1:9" ht="51" customHeight="1">
      <c r="A56" s="165" t="s">
        <v>73</v>
      </c>
      <c r="B56" s="148" t="s">
        <v>619</v>
      </c>
      <c r="C56" s="159" t="s">
        <v>587</v>
      </c>
      <c r="D56" s="41" t="s">
        <v>597</v>
      </c>
      <c r="E56" s="41" t="s">
        <v>74</v>
      </c>
      <c r="F56" s="41"/>
      <c r="G56" s="183">
        <f>G57</f>
        <v>11000</v>
      </c>
      <c r="H56" s="255">
        <f>H57</f>
        <v>0</v>
      </c>
      <c r="I56" s="39">
        <f t="shared" si="0"/>
        <v>0</v>
      </c>
    </row>
    <row r="57" spans="1:9" ht="27.75" customHeight="1">
      <c r="A57" s="161" t="s">
        <v>25</v>
      </c>
      <c r="B57" s="148" t="s">
        <v>619</v>
      </c>
      <c r="C57" s="162" t="s">
        <v>587</v>
      </c>
      <c r="D57" s="42" t="s">
        <v>597</v>
      </c>
      <c r="E57" s="42" t="s">
        <v>74</v>
      </c>
      <c r="F57" s="42" t="s">
        <v>26</v>
      </c>
      <c r="G57" s="215">
        <v>11000</v>
      </c>
      <c r="H57" s="231">
        <v>0</v>
      </c>
      <c r="I57" s="39">
        <f t="shared" si="0"/>
        <v>0</v>
      </c>
    </row>
    <row r="58" spans="1:9" ht="42.75" customHeight="1">
      <c r="A58" s="165" t="s">
        <v>75</v>
      </c>
      <c r="B58" s="148" t="s">
        <v>619</v>
      </c>
      <c r="C58" s="159" t="s">
        <v>587</v>
      </c>
      <c r="D58" s="41" t="s">
        <v>597</v>
      </c>
      <c r="E58" s="41" t="s">
        <v>563</v>
      </c>
      <c r="F58" s="41"/>
      <c r="G58" s="183">
        <f>G59</f>
        <v>33000</v>
      </c>
      <c r="H58" s="255">
        <f>H59</f>
        <v>0</v>
      </c>
      <c r="I58" s="39">
        <f t="shared" si="0"/>
        <v>0</v>
      </c>
    </row>
    <row r="59" spans="1:9" ht="23.25" customHeight="1">
      <c r="A59" s="161" t="s">
        <v>25</v>
      </c>
      <c r="B59" s="148" t="s">
        <v>619</v>
      </c>
      <c r="C59" s="162" t="s">
        <v>587</v>
      </c>
      <c r="D59" s="42" t="s">
        <v>597</v>
      </c>
      <c r="E59" s="42" t="s">
        <v>563</v>
      </c>
      <c r="F59" s="42" t="s">
        <v>26</v>
      </c>
      <c r="G59" s="215">
        <v>33000</v>
      </c>
      <c r="H59" s="100">
        <f>H60</f>
        <v>0</v>
      </c>
      <c r="I59" s="39">
        <f t="shared" si="0"/>
        <v>0</v>
      </c>
    </row>
    <row r="60" spans="1:9" ht="14.25" customHeight="1">
      <c r="A60" s="168" t="s">
        <v>631</v>
      </c>
      <c r="B60" s="148" t="s">
        <v>619</v>
      </c>
      <c r="C60" s="156" t="s">
        <v>587</v>
      </c>
      <c r="D60" s="40" t="s">
        <v>617</v>
      </c>
      <c r="E60" s="40"/>
      <c r="F60" s="40"/>
      <c r="G60" s="182">
        <f>G61</f>
        <v>100000</v>
      </c>
      <c r="H60" s="157">
        <f>H61</f>
        <v>0</v>
      </c>
      <c r="I60" s="39">
        <f t="shared" si="0"/>
        <v>0</v>
      </c>
    </row>
    <row r="61" spans="1:9" ht="12.75" customHeight="1">
      <c r="A61" s="169" t="s">
        <v>632</v>
      </c>
      <c r="B61" s="148" t="s">
        <v>619</v>
      </c>
      <c r="C61" s="159" t="s">
        <v>587</v>
      </c>
      <c r="D61" s="41" t="s">
        <v>617</v>
      </c>
      <c r="E61" s="41" t="s">
        <v>76</v>
      </c>
      <c r="F61" s="41"/>
      <c r="G61" s="183">
        <f>G62</f>
        <v>100000</v>
      </c>
      <c r="H61" s="160">
        <f>H62</f>
        <v>0</v>
      </c>
      <c r="I61" s="39">
        <f t="shared" si="0"/>
        <v>0</v>
      </c>
    </row>
    <row r="62" spans="1:9" ht="18.75" customHeight="1">
      <c r="A62" s="170" t="s">
        <v>268</v>
      </c>
      <c r="B62" s="148" t="s">
        <v>619</v>
      </c>
      <c r="C62" s="162" t="s">
        <v>587</v>
      </c>
      <c r="D62" s="42" t="s">
        <v>617</v>
      </c>
      <c r="E62" s="42" t="s">
        <v>77</v>
      </c>
      <c r="F62" s="42" t="s">
        <v>19</v>
      </c>
      <c r="G62" s="215">
        <v>100000</v>
      </c>
      <c r="H62" s="101">
        <v>0</v>
      </c>
      <c r="I62" s="39">
        <f t="shared" si="0"/>
        <v>0</v>
      </c>
    </row>
    <row r="63" spans="1:9" ht="16.5" customHeight="1">
      <c r="A63" s="163" t="s">
        <v>602</v>
      </c>
      <c r="B63" s="148" t="s">
        <v>619</v>
      </c>
      <c r="C63" s="156" t="s">
        <v>587</v>
      </c>
      <c r="D63" s="40" t="s">
        <v>1</v>
      </c>
      <c r="E63" s="40" t="s">
        <v>78</v>
      </c>
      <c r="F63" s="40"/>
      <c r="G63" s="157">
        <f>G64+G71+G80</f>
        <v>7740165</v>
      </c>
      <c r="H63" s="98">
        <f>H64+H71+H80</f>
        <v>3341656.54</v>
      </c>
      <c r="I63" s="39">
        <f t="shared" si="0"/>
        <v>43.17293675264028</v>
      </c>
    </row>
    <row r="64" spans="1:9" ht="27" customHeight="1">
      <c r="A64" s="158" t="s">
        <v>293</v>
      </c>
      <c r="B64" s="148" t="s">
        <v>619</v>
      </c>
      <c r="C64" s="159" t="s">
        <v>587</v>
      </c>
      <c r="D64" s="41" t="s">
        <v>1</v>
      </c>
      <c r="E64" s="41" t="s">
        <v>564</v>
      </c>
      <c r="F64" s="41"/>
      <c r="G64" s="160">
        <f>SUM(G65:G70)</f>
        <v>701165</v>
      </c>
      <c r="H64" s="99">
        <f>H65+H66+H67+H68+H69+H70</f>
        <v>178805.59</v>
      </c>
      <c r="I64" s="39">
        <f t="shared" si="0"/>
        <v>25.501214407450455</v>
      </c>
    </row>
    <row r="65" spans="1:9" ht="32.25" customHeight="1">
      <c r="A65" s="161" t="s">
        <v>25</v>
      </c>
      <c r="B65" s="148" t="s">
        <v>619</v>
      </c>
      <c r="C65" s="162" t="s">
        <v>587</v>
      </c>
      <c r="D65" s="42" t="s">
        <v>1</v>
      </c>
      <c r="E65" s="42" t="s">
        <v>564</v>
      </c>
      <c r="F65" s="42" t="s">
        <v>26</v>
      </c>
      <c r="G65" s="101">
        <v>425165</v>
      </c>
      <c r="H65" s="100">
        <v>151471.71</v>
      </c>
      <c r="I65" s="39">
        <f t="shared" si="0"/>
        <v>35.62657086072466</v>
      </c>
    </row>
    <row r="66" spans="1:9" ht="16.5" customHeight="1">
      <c r="A66" s="161" t="s">
        <v>79</v>
      </c>
      <c r="B66" s="148" t="s">
        <v>619</v>
      </c>
      <c r="C66" s="162" t="s">
        <v>587</v>
      </c>
      <c r="D66" s="42" t="s">
        <v>1</v>
      </c>
      <c r="E66" s="42" t="s">
        <v>564</v>
      </c>
      <c r="F66" s="42" t="s">
        <v>80</v>
      </c>
      <c r="G66" s="101">
        <v>16000</v>
      </c>
      <c r="H66" s="100">
        <v>0</v>
      </c>
      <c r="I66" s="39">
        <f t="shared" si="0"/>
        <v>0</v>
      </c>
    </row>
    <row r="67" spans="1:9" ht="12.75" customHeight="1">
      <c r="A67" s="171" t="s">
        <v>565</v>
      </c>
      <c r="B67" s="148" t="s">
        <v>619</v>
      </c>
      <c r="C67" s="162" t="s">
        <v>587</v>
      </c>
      <c r="D67" s="42" t="s">
        <v>1</v>
      </c>
      <c r="E67" s="42" t="s">
        <v>564</v>
      </c>
      <c r="F67" s="42" t="s">
        <v>270</v>
      </c>
      <c r="G67" s="101">
        <v>135000</v>
      </c>
      <c r="H67" s="100">
        <v>0</v>
      </c>
      <c r="I67" s="39">
        <f t="shared" si="0"/>
        <v>0</v>
      </c>
    </row>
    <row r="68" spans="1:9" ht="12.75" customHeight="1">
      <c r="A68" s="161" t="s">
        <v>269</v>
      </c>
      <c r="B68" s="148" t="s">
        <v>619</v>
      </c>
      <c r="C68" s="162" t="s">
        <v>587</v>
      </c>
      <c r="D68" s="42" t="s">
        <v>1</v>
      </c>
      <c r="E68" s="42" t="s">
        <v>564</v>
      </c>
      <c r="F68" s="42" t="s">
        <v>272</v>
      </c>
      <c r="G68" s="101">
        <v>35000</v>
      </c>
      <c r="H68" s="100">
        <v>843</v>
      </c>
      <c r="I68" s="39">
        <f t="shared" si="0"/>
        <v>2.408571428571429</v>
      </c>
    </row>
    <row r="69" spans="1:9" ht="26.25" customHeight="1">
      <c r="A69" s="161" t="s">
        <v>271</v>
      </c>
      <c r="B69" s="148" t="s">
        <v>619</v>
      </c>
      <c r="C69" s="162" t="s">
        <v>587</v>
      </c>
      <c r="D69" s="42" t="s">
        <v>1</v>
      </c>
      <c r="E69" s="42" t="s">
        <v>564</v>
      </c>
      <c r="F69" s="42" t="s">
        <v>273</v>
      </c>
      <c r="G69" s="101">
        <v>47000</v>
      </c>
      <c r="H69" s="100">
        <v>6152</v>
      </c>
      <c r="I69" s="39">
        <f t="shared" si="0"/>
        <v>13.089361702127661</v>
      </c>
    </row>
    <row r="70" spans="1:9" ht="17.25" customHeight="1">
      <c r="A70" s="161" t="s">
        <v>81</v>
      </c>
      <c r="B70" s="148" t="s">
        <v>619</v>
      </c>
      <c r="C70" s="162" t="s">
        <v>587</v>
      </c>
      <c r="D70" s="42" t="s">
        <v>1</v>
      </c>
      <c r="E70" s="42" t="s">
        <v>564</v>
      </c>
      <c r="F70" s="42" t="s">
        <v>82</v>
      </c>
      <c r="G70" s="101">
        <v>43000</v>
      </c>
      <c r="H70" s="100">
        <v>20338.88</v>
      </c>
      <c r="I70" s="39">
        <f t="shared" si="0"/>
        <v>47.29972093023256</v>
      </c>
    </row>
    <row r="71" spans="1:9" ht="17.25" customHeight="1">
      <c r="A71" s="158" t="s">
        <v>18</v>
      </c>
      <c r="B71" s="148" t="s">
        <v>619</v>
      </c>
      <c r="C71" s="128" t="s">
        <v>587</v>
      </c>
      <c r="D71" s="102" t="s">
        <v>1</v>
      </c>
      <c r="E71" s="102" t="s">
        <v>83</v>
      </c>
      <c r="F71" s="102"/>
      <c r="G71" s="172">
        <f>SUM(G72:G79)</f>
        <v>6989000</v>
      </c>
      <c r="H71" s="256">
        <f>H72+H73+H74+H75+H76+H77+H78+H79+H80</f>
        <v>3162850.95</v>
      </c>
      <c r="I71" s="39">
        <f t="shared" si="0"/>
        <v>45.25469952782945</v>
      </c>
    </row>
    <row r="72" spans="1:9" ht="15.75" customHeight="1">
      <c r="A72" s="161" t="s">
        <v>84</v>
      </c>
      <c r="B72" s="148" t="s">
        <v>619</v>
      </c>
      <c r="C72" s="129" t="s">
        <v>587</v>
      </c>
      <c r="D72" s="44" t="s">
        <v>1</v>
      </c>
      <c r="E72" s="44" t="s">
        <v>83</v>
      </c>
      <c r="F72" s="44" t="s">
        <v>275</v>
      </c>
      <c r="G72" s="130">
        <v>3000000</v>
      </c>
      <c r="H72" s="100">
        <v>1334574.09</v>
      </c>
      <c r="I72" s="39">
        <f t="shared" si="0"/>
        <v>44.485803000000004</v>
      </c>
    </row>
    <row r="73" spans="1:9" ht="25.5" customHeight="1">
      <c r="A73" s="161" t="s">
        <v>277</v>
      </c>
      <c r="B73" s="148" t="s">
        <v>619</v>
      </c>
      <c r="C73" s="129" t="s">
        <v>587</v>
      </c>
      <c r="D73" s="44" t="s">
        <v>1</v>
      </c>
      <c r="E73" s="44" t="s">
        <v>83</v>
      </c>
      <c r="F73" s="44" t="s">
        <v>276</v>
      </c>
      <c r="G73" s="130">
        <v>20000</v>
      </c>
      <c r="H73" s="100">
        <v>8029.44</v>
      </c>
      <c r="I73" s="39">
        <f t="shared" si="0"/>
        <v>40.1472</v>
      </c>
    </row>
    <row r="74" spans="1:9" ht="41.25" customHeight="1">
      <c r="A74" s="161" t="s">
        <v>85</v>
      </c>
      <c r="B74" s="148" t="s">
        <v>619</v>
      </c>
      <c r="C74" s="129" t="s">
        <v>587</v>
      </c>
      <c r="D74" s="44" t="s">
        <v>1</v>
      </c>
      <c r="E74" s="44" t="s">
        <v>83</v>
      </c>
      <c r="F74" s="44" t="s">
        <v>398</v>
      </c>
      <c r="G74" s="130">
        <v>906000</v>
      </c>
      <c r="H74" s="100">
        <v>456203.85</v>
      </c>
      <c r="I74" s="39">
        <f t="shared" si="0"/>
        <v>50.35362582781456</v>
      </c>
    </row>
    <row r="75" spans="1:9" ht="29.25" customHeight="1">
      <c r="A75" s="161" t="s">
        <v>278</v>
      </c>
      <c r="B75" s="148" t="s">
        <v>619</v>
      </c>
      <c r="C75" s="129" t="s">
        <v>587</v>
      </c>
      <c r="D75" s="44" t="s">
        <v>1</v>
      </c>
      <c r="E75" s="44" t="s">
        <v>83</v>
      </c>
      <c r="F75" s="44" t="s">
        <v>26</v>
      </c>
      <c r="G75" s="130">
        <v>2700000</v>
      </c>
      <c r="H75" s="100">
        <v>1294122.2</v>
      </c>
      <c r="I75" s="39">
        <f t="shared" si="0"/>
        <v>47.93045185185185</v>
      </c>
    </row>
    <row r="76" spans="1:9" ht="93" customHeight="1">
      <c r="A76" s="171" t="s">
        <v>274</v>
      </c>
      <c r="B76" s="148" t="s">
        <v>619</v>
      </c>
      <c r="C76" s="129" t="s">
        <v>587</v>
      </c>
      <c r="D76" s="44" t="s">
        <v>1</v>
      </c>
      <c r="E76" s="44" t="s">
        <v>83</v>
      </c>
      <c r="F76" s="44" t="s">
        <v>270</v>
      </c>
      <c r="G76" s="130">
        <v>90000</v>
      </c>
      <c r="H76" s="100">
        <v>0</v>
      </c>
      <c r="I76" s="39">
        <f t="shared" si="0"/>
        <v>0</v>
      </c>
    </row>
    <row r="77" spans="1:9" ht="25.5" customHeight="1">
      <c r="A77" s="161" t="s">
        <v>269</v>
      </c>
      <c r="B77" s="148" t="s">
        <v>619</v>
      </c>
      <c r="C77" s="162" t="s">
        <v>587</v>
      </c>
      <c r="D77" s="42" t="s">
        <v>1</v>
      </c>
      <c r="E77" s="44" t="s">
        <v>83</v>
      </c>
      <c r="F77" s="42" t="s">
        <v>272</v>
      </c>
      <c r="G77" s="215">
        <v>106000</v>
      </c>
      <c r="H77" s="100">
        <v>41377</v>
      </c>
      <c r="I77" s="39">
        <f aca="true" t="shared" si="1" ref="I77:I137">H77/G77*100</f>
        <v>39.034905660377355</v>
      </c>
    </row>
    <row r="78" spans="1:9" ht="29.25" customHeight="1">
      <c r="A78" s="161" t="s">
        <v>271</v>
      </c>
      <c r="B78" s="148" t="s">
        <v>619</v>
      </c>
      <c r="C78" s="162" t="s">
        <v>587</v>
      </c>
      <c r="D78" s="42" t="s">
        <v>1</v>
      </c>
      <c r="E78" s="44" t="s">
        <v>83</v>
      </c>
      <c r="F78" s="42" t="s">
        <v>273</v>
      </c>
      <c r="G78" s="215">
        <v>135000</v>
      </c>
      <c r="H78" s="100">
        <v>22669.94</v>
      </c>
      <c r="I78" s="39">
        <f t="shared" si="1"/>
        <v>16.79254814814815</v>
      </c>
    </row>
    <row r="79" spans="1:9" ht="18.75" customHeight="1">
      <c r="A79" s="161" t="s">
        <v>81</v>
      </c>
      <c r="B79" s="148" t="s">
        <v>619</v>
      </c>
      <c r="C79" s="162" t="s">
        <v>587</v>
      </c>
      <c r="D79" s="42" t="s">
        <v>1</v>
      </c>
      <c r="E79" s="44" t="s">
        <v>83</v>
      </c>
      <c r="F79" s="42" t="s">
        <v>82</v>
      </c>
      <c r="G79" s="215">
        <v>32000</v>
      </c>
      <c r="H79" s="100">
        <v>5874.43</v>
      </c>
      <c r="I79" s="39">
        <f t="shared" si="1"/>
        <v>18.35759375</v>
      </c>
    </row>
    <row r="80" spans="1:9" ht="25.5" customHeight="1">
      <c r="A80" s="164" t="s">
        <v>484</v>
      </c>
      <c r="B80" s="148" t="s">
        <v>619</v>
      </c>
      <c r="C80" s="173" t="s">
        <v>587</v>
      </c>
      <c r="D80" s="41" t="s">
        <v>1</v>
      </c>
      <c r="E80" s="41" t="s">
        <v>86</v>
      </c>
      <c r="F80" s="113"/>
      <c r="G80" s="183">
        <f>SUM(G81:G81)</f>
        <v>50000</v>
      </c>
      <c r="H80" s="256">
        <f>H81</f>
        <v>0</v>
      </c>
      <c r="I80" s="39">
        <f t="shared" si="1"/>
        <v>0</v>
      </c>
    </row>
    <row r="81" spans="1:9" ht="24.75" customHeight="1">
      <c r="A81" s="161" t="s">
        <v>278</v>
      </c>
      <c r="B81" s="148" t="s">
        <v>619</v>
      </c>
      <c r="C81" s="174" t="s">
        <v>587</v>
      </c>
      <c r="D81" s="113" t="s">
        <v>1</v>
      </c>
      <c r="E81" s="42" t="s">
        <v>86</v>
      </c>
      <c r="F81" s="113" t="s">
        <v>26</v>
      </c>
      <c r="G81" s="215">
        <v>50000</v>
      </c>
      <c r="H81" s="100">
        <v>0</v>
      </c>
      <c r="I81" s="39">
        <f t="shared" si="1"/>
        <v>0</v>
      </c>
    </row>
    <row r="82" spans="1:13" ht="14.25" customHeight="1">
      <c r="A82" s="175" t="s">
        <v>13</v>
      </c>
      <c r="B82" s="176" t="s">
        <v>619</v>
      </c>
      <c r="C82" s="116" t="s">
        <v>594</v>
      </c>
      <c r="D82" s="116"/>
      <c r="E82" s="116"/>
      <c r="F82" s="116"/>
      <c r="G82" s="233">
        <f aca="true" t="shared" si="2" ref="G82:H84">G83</f>
        <v>636000</v>
      </c>
      <c r="H82" s="234">
        <f t="shared" si="2"/>
        <v>318200</v>
      </c>
      <c r="I82" s="39">
        <f t="shared" si="1"/>
        <v>50.03144654088051</v>
      </c>
      <c r="J82" s="54"/>
      <c r="K82" s="54"/>
      <c r="L82" s="54"/>
      <c r="M82" s="54"/>
    </row>
    <row r="83" spans="1:9" ht="14.25" customHeight="1">
      <c r="A83" s="163" t="s">
        <v>14</v>
      </c>
      <c r="B83" s="148" t="s">
        <v>619</v>
      </c>
      <c r="C83" s="156" t="s">
        <v>594</v>
      </c>
      <c r="D83" s="40" t="s">
        <v>596</v>
      </c>
      <c r="E83" s="40"/>
      <c r="F83" s="40"/>
      <c r="G83" s="157">
        <f t="shared" si="2"/>
        <v>636000</v>
      </c>
      <c r="H83" s="157">
        <f t="shared" si="2"/>
        <v>318200</v>
      </c>
      <c r="I83" s="39">
        <f t="shared" si="1"/>
        <v>50.03144654088051</v>
      </c>
    </row>
    <row r="84" spans="1:11" ht="27" customHeight="1">
      <c r="A84" s="165" t="s">
        <v>3</v>
      </c>
      <c r="B84" s="148" t="s">
        <v>619</v>
      </c>
      <c r="C84" s="159" t="s">
        <v>594</v>
      </c>
      <c r="D84" s="41" t="s">
        <v>596</v>
      </c>
      <c r="E84" s="41" t="s">
        <v>87</v>
      </c>
      <c r="F84" s="41"/>
      <c r="G84" s="160">
        <f t="shared" si="2"/>
        <v>636000</v>
      </c>
      <c r="H84" s="160">
        <f t="shared" si="2"/>
        <v>318200</v>
      </c>
      <c r="I84" s="39">
        <f t="shared" si="1"/>
        <v>50.03144654088051</v>
      </c>
      <c r="K84" s="53"/>
    </row>
    <row r="85" spans="1:11" ht="17.25" customHeight="1">
      <c r="A85" s="161" t="s">
        <v>35</v>
      </c>
      <c r="B85" s="148" t="s">
        <v>619</v>
      </c>
      <c r="C85" s="162" t="s">
        <v>594</v>
      </c>
      <c r="D85" s="42" t="s">
        <v>596</v>
      </c>
      <c r="E85" s="42" t="s">
        <v>87</v>
      </c>
      <c r="F85" s="42" t="s">
        <v>17</v>
      </c>
      <c r="G85" s="101">
        <v>636000</v>
      </c>
      <c r="H85" s="101">
        <v>318200</v>
      </c>
      <c r="I85" s="39">
        <f t="shared" si="1"/>
        <v>50.03144654088051</v>
      </c>
      <c r="K85" s="53"/>
    </row>
    <row r="86" spans="1:9" ht="22.5" customHeight="1">
      <c r="A86" s="175" t="s">
        <v>615</v>
      </c>
      <c r="B86" s="176" t="s">
        <v>619</v>
      </c>
      <c r="C86" s="116" t="s">
        <v>597</v>
      </c>
      <c r="D86" s="177"/>
      <c r="E86" s="177"/>
      <c r="F86" s="177"/>
      <c r="G86" s="233">
        <f>G87+G92+G102</f>
        <v>14442678.44</v>
      </c>
      <c r="H86" s="234">
        <f>H87+H92+H102</f>
        <v>81277</v>
      </c>
      <c r="I86" s="39">
        <f t="shared" si="1"/>
        <v>0.5627557266309946</v>
      </c>
    </row>
    <row r="87" spans="1:11" ht="19.5" customHeight="1">
      <c r="A87" s="155" t="s">
        <v>294</v>
      </c>
      <c r="B87" s="148" t="s">
        <v>619</v>
      </c>
      <c r="C87" s="52" t="s">
        <v>597</v>
      </c>
      <c r="D87" s="40" t="s">
        <v>593</v>
      </c>
      <c r="E87" s="40"/>
      <c r="F87" s="40"/>
      <c r="G87" s="257">
        <f>G88+G90</f>
        <v>309000</v>
      </c>
      <c r="H87" s="258">
        <f>H88</f>
        <v>81277</v>
      </c>
      <c r="I87" s="39">
        <f t="shared" si="1"/>
        <v>26.303236245954693</v>
      </c>
      <c r="K87" s="53"/>
    </row>
    <row r="88" spans="1:11" ht="60.75" customHeight="1">
      <c r="A88" s="165" t="s">
        <v>47</v>
      </c>
      <c r="B88" s="148" t="s">
        <v>619</v>
      </c>
      <c r="C88" s="46" t="s">
        <v>597</v>
      </c>
      <c r="D88" s="41" t="s">
        <v>593</v>
      </c>
      <c r="E88" s="41" t="s">
        <v>88</v>
      </c>
      <c r="F88" s="41"/>
      <c r="G88" s="160">
        <f>G89</f>
        <v>209000</v>
      </c>
      <c r="H88" s="256">
        <f>H89</f>
        <v>81277</v>
      </c>
      <c r="I88" s="39">
        <f t="shared" si="1"/>
        <v>38.88851674641148</v>
      </c>
      <c r="K88" s="53"/>
    </row>
    <row r="89" spans="1:9" ht="27" customHeight="1">
      <c r="A89" s="161" t="s">
        <v>278</v>
      </c>
      <c r="B89" s="148" t="s">
        <v>619</v>
      </c>
      <c r="C89" s="45" t="s">
        <v>597</v>
      </c>
      <c r="D89" s="42" t="s">
        <v>593</v>
      </c>
      <c r="E89" s="42" t="s">
        <v>88</v>
      </c>
      <c r="F89" s="42" t="s">
        <v>26</v>
      </c>
      <c r="G89" s="101">
        <v>209000</v>
      </c>
      <c r="H89" s="100">
        <v>81277</v>
      </c>
      <c r="I89" s="39">
        <f t="shared" si="1"/>
        <v>38.88851674641148</v>
      </c>
    </row>
    <row r="90" spans="1:9" ht="27" customHeight="1">
      <c r="A90" s="165" t="s">
        <v>183</v>
      </c>
      <c r="B90" s="148" t="s">
        <v>619</v>
      </c>
      <c r="C90" s="46" t="s">
        <v>597</v>
      </c>
      <c r="D90" s="41" t="s">
        <v>593</v>
      </c>
      <c r="E90" s="41" t="s">
        <v>184</v>
      </c>
      <c r="F90" s="41"/>
      <c r="G90" s="160">
        <f>G91</f>
        <v>100000</v>
      </c>
      <c r="H90" s="160">
        <f>H91</f>
        <v>0</v>
      </c>
      <c r="I90" s="39">
        <f t="shared" si="1"/>
        <v>0</v>
      </c>
    </row>
    <row r="91" spans="1:9" ht="27" customHeight="1">
      <c r="A91" s="161" t="s">
        <v>278</v>
      </c>
      <c r="B91" s="148" t="s">
        <v>619</v>
      </c>
      <c r="C91" s="45" t="s">
        <v>597</v>
      </c>
      <c r="D91" s="42" t="s">
        <v>593</v>
      </c>
      <c r="E91" s="42" t="s">
        <v>184</v>
      </c>
      <c r="F91" s="42" t="s">
        <v>26</v>
      </c>
      <c r="G91" s="101">
        <v>100000</v>
      </c>
      <c r="H91" s="101">
        <v>0</v>
      </c>
      <c r="I91" s="39">
        <f t="shared" si="1"/>
        <v>0</v>
      </c>
    </row>
    <row r="92" spans="1:9" ht="16.5" customHeight="1">
      <c r="A92" s="155" t="s">
        <v>558</v>
      </c>
      <c r="B92" s="148" t="s">
        <v>619</v>
      </c>
      <c r="C92" s="52" t="s">
        <v>597</v>
      </c>
      <c r="D92" s="40" t="s">
        <v>590</v>
      </c>
      <c r="E92" s="40"/>
      <c r="F92" s="40"/>
      <c r="G92" s="157">
        <f>G93+G98+G100</f>
        <v>14083678.44</v>
      </c>
      <c r="H92" s="259">
        <f>H93</f>
        <v>0</v>
      </c>
      <c r="I92" s="39">
        <f t="shared" si="1"/>
        <v>0</v>
      </c>
    </row>
    <row r="93" spans="1:11" ht="39.75" customHeight="1">
      <c r="A93" s="178" t="s">
        <v>485</v>
      </c>
      <c r="B93" s="148" t="s">
        <v>619</v>
      </c>
      <c r="C93" s="105" t="s">
        <v>597</v>
      </c>
      <c r="D93" s="49" t="s">
        <v>590</v>
      </c>
      <c r="E93" s="49" t="s">
        <v>89</v>
      </c>
      <c r="F93" s="49"/>
      <c r="G93" s="260">
        <f>G94+G96</f>
        <v>86678.44</v>
      </c>
      <c r="H93" s="260">
        <f>H94+H96</f>
        <v>0</v>
      </c>
      <c r="I93" s="39">
        <f t="shared" si="1"/>
        <v>0</v>
      </c>
      <c r="J93" s="53"/>
      <c r="K93" s="53"/>
    </row>
    <row r="94" spans="1:11" ht="30" customHeight="1">
      <c r="A94" s="164" t="s">
        <v>486</v>
      </c>
      <c r="B94" s="148" t="s">
        <v>619</v>
      </c>
      <c r="C94" s="159" t="s">
        <v>597</v>
      </c>
      <c r="D94" s="41" t="s">
        <v>590</v>
      </c>
      <c r="E94" s="41" t="s">
        <v>90</v>
      </c>
      <c r="F94" s="42"/>
      <c r="G94" s="160">
        <f>G95</f>
        <v>8000</v>
      </c>
      <c r="H94" s="160">
        <f>H95</f>
        <v>0</v>
      </c>
      <c r="I94" s="39">
        <f t="shared" si="1"/>
        <v>0</v>
      </c>
      <c r="J94" s="53"/>
      <c r="K94" s="53"/>
    </row>
    <row r="95" spans="1:9" ht="24" customHeight="1">
      <c r="A95" s="161" t="s">
        <v>278</v>
      </c>
      <c r="B95" s="148" t="s">
        <v>619</v>
      </c>
      <c r="C95" s="162" t="s">
        <v>597</v>
      </c>
      <c r="D95" s="42" t="s">
        <v>590</v>
      </c>
      <c r="E95" s="42" t="s">
        <v>90</v>
      </c>
      <c r="F95" s="42" t="s">
        <v>26</v>
      </c>
      <c r="G95" s="215">
        <v>8000</v>
      </c>
      <c r="H95" s="231">
        <v>0</v>
      </c>
      <c r="I95" s="39">
        <f t="shared" si="1"/>
        <v>0</v>
      </c>
    </row>
    <row r="96" spans="1:9" ht="17.25" customHeight="1">
      <c r="A96" s="164" t="s">
        <v>487</v>
      </c>
      <c r="B96" s="148" t="s">
        <v>619</v>
      </c>
      <c r="C96" s="159" t="s">
        <v>597</v>
      </c>
      <c r="D96" s="41" t="s">
        <v>590</v>
      </c>
      <c r="E96" s="41" t="s">
        <v>91</v>
      </c>
      <c r="F96" s="42"/>
      <c r="G96" s="160">
        <f>G97</f>
        <v>78678.44</v>
      </c>
      <c r="H96" s="160">
        <f>H97</f>
        <v>0</v>
      </c>
      <c r="I96" s="39">
        <f t="shared" si="1"/>
        <v>0</v>
      </c>
    </row>
    <row r="97" spans="1:11" ht="27.75" customHeight="1">
      <c r="A97" s="161" t="s">
        <v>278</v>
      </c>
      <c r="B97" s="148" t="s">
        <v>619</v>
      </c>
      <c r="C97" s="162" t="s">
        <v>597</v>
      </c>
      <c r="D97" s="42" t="s">
        <v>590</v>
      </c>
      <c r="E97" s="42" t="s">
        <v>91</v>
      </c>
      <c r="F97" s="42" t="s">
        <v>26</v>
      </c>
      <c r="G97" s="101">
        <v>78678.44</v>
      </c>
      <c r="H97" s="100">
        <v>0</v>
      </c>
      <c r="I97" s="39">
        <f t="shared" si="1"/>
        <v>0</v>
      </c>
      <c r="J97" s="53"/>
      <c r="K97"/>
    </row>
    <row r="98" spans="1:9" ht="37.5" customHeight="1">
      <c r="A98" s="158" t="s">
        <v>185</v>
      </c>
      <c r="B98" s="148" t="s">
        <v>619</v>
      </c>
      <c r="C98" s="159" t="s">
        <v>597</v>
      </c>
      <c r="D98" s="41" t="s">
        <v>590</v>
      </c>
      <c r="E98" s="41" t="s">
        <v>186</v>
      </c>
      <c r="F98" s="42"/>
      <c r="G98" s="160">
        <f>G99</f>
        <v>1000000</v>
      </c>
      <c r="H98" s="160">
        <f>H99</f>
        <v>0</v>
      </c>
      <c r="I98" s="39">
        <f t="shared" si="1"/>
        <v>0</v>
      </c>
    </row>
    <row r="99" spans="1:9" ht="39" customHeight="1">
      <c r="A99" s="161" t="s">
        <v>187</v>
      </c>
      <c r="B99" s="148" t="s">
        <v>619</v>
      </c>
      <c r="C99" s="162" t="s">
        <v>597</v>
      </c>
      <c r="D99" s="42" t="s">
        <v>590</v>
      </c>
      <c r="E99" s="42" t="s">
        <v>186</v>
      </c>
      <c r="F99" s="42" t="s">
        <v>188</v>
      </c>
      <c r="G99" s="215">
        <v>1000000</v>
      </c>
      <c r="H99" s="215">
        <v>0</v>
      </c>
      <c r="I99" s="39">
        <f t="shared" si="1"/>
        <v>0</v>
      </c>
    </row>
    <row r="100" spans="1:9" ht="51" customHeight="1">
      <c r="A100" s="158" t="s">
        <v>189</v>
      </c>
      <c r="B100" s="148" t="s">
        <v>619</v>
      </c>
      <c r="C100" s="159" t="s">
        <v>597</v>
      </c>
      <c r="D100" s="41" t="s">
        <v>590</v>
      </c>
      <c r="E100" s="41" t="s">
        <v>190</v>
      </c>
      <c r="F100" s="42"/>
      <c r="G100" s="160">
        <f>G101</f>
        <v>12997000</v>
      </c>
      <c r="H100" s="160">
        <f>H101</f>
        <v>0</v>
      </c>
      <c r="I100" s="39">
        <f t="shared" si="1"/>
        <v>0</v>
      </c>
    </row>
    <row r="101" spans="1:9" ht="42" customHeight="1">
      <c r="A101" s="161" t="s">
        <v>187</v>
      </c>
      <c r="B101" s="148" t="s">
        <v>619</v>
      </c>
      <c r="C101" s="162" t="s">
        <v>597</v>
      </c>
      <c r="D101" s="42" t="s">
        <v>590</v>
      </c>
      <c r="E101" s="42" t="s">
        <v>190</v>
      </c>
      <c r="F101" s="42" t="s">
        <v>188</v>
      </c>
      <c r="G101" s="101">
        <v>12997000</v>
      </c>
      <c r="H101" s="101">
        <v>0</v>
      </c>
      <c r="I101" s="39">
        <f t="shared" si="1"/>
        <v>0</v>
      </c>
    </row>
    <row r="102" spans="1:11" ht="27" customHeight="1">
      <c r="A102" s="155" t="s">
        <v>633</v>
      </c>
      <c r="B102" s="148" t="s">
        <v>619</v>
      </c>
      <c r="C102" s="52" t="s">
        <v>597</v>
      </c>
      <c r="D102" s="40" t="s">
        <v>591</v>
      </c>
      <c r="E102" s="40"/>
      <c r="F102" s="40"/>
      <c r="G102" s="157">
        <f>G103</f>
        <v>50000</v>
      </c>
      <c r="H102" s="157">
        <f>H103</f>
        <v>0</v>
      </c>
      <c r="I102" s="39">
        <f t="shared" si="1"/>
        <v>0</v>
      </c>
      <c r="J102" s="53"/>
      <c r="K102"/>
    </row>
    <row r="103" spans="1:9" ht="40.5" customHeight="1">
      <c r="A103" s="165" t="s">
        <v>488</v>
      </c>
      <c r="B103" s="148" t="s">
        <v>619</v>
      </c>
      <c r="C103" s="46" t="s">
        <v>597</v>
      </c>
      <c r="D103" s="41" t="s">
        <v>591</v>
      </c>
      <c r="E103" s="41" t="s">
        <v>92</v>
      </c>
      <c r="F103" s="41"/>
      <c r="G103" s="160">
        <f>G104</f>
        <v>50000</v>
      </c>
      <c r="H103" s="160">
        <f>H104</f>
        <v>0</v>
      </c>
      <c r="I103" s="39">
        <f t="shared" si="1"/>
        <v>0</v>
      </c>
    </row>
    <row r="104" spans="1:9" ht="39.75" customHeight="1">
      <c r="A104" s="161" t="s">
        <v>291</v>
      </c>
      <c r="B104" s="148" t="s">
        <v>619</v>
      </c>
      <c r="C104" s="45" t="s">
        <v>597</v>
      </c>
      <c r="D104" s="42" t="s">
        <v>591</v>
      </c>
      <c r="E104" s="42" t="s">
        <v>92</v>
      </c>
      <c r="F104" s="42" t="s">
        <v>48</v>
      </c>
      <c r="G104" s="101">
        <v>50000</v>
      </c>
      <c r="H104" s="100">
        <v>0</v>
      </c>
      <c r="I104" s="39">
        <f t="shared" si="1"/>
        <v>0</v>
      </c>
    </row>
    <row r="105" spans="1:11" ht="19.5" customHeight="1">
      <c r="A105" s="180" t="s">
        <v>612</v>
      </c>
      <c r="B105" s="176" t="s">
        <v>619</v>
      </c>
      <c r="C105" s="116" t="s">
        <v>593</v>
      </c>
      <c r="D105" s="116"/>
      <c r="E105" s="116"/>
      <c r="F105" s="235"/>
      <c r="G105" s="233">
        <f>G106+G115+G118</f>
        <v>6383605.1</v>
      </c>
      <c r="H105" s="233">
        <f>H106+H115+H118</f>
        <v>2675928</v>
      </c>
      <c r="I105" s="39">
        <f t="shared" si="1"/>
        <v>41.918758414426364</v>
      </c>
      <c r="J105" s="53"/>
      <c r="K105"/>
    </row>
    <row r="106" spans="1:11" ht="19.5" customHeight="1">
      <c r="A106" s="181" t="s">
        <v>559</v>
      </c>
      <c r="B106" s="148" t="s">
        <v>619</v>
      </c>
      <c r="C106" s="52" t="s">
        <v>593</v>
      </c>
      <c r="D106" s="52" t="s">
        <v>587</v>
      </c>
      <c r="E106" s="107"/>
      <c r="F106" s="107"/>
      <c r="G106" s="182">
        <f>G107+G109+G111+G113</f>
        <v>3487455.54</v>
      </c>
      <c r="H106" s="182">
        <f>H107+H109</f>
        <v>205100</v>
      </c>
      <c r="I106" s="39">
        <f t="shared" si="1"/>
        <v>5.881078558495401</v>
      </c>
      <c r="J106" s="53"/>
      <c r="K106"/>
    </row>
    <row r="107" spans="1:9" ht="12.75" customHeight="1">
      <c r="A107" s="165" t="s">
        <v>93</v>
      </c>
      <c r="B107" s="148" t="s">
        <v>619</v>
      </c>
      <c r="C107" s="46" t="s">
        <v>593</v>
      </c>
      <c r="D107" s="46" t="s">
        <v>587</v>
      </c>
      <c r="E107" s="46" t="s">
        <v>94</v>
      </c>
      <c r="F107" s="107"/>
      <c r="G107" s="183">
        <f>G108</f>
        <v>150000</v>
      </c>
      <c r="H107" s="183">
        <f>H108</f>
        <v>0</v>
      </c>
      <c r="I107" s="39">
        <f t="shared" si="1"/>
        <v>0</v>
      </c>
    </row>
    <row r="108" spans="1:9" ht="33.75" customHeight="1">
      <c r="A108" s="161" t="s">
        <v>278</v>
      </c>
      <c r="B108" s="148" t="s">
        <v>619</v>
      </c>
      <c r="C108" s="45" t="s">
        <v>593</v>
      </c>
      <c r="D108" s="45" t="s">
        <v>587</v>
      </c>
      <c r="E108" s="45" t="s">
        <v>94</v>
      </c>
      <c r="F108" s="42" t="s">
        <v>26</v>
      </c>
      <c r="G108" s="101">
        <v>150000</v>
      </c>
      <c r="H108" s="100">
        <v>0</v>
      </c>
      <c r="I108" s="39">
        <f t="shared" si="1"/>
        <v>0</v>
      </c>
    </row>
    <row r="109" spans="1:13" ht="12" customHeight="1">
      <c r="A109" s="165" t="s">
        <v>95</v>
      </c>
      <c r="B109" s="148" t="s">
        <v>619</v>
      </c>
      <c r="C109" s="46" t="s">
        <v>593</v>
      </c>
      <c r="D109" s="46" t="s">
        <v>587</v>
      </c>
      <c r="E109" s="46" t="s">
        <v>96</v>
      </c>
      <c r="F109" s="107"/>
      <c r="G109" s="183">
        <f>G110</f>
        <v>650000</v>
      </c>
      <c r="H109" s="99">
        <f>H110</f>
        <v>205100</v>
      </c>
      <c r="I109" s="39">
        <f t="shared" si="1"/>
        <v>31.553846153846155</v>
      </c>
      <c r="J109" s="54"/>
      <c r="K109" s="54"/>
      <c r="L109" s="54"/>
      <c r="M109" s="54"/>
    </row>
    <row r="110" spans="1:13" ht="28.5" customHeight="1">
      <c r="A110" s="161" t="s">
        <v>278</v>
      </c>
      <c r="B110" s="148" t="s">
        <v>619</v>
      </c>
      <c r="C110" s="45" t="s">
        <v>593</v>
      </c>
      <c r="D110" s="45" t="s">
        <v>587</v>
      </c>
      <c r="E110" s="45" t="s">
        <v>96</v>
      </c>
      <c r="F110" s="42" t="s">
        <v>26</v>
      </c>
      <c r="G110" s="101">
        <v>650000</v>
      </c>
      <c r="H110" s="100">
        <v>205100</v>
      </c>
      <c r="I110" s="39">
        <f t="shared" si="1"/>
        <v>31.553846153846155</v>
      </c>
      <c r="J110" s="53"/>
      <c r="K110" s="53"/>
      <c r="M110" s="53"/>
    </row>
    <row r="111" spans="1:13" ht="48.75" customHeight="1">
      <c r="A111" s="158" t="s">
        <v>258</v>
      </c>
      <c r="B111" s="148" t="s">
        <v>619</v>
      </c>
      <c r="C111" s="46" t="s">
        <v>593</v>
      </c>
      <c r="D111" s="46" t="s">
        <v>587</v>
      </c>
      <c r="E111" s="46" t="s">
        <v>191</v>
      </c>
      <c r="F111" s="42"/>
      <c r="G111" s="160">
        <f>G112</f>
        <v>2537470.09</v>
      </c>
      <c r="H111" s="160">
        <f>H112</f>
        <v>0</v>
      </c>
      <c r="I111" s="39">
        <f>H111/G111*100</f>
        <v>0</v>
      </c>
      <c r="J111" s="53"/>
      <c r="K111" s="53"/>
      <c r="M111" s="53"/>
    </row>
    <row r="112" spans="1:13" ht="36.75" customHeight="1">
      <c r="A112" s="161" t="s">
        <v>192</v>
      </c>
      <c r="B112" s="148" t="s">
        <v>619</v>
      </c>
      <c r="C112" s="45" t="s">
        <v>593</v>
      </c>
      <c r="D112" s="45" t="s">
        <v>587</v>
      </c>
      <c r="E112" s="45" t="s">
        <v>191</v>
      </c>
      <c r="F112" s="42" t="s">
        <v>193</v>
      </c>
      <c r="G112" s="101">
        <v>2537470.09</v>
      </c>
      <c r="H112" s="101">
        <v>0</v>
      </c>
      <c r="I112" s="39">
        <f>H112/G112*100</f>
        <v>0</v>
      </c>
      <c r="J112" s="53"/>
      <c r="K112" s="53"/>
      <c r="M112" s="53"/>
    </row>
    <row r="113" spans="1:13" ht="28.5" customHeight="1">
      <c r="A113" s="158" t="s">
        <v>194</v>
      </c>
      <c r="B113" s="148" t="s">
        <v>619</v>
      </c>
      <c r="C113" s="46" t="s">
        <v>593</v>
      </c>
      <c r="D113" s="46" t="s">
        <v>587</v>
      </c>
      <c r="E113" s="46" t="s">
        <v>195</v>
      </c>
      <c r="F113" s="42"/>
      <c r="G113" s="160">
        <f>G114</f>
        <v>149985.45</v>
      </c>
      <c r="H113" s="160">
        <f>H114</f>
        <v>0</v>
      </c>
      <c r="I113" s="39">
        <f>H113/G113*100</f>
        <v>0</v>
      </c>
      <c r="J113" s="53"/>
      <c r="K113" s="53"/>
      <c r="M113" s="53"/>
    </row>
    <row r="114" spans="1:13" ht="36" customHeight="1">
      <c r="A114" s="161" t="s">
        <v>192</v>
      </c>
      <c r="B114" s="148" t="s">
        <v>619</v>
      </c>
      <c r="C114" s="45" t="s">
        <v>593</v>
      </c>
      <c r="D114" s="45" t="s">
        <v>587</v>
      </c>
      <c r="E114" s="45" t="s">
        <v>195</v>
      </c>
      <c r="F114" s="42" t="s">
        <v>193</v>
      </c>
      <c r="G114" s="101">
        <v>149985.45</v>
      </c>
      <c r="H114" s="101">
        <v>0</v>
      </c>
      <c r="I114" s="39">
        <f>H114/G114*100</f>
        <v>0</v>
      </c>
      <c r="J114" s="53"/>
      <c r="K114" s="53"/>
      <c r="M114" s="53"/>
    </row>
    <row r="115" spans="1:13" ht="19.5" customHeight="1">
      <c r="A115" s="184" t="s">
        <v>30</v>
      </c>
      <c r="B115" s="148" t="s">
        <v>619</v>
      </c>
      <c r="C115" s="185" t="s">
        <v>593</v>
      </c>
      <c r="D115" s="109" t="s">
        <v>594</v>
      </c>
      <c r="E115" s="46"/>
      <c r="F115" s="107"/>
      <c r="G115" s="182">
        <f>G116</f>
        <v>425321.56</v>
      </c>
      <c r="H115" s="182">
        <f>H116</f>
        <v>0</v>
      </c>
      <c r="I115" s="39">
        <f t="shared" si="1"/>
        <v>0</v>
      </c>
      <c r="J115" s="53"/>
      <c r="K115" s="53"/>
      <c r="M115" s="53"/>
    </row>
    <row r="116" spans="1:9" ht="16.5" customHeight="1">
      <c r="A116" s="165" t="s">
        <v>560</v>
      </c>
      <c r="B116" s="148" t="s">
        <v>619</v>
      </c>
      <c r="C116" s="159" t="s">
        <v>593</v>
      </c>
      <c r="D116" s="41" t="s">
        <v>594</v>
      </c>
      <c r="E116" s="41" t="s">
        <v>97</v>
      </c>
      <c r="F116" s="46"/>
      <c r="G116" s="183">
        <f>G117</f>
        <v>425321.56</v>
      </c>
      <c r="H116" s="183">
        <f>H117</f>
        <v>0</v>
      </c>
      <c r="I116" s="39">
        <f t="shared" si="1"/>
        <v>0</v>
      </c>
    </row>
    <row r="117" spans="1:9" ht="24" customHeight="1">
      <c r="A117" s="161" t="s">
        <v>25</v>
      </c>
      <c r="B117" s="148" t="s">
        <v>619</v>
      </c>
      <c r="C117" s="162" t="s">
        <v>593</v>
      </c>
      <c r="D117" s="42" t="s">
        <v>594</v>
      </c>
      <c r="E117" s="42" t="s">
        <v>97</v>
      </c>
      <c r="F117" s="42" t="s">
        <v>26</v>
      </c>
      <c r="G117" s="101">
        <v>425321.56</v>
      </c>
      <c r="H117" s="106">
        <v>0</v>
      </c>
      <c r="I117" s="39">
        <f t="shared" si="1"/>
        <v>0</v>
      </c>
    </row>
    <row r="118" spans="1:9" ht="15.75" customHeight="1">
      <c r="A118" s="186" t="s">
        <v>554</v>
      </c>
      <c r="B118" s="148" t="s">
        <v>619</v>
      </c>
      <c r="C118" s="187" t="s">
        <v>593</v>
      </c>
      <c r="D118" s="110" t="s">
        <v>596</v>
      </c>
      <c r="E118" s="41"/>
      <c r="F118" s="110"/>
      <c r="G118" s="157">
        <f>G119</f>
        <v>2470828</v>
      </c>
      <c r="H118" s="157">
        <f>H119</f>
        <v>2470828</v>
      </c>
      <c r="I118" s="39">
        <f t="shared" si="1"/>
        <v>100</v>
      </c>
    </row>
    <row r="119" spans="1:9" ht="14.25" customHeight="1">
      <c r="A119" s="188" t="s">
        <v>554</v>
      </c>
      <c r="B119" s="148" t="s">
        <v>619</v>
      </c>
      <c r="C119" s="189" t="s">
        <v>593</v>
      </c>
      <c r="D119" s="111" t="s">
        <v>596</v>
      </c>
      <c r="E119" s="49" t="s">
        <v>566</v>
      </c>
      <c r="F119" s="111"/>
      <c r="G119" s="179">
        <f>G120+G122</f>
        <v>2470828</v>
      </c>
      <c r="H119" s="179">
        <f>H120+H122</f>
        <v>2470828</v>
      </c>
      <c r="I119" s="39">
        <f t="shared" si="1"/>
        <v>100</v>
      </c>
    </row>
    <row r="120" spans="1:9" ht="29.25" customHeight="1">
      <c r="A120" s="158" t="s">
        <v>260</v>
      </c>
      <c r="B120" s="148" t="s">
        <v>619</v>
      </c>
      <c r="C120" s="46" t="s">
        <v>593</v>
      </c>
      <c r="D120" s="46" t="s">
        <v>596</v>
      </c>
      <c r="E120" s="46" t="s">
        <v>259</v>
      </c>
      <c r="F120" s="42"/>
      <c r="G120" s="268">
        <f>G121</f>
        <v>2269000</v>
      </c>
      <c r="H120" s="160">
        <f>H121</f>
        <v>2269000</v>
      </c>
      <c r="I120" s="39">
        <f>H120/G120*100</f>
        <v>100</v>
      </c>
    </row>
    <row r="121" spans="1:9" ht="42.75" customHeight="1">
      <c r="A121" s="161" t="s">
        <v>187</v>
      </c>
      <c r="B121" s="148" t="s">
        <v>619</v>
      </c>
      <c r="C121" s="45" t="s">
        <v>593</v>
      </c>
      <c r="D121" s="45" t="s">
        <v>596</v>
      </c>
      <c r="E121" s="45" t="s">
        <v>259</v>
      </c>
      <c r="F121" s="42" t="s">
        <v>188</v>
      </c>
      <c r="G121" s="101">
        <v>2269000</v>
      </c>
      <c r="H121" s="101">
        <v>2269000</v>
      </c>
      <c r="I121" s="39">
        <f>H121/G121*100</f>
        <v>100</v>
      </c>
    </row>
    <row r="122" spans="1:9" ht="42" customHeight="1">
      <c r="A122" s="158" t="s">
        <v>115</v>
      </c>
      <c r="B122" s="148" t="s">
        <v>619</v>
      </c>
      <c r="C122" s="46" t="s">
        <v>593</v>
      </c>
      <c r="D122" s="46" t="s">
        <v>596</v>
      </c>
      <c r="E122" s="46" t="s">
        <v>114</v>
      </c>
      <c r="F122" s="42"/>
      <c r="G122" s="268">
        <f>G123</f>
        <v>201828</v>
      </c>
      <c r="H122" s="160">
        <f>H123</f>
        <v>201828</v>
      </c>
      <c r="I122" s="39">
        <f>H122/G122*100</f>
        <v>100</v>
      </c>
    </row>
    <row r="123" spans="1:9" ht="41.25" customHeight="1">
      <c r="A123" s="161" t="s">
        <v>187</v>
      </c>
      <c r="B123" s="148" t="s">
        <v>619</v>
      </c>
      <c r="C123" s="45" t="s">
        <v>593</v>
      </c>
      <c r="D123" s="45" t="s">
        <v>596</v>
      </c>
      <c r="E123" s="45" t="s">
        <v>114</v>
      </c>
      <c r="F123" s="42" t="s">
        <v>193</v>
      </c>
      <c r="G123" s="101">
        <v>201828</v>
      </c>
      <c r="H123" s="101">
        <v>201828</v>
      </c>
      <c r="I123" s="39">
        <f>H123/G123*100</f>
        <v>100</v>
      </c>
    </row>
    <row r="124" spans="1:9" ht="27.75" customHeight="1">
      <c r="A124" s="180" t="s">
        <v>607</v>
      </c>
      <c r="B124" s="176" t="s">
        <v>619</v>
      </c>
      <c r="C124" s="116" t="s">
        <v>588</v>
      </c>
      <c r="D124" s="116"/>
      <c r="E124" s="116"/>
      <c r="F124" s="116"/>
      <c r="G124" s="233">
        <f>G125+G167+G216+G221+G235</f>
        <v>279422906.46</v>
      </c>
      <c r="H124" s="104">
        <f>H125+H167+H216+H221+H235</f>
        <v>144261982.92999998</v>
      </c>
      <c r="I124" s="39">
        <f t="shared" si="1"/>
        <v>51.62854568999031</v>
      </c>
    </row>
    <row r="125" spans="1:9" ht="18" customHeight="1">
      <c r="A125" s="186" t="s">
        <v>608</v>
      </c>
      <c r="B125" s="148" t="s">
        <v>619</v>
      </c>
      <c r="C125" s="190" t="s">
        <v>588</v>
      </c>
      <c r="D125" s="50" t="s">
        <v>587</v>
      </c>
      <c r="E125" s="47"/>
      <c r="F125" s="47"/>
      <c r="G125" s="191">
        <f>G127+G129+G131+G141+G144+G148+G156+G158+G163</f>
        <v>75003099.33</v>
      </c>
      <c r="H125" s="191">
        <f>H127+H129+H131+H141+H144+H148+H156+H158+H163</f>
        <v>35195656.97</v>
      </c>
      <c r="I125" s="39">
        <f t="shared" si="1"/>
        <v>46.92560345425928</v>
      </c>
    </row>
    <row r="126" spans="1:9" ht="26.25" customHeight="1">
      <c r="A126" s="164" t="s">
        <v>489</v>
      </c>
      <c r="B126" s="148" t="s">
        <v>619</v>
      </c>
      <c r="C126" s="46" t="s">
        <v>588</v>
      </c>
      <c r="D126" s="41" t="s">
        <v>587</v>
      </c>
      <c r="E126" s="48" t="s">
        <v>98</v>
      </c>
      <c r="F126" s="48"/>
      <c r="G126" s="160">
        <f>G125</f>
        <v>75003099.33</v>
      </c>
      <c r="H126" s="160">
        <f>H125</f>
        <v>35195656.97</v>
      </c>
      <c r="I126" s="39">
        <f t="shared" si="1"/>
        <v>46.92560345425928</v>
      </c>
    </row>
    <row r="127" spans="1:9" ht="16.5" customHeight="1">
      <c r="A127" s="192" t="s">
        <v>490</v>
      </c>
      <c r="B127" s="148" t="s">
        <v>619</v>
      </c>
      <c r="C127" s="105" t="s">
        <v>588</v>
      </c>
      <c r="D127" s="49" t="s">
        <v>587</v>
      </c>
      <c r="E127" s="49" t="s">
        <v>99</v>
      </c>
      <c r="F127" s="49"/>
      <c r="G127" s="202">
        <f>G128</f>
        <v>13440000</v>
      </c>
      <c r="H127" s="202">
        <f>H128</f>
        <v>5221962.53</v>
      </c>
      <c r="I127" s="39">
        <f t="shared" si="1"/>
        <v>38.85388787202381</v>
      </c>
    </row>
    <row r="128" spans="1:9" ht="27" customHeight="1">
      <c r="A128" s="161" t="s">
        <v>278</v>
      </c>
      <c r="B128" s="148" t="s">
        <v>619</v>
      </c>
      <c r="C128" s="45" t="s">
        <v>588</v>
      </c>
      <c r="D128" s="42" t="s">
        <v>587</v>
      </c>
      <c r="E128" s="42" t="s">
        <v>99</v>
      </c>
      <c r="F128" s="42" t="s">
        <v>26</v>
      </c>
      <c r="G128" s="215">
        <v>13440000</v>
      </c>
      <c r="H128" s="231">
        <v>5221962.53</v>
      </c>
      <c r="I128" s="39">
        <f t="shared" si="1"/>
        <v>38.85388787202381</v>
      </c>
    </row>
    <row r="129" spans="1:9" ht="13.5" customHeight="1">
      <c r="A129" s="192" t="s">
        <v>561</v>
      </c>
      <c r="B129" s="148" t="s">
        <v>619</v>
      </c>
      <c r="C129" s="105" t="s">
        <v>588</v>
      </c>
      <c r="D129" s="49" t="s">
        <v>587</v>
      </c>
      <c r="E129" s="49" t="s">
        <v>100</v>
      </c>
      <c r="F129" s="49"/>
      <c r="G129" s="202">
        <f>G130</f>
        <v>500000</v>
      </c>
      <c r="H129" s="202">
        <f>H130</f>
        <v>58602.8</v>
      </c>
      <c r="I129" s="39">
        <f t="shared" si="1"/>
        <v>11.72056</v>
      </c>
    </row>
    <row r="130" spans="1:11" ht="32.25" customHeight="1">
      <c r="A130" s="161" t="s">
        <v>278</v>
      </c>
      <c r="B130" s="148" t="s">
        <v>619</v>
      </c>
      <c r="C130" s="45" t="s">
        <v>588</v>
      </c>
      <c r="D130" s="42" t="s">
        <v>587</v>
      </c>
      <c r="E130" s="42" t="s">
        <v>100</v>
      </c>
      <c r="F130" s="42" t="s">
        <v>26</v>
      </c>
      <c r="G130" s="215">
        <v>500000</v>
      </c>
      <c r="H130" s="231">
        <v>58602.8</v>
      </c>
      <c r="I130" s="39">
        <f t="shared" si="1"/>
        <v>11.72056</v>
      </c>
      <c r="J130" s="53"/>
      <c r="K130"/>
    </row>
    <row r="131" spans="1:9" ht="24.75" customHeight="1">
      <c r="A131" s="192" t="s">
        <v>491</v>
      </c>
      <c r="B131" s="148" t="s">
        <v>619</v>
      </c>
      <c r="C131" s="105" t="s">
        <v>588</v>
      </c>
      <c r="D131" s="49" t="s">
        <v>587</v>
      </c>
      <c r="E131" s="49" t="s">
        <v>101</v>
      </c>
      <c r="F131" s="49"/>
      <c r="G131" s="202">
        <f>SUM(G132:G140)</f>
        <v>17175056.5</v>
      </c>
      <c r="H131" s="202">
        <f>SUM(H132:H140)</f>
        <v>7492544.84</v>
      </c>
      <c r="I131" s="39">
        <f t="shared" si="1"/>
        <v>43.62457171538271</v>
      </c>
    </row>
    <row r="132" spans="1:11" ht="20.25" customHeight="1">
      <c r="A132" s="161" t="s">
        <v>84</v>
      </c>
      <c r="B132" s="148" t="s">
        <v>619</v>
      </c>
      <c r="C132" s="174" t="s">
        <v>588</v>
      </c>
      <c r="D132" s="113" t="s">
        <v>587</v>
      </c>
      <c r="E132" s="42" t="s">
        <v>101</v>
      </c>
      <c r="F132" s="44" t="s">
        <v>275</v>
      </c>
      <c r="G132" s="215">
        <v>5084113.5</v>
      </c>
      <c r="H132" s="231">
        <v>3152497.4</v>
      </c>
      <c r="I132" s="39">
        <f t="shared" si="1"/>
        <v>62.006825772083964</v>
      </c>
      <c r="J132" s="53"/>
      <c r="K132"/>
    </row>
    <row r="133" spans="1:11" ht="27" customHeight="1">
      <c r="A133" s="161" t="s">
        <v>277</v>
      </c>
      <c r="B133" s="148" t="s">
        <v>619</v>
      </c>
      <c r="C133" s="174" t="s">
        <v>588</v>
      </c>
      <c r="D133" s="113" t="s">
        <v>587</v>
      </c>
      <c r="E133" s="42" t="s">
        <v>101</v>
      </c>
      <c r="F133" s="44" t="s">
        <v>276</v>
      </c>
      <c r="G133" s="215">
        <v>304646.5</v>
      </c>
      <c r="H133" s="231">
        <v>17666.5</v>
      </c>
      <c r="I133" s="39">
        <f t="shared" si="1"/>
        <v>5.799016236851564</v>
      </c>
      <c r="J133" s="53"/>
      <c r="K133"/>
    </row>
    <row r="134" spans="1:9" ht="35.25" customHeight="1">
      <c r="A134" s="161" t="s">
        <v>85</v>
      </c>
      <c r="B134" s="148" t="s">
        <v>619</v>
      </c>
      <c r="C134" s="174" t="s">
        <v>588</v>
      </c>
      <c r="D134" s="113" t="s">
        <v>587</v>
      </c>
      <c r="E134" s="42" t="s">
        <v>101</v>
      </c>
      <c r="F134" s="44" t="s">
        <v>398</v>
      </c>
      <c r="G134" s="215">
        <v>1672050</v>
      </c>
      <c r="H134" s="231">
        <v>935331.89</v>
      </c>
      <c r="I134" s="39">
        <f t="shared" si="1"/>
        <v>55.93922968810742</v>
      </c>
    </row>
    <row r="135" spans="1:9" ht="29.25" customHeight="1">
      <c r="A135" s="161" t="s">
        <v>278</v>
      </c>
      <c r="B135" s="148" t="s">
        <v>619</v>
      </c>
      <c r="C135" s="174" t="s">
        <v>588</v>
      </c>
      <c r="D135" s="113" t="s">
        <v>587</v>
      </c>
      <c r="E135" s="42" t="s">
        <v>101</v>
      </c>
      <c r="F135" s="44" t="s">
        <v>26</v>
      </c>
      <c r="G135" s="215">
        <v>8395246.5</v>
      </c>
      <c r="H135" s="231">
        <v>2858511.96</v>
      </c>
      <c r="I135" s="39">
        <f t="shared" si="1"/>
        <v>34.04917246920623</v>
      </c>
    </row>
    <row r="136" spans="1:9" ht="53.25" customHeight="1">
      <c r="A136" s="161" t="s">
        <v>279</v>
      </c>
      <c r="B136" s="148" t="s">
        <v>619</v>
      </c>
      <c r="C136" s="174" t="s">
        <v>588</v>
      </c>
      <c r="D136" s="113" t="s">
        <v>587</v>
      </c>
      <c r="E136" s="42" t="s">
        <v>101</v>
      </c>
      <c r="F136" s="44" t="s">
        <v>280</v>
      </c>
      <c r="G136" s="215">
        <v>370000</v>
      </c>
      <c r="H136" s="231">
        <v>77192.46</v>
      </c>
      <c r="I136" s="39">
        <f t="shared" si="1"/>
        <v>20.862827027027027</v>
      </c>
    </row>
    <row r="137" spans="1:9" ht="37.5" customHeight="1">
      <c r="A137" s="171" t="s">
        <v>565</v>
      </c>
      <c r="B137" s="148" t="s">
        <v>619</v>
      </c>
      <c r="C137" s="174" t="s">
        <v>588</v>
      </c>
      <c r="D137" s="113" t="s">
        <v>587</v>
      </c>
      <c r="E137" s="42" t="s">
        <v>101</v>
      </c>
      <c r="F137" s="44" t="s">
        <v>270</v>
      </c>
      <c r="G137" s="215">
        <v>398500</v>
      </c>
      <c r="H137" s="231">
        <v>11522.91</v>
      </c>
      <c r="I137" s="39">
        <f t="shared" si="1"/>
        <v>2.8915708908406526</v>
      </c>
    </row>
    <row r="138" spans="1:9" ht="27.75" customHeight="1">
      <c r="A138" s="161" t="s">
        <v>269</v>
      </c>
      <c r="B138" s="148" t="s">
        <v>619</v>
      </c>
      <c r="C138" s="174" t="s">
        <v>588</v>
      </c>
      <c r="D138" s="113" t="s">
        <v>587</v>
      </c>
      <c r="E138" s="42" t="s">
        <v>101</v>
      </c>
      <c r="F138" s="42" t="s">
        <v>272</v>
      </c>
      <c r="G138" s="215">
        <v>670000</v>
      </c>
      <c r="H138" s="231">
        <v>311978</v>
      </c>
      <c r="I138" s="39">
        <f aca="true" t="shared" si="3" ref="I138:I215">H138/G138*100</f>
        <v>46.56388059701492</v>
      </c>
    </row>
    <row r="139" spans="1:9" ht="22.5" customHeight="1">
      <c r="A139" s="161" t="s">
        <v>271</v>
      </c>
      <c r="B139" s="148" t="s">
        <v>619</v>
      </c>
      <c r="C139" s="174" t="s">
        <v>588</v>
      </c>
      <c r="D139" s="113" t="s">
        <v>587</v>
      </c>
      <c r="E139" s="42" t="s">
        <v>101</v>
      </c>
      <c r="F139" s="42" t="s">
        <v>273</v>
      </c>
      <c r="G139" s="215">
        <v>101500</v>
      </c>
      <c r="H139" s="231">
        <v>27984.83</v>
      </c>
      <c r="I139" s="39">
        <f t="shared" si="3"/>
        <v>27.571261083743842</v>
      </c>
    </row>
    <row r="140" spans="1:9" ht="15.75" customHeight="1">
      <c r="A140" s="161" t="s">
        <v>81</v>
      </c>
      <c r="B140" s="148" t="s">
        <v>619</v>
      </c>
      <c r="C140" s="174" t="s">
        <v>588</v>
      </c>
      <c r="D140" s="113" t="s">
        <v>587</v>
      </c>
      <c r="E140" s="42" t="s">
        <v>101</v>
      </c>
      <c r="F140" s="42" t="s">
        <v>82</v>
      </c>
      <c r="G140" s="215">
        <v>179000</v>
      </c>
      <c r="H140" s="231">
        <v>99858.89</v>
      </c>
      <c r="I140" s="39">
        <f t="shared" si="3"/>
        <v>55.787089385474864</v>
      </c>
    </row>
    <row r="141" spans="1:9" ht="90.75" customHeight="1">
      <c r="A141" s="164" t="s">
        <v>518</v>
      </c>
      <c r="B141" s="148" t="s">
        <v>619</v>
      </c>
      <c r="C141" s="159" t="s">
        <v>588</v>
      </c>
      <c r="D141" s="41" t="s">
        <v>587</v>
      </c>
      <c r="E141" s="41" t="s">
        <v>105</v>
      </c>
      <c r="F141" s="41"/>
      <c r="G141" s="183">
        <f>G142+G143</f>
        <v>1026000</v>
      </c>
      <c r="H141" s="108">
        <f>H142+H143</f>
        <v>560893</v>
      </c>
      <c r="I141" s="39">
        <f aca="true" t="shared" si="4" ref="I141:I147">H141/G141*100</f>
        <v>54.66793372319688</v>
      </c>
    </row>
    <row r="142" spans="1:9" ht="15.75" customHeight="1">
      <c r="A142" s="193" t="s">
        <v>277</v>
      </c>
      <c r="B142" s="148" t="s">
        <v>619</v>
      </c>
      <c r="C142" s="162" t="s">
        <v>588</v>
      </c>
      <c r="D142" s="42" t="s">
        <v>587</v>
      </c>
      <c r="E142" s="42" t="s">
        <v>105</v>
      </c>
      <c r="F142" s="42" t="s">
        <v>276</v>
      </c>
      <c r="G142" s="215">
        <v>937500</v>
      </c>
      <c r="H142" s="231">
        <v>482066.62</v>
      </c>
      <c r="I142" s="39">
        <f t="shared" si="4"/>
        <v>51.420439466666664</v>
      </c>
    </row>
    <row r="143" spans="1:9" ht="15.75" customHeight="1">
      <c r="A143" s="193" t="s">
        <v>23</v>
      </c>
      <c r="B143" s="148" t="s">
        <v>619</v>
      </c>
      <c r="C143" s="162" t="s">
        <v>588</v>
      </c>
      <c r="D143" s="42" t="s">
        <v>587</v>
      </c>
      <c r="E143" s="42" t="s">
        <v>105</v>
      </c>
      <c r="F143" s="42" t="s">
        <v>22</v>
      </c>
      <c r="G143" s="215">
        <v>88500</v>
      </c>
      <c r="H143" s="130">
        <v>78826.38</v>
      </c>
      <c r="I143" s="39">
        <f t="shared" si="4"/>
        <v>89.0693559322034</v>
      </c>
    </row>
    <row r="144" spans="1:9" ht="127.5" customHeight="1">
      <c r="A144" s="164" t="s">
        <v>519</v>
      </c>
      <c r="B144" s="148" t="s">
        <v>619</v>
      </c>
      <c r="C144" s="159" t="s">
        <v>588</v>
      </c>
      <c r="D144" s="41" t="s">
        <v>587</v>
      </c>
      <c r="E144" s="41" t="s">
        <v>106</v>
      </c>
      <c r="F144" s="41"/>
      <c r="G144" s="183">
        <f>SUM(G145:G147)</f>
        <v>650849.73</v>
      </c>
      <c r="H144" s="183">
        <f>SUM(H145:H147)</f>
        <v>10225.79</v>
      </c>
      <c r="I144" s="39">
        <f t="shared" si="4"/>
        <v>1.5711445405377982</v>
      </c>
    </row>
    <row r="145" spans="1:9" ht="15.75" customHeight="1">
      <c r="A145" s="161" t="s">
        <v>84</v>
      </c>
      <c r="B145" s="148" t="s">
        <v>619</v>
      </c>
      <c r="C145" s="162" t="s">
        <v>588</v>
      </c>
      <c r="D145" s="42" t="s">
        <v>587</v>
      </c>
      <c r="E145" s="42" t="s">
        <v>106</v>
      </c>
      <c r="F145" s="42" t="s">
        <v>275</v>
      </c>
      <c r="G145" s="215">
        <v>149149.73</v>
      </c>
      <c r="H145" s="231">
        <v>3719.5</v>
      </c>
      <c r="I145" s="39">
        <f t="shared" si="4"/>
        <v>2.4938027041684885</v>
      </c>
    </row>
    <row r="146" spans="1:9" ht="38.25" customHeight="1">
      <c r="A146" s="161" t="s">
        <v>85</v>
      </c>
      <c r="B146" s="148" t="s">
        <v>619</v>
      </c>
      <c r="C146" s="162" t="s">
        <v>588</v>
      </c>
      <c r="D146" s="42" t="s">
        <v>587</v>
      </c>
      <c r="E146" s="42" t="s">
        <v>106</v>
      </c>
      <c r="F146" s="42" t="s">
        <v>398</v>
      </c>
      <c r="G146" s="215">
        <v>65700</v>
      </c>
      <c r="H146" s="231">
        <v>2223.29</v>
      </c>
      <c r="I146" s="39">
        <f t="shared" si="4"/>
        <v>3.3840030441400306</v>
      </c>
    </row>
    <row r="147" spans="1:9" ht="34.5" customHeight="1">
      <c r="A147" s="161" t="s">
        <v>278</v>
      </c>
      <c r="B147" s="148" t="s">
        <v>619</v>
      </c>
      <c r="C147" s="162" t="s">
        <v>588</v>
      </c>
      <c r="D147" s="42" t="s">
        <v>587</v>
      </c>
      <c r="E147" s="42" t="s">
        <v>106</v>
      </c>
      <c r="F147" s="42" t="s">
        <v>26</v>
      </c>
      <c r="G147" s="215">
        <v>436000</v>
      </c>
      <c r="H147" s="231">
        <v>4283</v>
      </c>
      <c r="I147" s="39">
        <f t="shared" si="4"/>
        <v>0.9823394495412844</v>
      </c>
    </row>
    <row r="148" spans="1:9" ht="65.25" customHeight="1">
      <c r="A148" s="165" t="s">
        <v>492</v>
      </c>
      <c r="B148" s="148" t="s">
        <v>619</v>
      </c>
      <c r="C148" s="173" t="s">
        <v>588</v>
      </c>
      <c r="D148" s="112" t="s">
        <v>587</v>
      </c>
      <c r="E148" s="41" t="s">
        <v>567</v>
      </c>
      <c r="F148" s="41"/>
      <c r="G148" s="183">
        <f>SUM(G149:G155)</f>
        <v>41689663.44</v>
      </c>
      <c r="H148" s="183">
        <f>SUM(H149:H155)</f>
        <v>21822299.509999998</v>
      </c>
      <c r="I148" s="39">
        <f t="shared" si="3"/>
        <v>52.344628642557346</v>
      </c>
    </row>
    <row r="149" spans="1:9" ht="18" customHeight="1">
      <c r="A149" s="161" t="s">
        <v>102</v>
      </c>
      <c r="B149" s="148" t="s">
        <v>619</v>
      </c>
      <c r="C149" s="174" t="s">
        <v>588</v>
      </c>
      <c r="D149" s="113" t="s">
        <v>587</v>
      </c>
      <c r="E149" s="42" t="s">
        <v>567</v>
      </c>
      <c r="F149" s="44" t="s">
        <v>275</v>
      </c>
      <c r="G149" s="215">
        <v>29695266.44</v>
      </c>
      <c r="H149" s="231">
        <v>13962114.31</v>
      </c>
      <c r="I149" s="39">
        <f t="shared" si="3"/>
        <v>47.017979576680304</v>
      </c>
    </row>
    <row r="150" spans="1:9" ht="27" customHeight="1">
      <c r="A150" s="161" t="s">
        <v>277</v>
      </c>
      <c r="B150" s="148" t="s">
        <v>619</v>
      </c>
      <c r="C150" s="174" t="s">
        <v>588</v>
      </c>
      <c r="D150" s="113" t="s">
        <v>587</v>
      </c>
      <c r="E150" s="42" t="s">
        <v>567</v>
      </c>
      <c r="F150" s="44" t="s">
        <v>276</v>
      </c>
      <c r="G150" s="215">
        <v>644000</v>
      </c>
      <c r="H150" s="231">
        <v>212526.23</v>
      </c>
      <c r="I150" s="39">
        <f t="shared" si="3"/>
        <v>33.00096739130435</v>
      </c>
    </row>
    <row r="151" spans="1:9" ht="44.25" customHeight="1">
      <c r="A151" s="161" t="s">
        <v>85</v>
      </c>
      <c r="B151" s="148" t="s">
        <v>619</v>
      </c>
      <c r="C151" s="174" t="s">
        <v>588</v>
      </c>
      <c r="D151" s="113" t="s">
        <v>587</v>
      </c>
      <c r="E151" s="42" t="s">
        <v>567</v>
      </c>
      <c r="F151" s="44" t="s">
        <v>398</v>
      </c>
      <c r="G151" s="215">
        <v>9055400</v>
      </c>
      <c r="H151" s="231">
        <v>6417537</v>
      </c>
      <c r="I151" s="39">
        <f t="shared" si="3"/>
        <v>70.86972414250062</v>
      </c>
    </row>
    <row r="152" spans="1:9" ht="26.25" customHeight="1">
      <c r="A152" s="161" t="s">
        <v>278</v>
      </c>
      <c r="B152" s="148" t="s">
        <v>619</v>
      </c>
      <c r="C152" s="174" t="s">
        <v>588</v>
      </c>
      <c r="D152" s="113" t="s">
        <v>587</v>
      </c>
      <c r="E152" s="42" t="s">
        <v>567</v>
      </c>
      <c r="F152" s="44" t="s">
        <v>26</v>
      </c>
      <c r="G152" s="215">
        <v>542530</v>
      </c>
      <c r="H152" s="231">
        <v>151546.97</v>
      </c>
      <c r="I152" s="39">
        <f t="shared" si="3"/>
        <v>27.933380642545114</v>
      </c>
    </row>
    <row r="153" spans="1:9" ht="33.75" customHeight="1">
      <c r="A153" s="161" t="s">
        <v>103</v>
      </c>
      <c r="B153" s="148" t="s">
        <v>619</v>
      </c>
      <c r="C153" s="174" t="s">
        <v>588</v>
      </c>
      <c r="D153" s="113" t="s">
        <v>587</v>
      </c>
      <c r="E153" s="42" t="s">
        <v>567</v>
      </c>
      <c r="F153" s="44" t="s">
        <v>104</v>
      </c>
      <c r="G153" s="215">
        <v>93467</v>
      </c>
      <c r="H153" s="231">
        <v>89575</v>
      </c>
      <c r="I153" s="39">
        <f t="shared" si="3"/>
        <v>95.83596349513732</v>
      </c>
    </row>
    <row r="154" spans="1:9" ht="38.25" customHeight="1">
      <c r="A154" s="161" t="s">
        <v>196</v>
      </c>
      <c r="B154" s="148" t="s">
        <v>619</v>
      </c>
      <c r="C154" s="174" t="s">
        <v>588</v>
      </c>
      <c r="D154" s="113" t="s">
        <v>587</v>
      </c>
      <c r="E154" s="42" t="s">
        <v>567</v>
      </c>
      <c r="F154" s="44" t="s">
        <v>82</v>
      </c>
      <c r="G154" s="215">
        <v>2000</v>
      </c>
      <c r="H154" s="215">
        <v>0</v>
      </c>
      <c r="I154" s="39">
        <f t="shared" si="3"/>
        <v>0</v>
      </c>
    </row>
    <row r="155" spans="1:9" ht="25.5" customHeight="1">
      <c r="A155" s="161" t="s">
        <v>279</v>
      </c>
      <c r="B155" s="148" t="s">
        <v>619</v>
      </c>
      <c r="C155" s="174" t="s">
        <v>588</v>
      </c>
      <c r="D155" s="113" t="s">
        <v>587</v>
      </c>
      <c r="E155" s="42" t="s">
        <v>567</v>
      </c>
      <c r="F155" s="44" t="s">
        <v>280</v>
      </c>
      <c r="G155" s="215">
        <v>1657000</v>
      </c>
      <c r="H155" s="231">
        <v>989000</v>
      </c>
      <c r="I155" s="39">
        <f t="shared" si="3"/>
        <v>59.686179843089924</v>
      </c>
    </row>
    <row r="156" spans="1:9" ht="68.25" customHeight="1">
      <c r="A156" s="164" t="s">
        <v>199</v>
      </c>
      <c r="B156" s="148" t="s">
        <v>619</v>
      </c>
      <c r="C156" s="159" t="s">
        <v>588</v>
      </c>
      <c r="D156" s="41" t="s">
        <v>587</v>
      </c>
      <c r="E156" s="41" t="s">
        <v>200</v>
      </c>
      <c r="F156" s="42"/>
      <c r="G156" s="108">
        <f>G157</f>
        <v>160000</v>
      </c>
      <c r="H156" s="108">
        <f>H157</f>
        <v>0</v>
      </c>
      <c r="I156" s="39">
        <f t="shared" si="3"/>
        <v>0</v>
      </c>
    </row>
    <row r="157" spans="1:9" ht="26.25" customHeight="1">
      <c r="A157" s="161" t="s">
        <v>269</v>
      </c>
      <c r="B157" s="148" t="s">
        <v>619</v>
      </c>
      <c r="C157" s="162" t="s">
        <v>588</v>
      </c>
      <c r="D157" s="42" t="s">
        <v>587</v>
      </c>
      <c r="E157" s="42" t="s">
        <v>200</v>
      </c>
      <c r="F157" s="42" t="s">
        <v>272</v>
      </c>
      <c r="G157" s="231">
        <v>160000</v>
      </c>
      <c r="H157" s="231">
        <v>0</v>
      </c>
      <c r="I157" s="39">
        <f t="shared" si="3"/>
        <v>0</v>
      </c>
    </row>
    <row r="158" spans="1:9" ht="28.5" customHeight="1">
      <c r="A158" s="158" t="s">
        <v>197</v>
      </c>
      <c r="B158" s="148" t="s">
        <v>619</v>
      </c>
      <c r="C158" s="159" t="s">
        <v>588</v>
      </c>
      <c r="D158" s="41" t="s">
        <v>587</v>
      </c>
      <c r="E158" s="41" t="s">
        <v>198</v>
      </c>
      <c r="F158" s="42"/>
      <c r="G158" s="108">
        <f>G159+G160+G161+G162</f>
        <v>238479.5</v>
      </c>
      <c r="H158" s="108">
        <f>H159+H160+H161+H162</f>
        <v>28962.5</v>
      </c>
      <c r="I158" s="39">
        <f t="shared" si="3"/>
        <v>12.144649749768847</v>
      </c>
    </row>
    <row r="159" spans="1:9" ht="19.5" customHeight="1">
      <c r="A159" s="161" t="s">
        <v>84</v>
      </c>
      <c r="B159" s="148" t="s">
        <v>619</v>
      </c>
      <c r="C159" s="162" t="s">
        <v>588</v>
      </c>
      <c r="D159" s="42" t="s">
        <v>587</v>
      </c>
      <c r="E159" s="42" t="s">
        <v>198</v>
      </c>
      <c r="F159" s="42" t="s">
        <v>275</v>
      </c>
      <c r="G159" s="231">
        <v>14750</v>
      </c>
      <c r="H159" s="231">
        <v>7871</v>
      </c>
      <c r="I159" s="39">
        <f t="shared" si="3"/>
        <v>53.362711864406776</v>
      </c>
    </row>
    <row r="160" spans="1:9" ht="38.25" customHeight="1">
      <c r="A160" s="161" t="s">
        <v>85</v>
      </c>
      <c r="B160" s="148" t="s">
        <v>619</v>
      </c>
      <c r="C160" s="162" t="s">
        <v>588</v>
      </c>
      <c r="D160" s="42" t="s">
        <v>587</v>
      </c>
      <c r="E160" s="42" t="s">
        <v>198</v>
      </c>
      <c r="F160" s="42" t="s">
        <v>398</v>
      </c>
      <c r="G160" s="231">
        <v>4454.5</v>
      </c>
      <c r="H160" s="231">
        <v>2491.5</v>
      </c>
      <c r="I160" s="39">
        <f t="shared" si="3"/>
        <v>55.932203389830505</v>
      </c>
    </row>
    <row r="161" spans="1:9" ht="25.5" customHeight="1">
      <c r="A161" s="161" t="s">
        <v>278</v>
      </c>
      <c r="B161" s="148" t="s">
        <v>619</v>
      </c>
      <c r="C161" s="162" t="s">
        <v>588</v>
      </c>
      <c r="D161" s="42" t="s">
        <v>587</v>
      </c>
      <c r="E161" s="42" t="s">
        <v>198</v>
      </c>
      <c r="F161" s="42" t="s">
        <v>26</v>
      </c>
      <c r="G161" s="231">
        <v>209410</v>
      </c>
      <c r="H161" s="231">
        <v>18600</v>
      </c>
      <c r="I161" s="39">
        <f t="shared" si="3"/>
        <v>8.88209732104484</v>
      </c>
    </row>
    <row r="162" spans="1:9" ht="19.5" customHeight="1">
      <c r="A162" s="161" t="s">
        <v>23</v>
      </c>
      <c r="B162" s="148" t="s">
        <v>619</v>
      </c>
      <c r="C162" s="162" t="s">
        <v>588</v>
      </c>
      <c r="D162" s="42" t="s">
        <v>587</v>
      </c>
      <c r="E162" s="42" t="s">
        <v>198</v>
      </c>
      <c r="F162" s="42" t="s">
        <v>22</v>
      </c>
      <c r="G162" s="231">
        <v>9865</v>
      </c>
      <c r="H162" s="231">
        <v>0</v>
      </c>
      <c r="I162" s="39">
        <f t="shared" si="3"/>
        <v>0</v>
      </c>
    </row>
    <row r="163" spans="1:9" ht="42.75" customHeight="1">
      <c r="A163" s="158" t="s">
        <v>117</v>
      </c>
      <c r="B163" s="148" t="s">
        <v>619</v>
      </c>
      <c r="C163" s="159" t="s">
        <v>588</v>
      </c>
      <c r="D163" s="41" t="s">
        <v>587</v>
      </c>
      <c r="E163" s="41" t="s">
        <v>116</v>
      </c>
      <c r="F163" s="42"/>
      <c r="G163" s="108">
        <f>G164+G165+G166</f>
        <v>123050.16</v>
      </c>
      <c r="H163" s="108">
        <f>H164+H165+H166</f>
        <v>166</v>
      </c>
      <c r="I163" s="39">
        <f>H163/G163*100</f>
        <v>0.13490433494763435</v>
      </c>
    </row>
    <row r="164" spans="1:9" ht="19.5" customHeight="1">
      <c r="A164" s="161" t="s">
        <v>84</v>
      </c>
      <c r="B164" s="148" t="s">
        <v>619</v>
      </c>
      <c r="C164" s="162" t="s">
        <v>588</v>
      </c>
      <c r="D164" s="42" t="s">
        <v>587</v>
      </c>
      <c r="E164" s="42" t="s">
        <v>116</v>
      </c>
      <c r="F164" s="42" t="s">
        <v>275</v>
      </c>
      <c r="G164" s="231">
        <v>1638.88</v>
      </c>
      <c r="H164" s="231">
        <v>166</v>
      </c>
      <c r="I164" s="39">
        <f>H164/G164*100</f>
        <v>10.128868495557942</v>
      </c>
    </row>
    <row r="165" spans="1:9" ht="37.5" customHeight="1">
      <c r="A165" s="161" t="s">
        <v>85</v>
      </c>
      <c r="B165" s="148" t="s">
        <v>619</v>
      </c>
      <c r="C165" s="162" t="s">
        <v>588</v>
      </c>
      <c r="D165" s="42" t="s">
        <v>587</v>
      </c>
      <c r="E165" s="42" t="s">
        <v>116</v>
      </c>
      <c r="F165" s="42" t="s">
        <v>398</v>
      </c>
      <c r="G165" s="231">
        <v>494.95</v>
      </c>
      <c r="H165" s="231">
        <v>0</v>
      </c>
      <c r="I165" s="39">
        <f>H165/G165*100</f>
        <v>0</v>
      </c>
    </row>
    <row r="166" spans="1:9" ht="31.5" customHeight="1">
      <c r="A166" s="161" t="s">
        <v>278</v>
      </c>
      <c r="B166" s="148" t="s">
        <v>619</v>
      </c>
      <c r="C166" s="162" t="s">
        <v>588</v>
      </c>
      <c r="D166" s="42" t="s">
        <v>587</v>
      </c>
      <c r="E166" s="42" t="s">
        <v>116</v>
      </c>
      <c r="F166" s="42" t="s">
        <v>26</v>
      </c>
      <c r="G166" s="231">
        <v>120916.33</v>
      </c>
      <c r="H166" s="231"/>
      <c r="I166" s="39">
        <f>H166/G166*100</f>
        <v>0</v>
      </c>
    </row>
    <row r="167" spans="1:9" ht="15" customHeight="1">
      <c r="A167" s="261" t="s">
        <v>609</v>
      </c>
      <c r="B167" s="262" t="s">
        <v>619</v>
      </c>
      <c r="C167" s="263" t="s">
        <v>588</v>
      </c>
      <c r="D167" s="263" t="s">
        <v>594</v>
      </c>
      <c r="E167" s="264"/>
      <c r="F167" s="263"/>
      <c r="G167" s="265">
        <f>G168+G170+G180+G183+G187+G196+G198+G203+G205+G207+G212</f>
        <v>171534672.76</v>
      </c>
      <c r="H167" s="265">
        <f>H168+H170+H180+H183+H187+H196+H198+H203+H205+H207+H212</f>
        <v>92496891.02</v>
      </c>
      <c r="I167" s="266">
        <f t="shared" si="3"/>
        <v>53.92314540945057</v>
      </c>
    </row>
    <row r="168" spans="1:9" ht="14.25" customHeight="1">
      <c r="A168" s="194" t="s">
        <v>520</v>
      </c>
      <c r="B168" s="148" t="s">
        <v>619</v>
      </c>
      <c r="C168" s="189" t="s">
        <v>588</v>
      </c>
      <c r="D168" s="111" t="s">
        <v>594</v>
      </c>
      <c r="E168" s="49" t="s">
        <v>107</v>
      </c>
      <c r="F168" s="49"/>
      <c r="G168" s="202">
        <f>G169</f>
        <v>2648000</v>
      </c>
      <c r="H168" s="179">
        <f>H169</f>
        <v>1146954.89</v>
      </c>
      <c r="I168" s="39">
        <f t="shared" si="3"/>
        <v>43.314006419939574</v>
      </c>
    </row>
    <row r="169" spans="1:9" ht="26.25" customHeight="1">
      <c r="A169" s="161" t="s">
        <v>278</v>
      </c>
      <c r="B169" s="148" t="s">
        <v>619</v>
      </c>
      <c r="C169" s="174" t="s">
        <v>588</v>
      </c>
      <c r="D169" s="113" t="s">
        <v>594</v>
      </c>
      <c r="E169" s="42" t="s">
        <v>107</v>
      </c>
      <c r="F169" s="42" t="s">
        <v>26</v>
      </c>
      <c r="G169" s="215">
        <v>2648000</v>
      </c>
      <c r="H169" s="231">
        <v>1146954.89</v>
      </c>
      <c r="I169" s="39">
        <f t="shared" si="3"/>
        <v>43.314006419939574</v>
      </c>
    </row>
    <row r="170" spans="1:9" ht="29.25" customHeight="1">
      <c r="A170" s="192" t="s">
        <v>521</v>
      </c>
      <c r="B170" s="148" t="s">
        <v>619</v>
      </c>
      <c r="C170" s="189" t="s">
        <v>588</v>
      </c>
      <c r="D170" s="111" t="s">
        <v>594</v>
      </c>
      <c r="E170" s="49" t="s">
        <v>108</v>
      </c>
      <c r="F170" s="111"/>
      <c r="G170" s="202">
        <f>SUM(G171:G179)</f>
        <v>48318835.61</v>
      </c>
      <c r="H170" s="202">
        <f>SUM(H171:H179)</f>
        <v>21117266.970000003</v>
      </c>
      <c r="I170" s="39">
        <f t="shared" si="3"/>
        <v>43.70400632259773</v>
      </c>
    </row>
    <row r="171" spans="1:9" ht="14.25" customHeight="1">
      <c r="A171" s="161" t="s">
        <v>84</v>
      </c>
      <c r="B171" s="148" t="s">
        <v>619</v>
      </c>
      <c r="C171" s="174" t="s">
        <v>588</v>
      </c>
      <c r="D171" s="113" t="s">
        <v>594</v>
      </c>
      <c r="E171" s="42" t="s">
        <v>108</v>
      </c>
      <c r="F171" s="44" t="s">
        <v>275</v>
      </c>
      <c r="G171" s="215">
        <v>7396899.11</v>
      </c>
      <c r="H171" s="231">
        <v>4007978.75</v>
      </c>
      <c r="I171" s="39">
        <f t="shared" si="3"/>
        <v>54.18458046266363</v>
      </c>
    </row>
    <row r="172" spans="1:9" ht="25.5" customHeight="1">
      <c r="A172" s="161" t="s">
        <v>277</v>
      </c>
      <c r="B172" s="148" t="s">
        <v>619</v>
      </c>
      <c r="C172" s="174" t="s">
        <v>588</v>
      </c>
      <c r="D172" s="113" t="s">
        <v>594</v>
      </c>
      <c r="E172" s="42" t="s">
        <v>108</v>
      </c>
      <c r="F172" s="44" t="s">
        <v>276</v>
      </c>
      <c r="G172" s="215">
        <v>159353.5</v>
      </c>
      <c r="H172" s="231">
        <v>14672.26</v>
      </c>
      <c r="I172" s="39">
        <f t="shared" si="3"/>
        <v>9.20736601329748</v>
      </c>
    </row>
    <row r="173" spans="1:9" ht="40.5" customHeight="1">
      <c r="A173" s="161" t="s">
        <v>85</v>
      </c>
      <c r="B173" s="148" t="s">
        <v>619</v>
      </c>
      <c r="C173" s="174" t="s">
        <v>588</v>
      </c>
      <c r="D173" s="113" t="s">
        <v>594</v>
      </c>
      <c r="E173" s="42" t="s">
        <v>108</v>
      </c>
      <c r="F173" s="44" t="s">
        <v>398</v>
      </c>
      <c r="G173" s="215">
        <v>2331000</v>
      </c>
      <c r="H173" s="231">
        <v>1234594.07</v>
      </c>
      <c r="I173" s="39">
        <f t="shared" si="3"/>
        <v>52.964138567138576</v>
      </c>
    </row>
    <row r="174" spans="1:14" ht="25.5" customHeight="1">
      <c r="A174" s="161" t="s">
        <v>278</v>
      </c>
      <c r="B174" s="148" t="s">
        <v>619</v>
      </c>
      <c r="C174" s="174" t="s">
        <v>588</v>
      </c>
      <c r="D174" s="113" t="s">
        <v>594</v>
      </c>
      <c r="E174" s="42" t="s">
        <v>108</v>
      </c>
      <c r="F174" s="44" t="s">
        <v>26</v>
      </c>
      <c r="G174" s="215">
        <v>18140283</v>
      </c>
      <c r="H174" s="231">
        <v>6284489.28</v>
      </c>
      <c r="I174" s="39">
        <f t="shared" si="3"/>
        <v>34.64383262377991</v>
      </c>
      <c r="J174" s="54"/>
      <c r="K174" s="54"/>
      <c r="L174" s="54"/>
      <c r="M174" s="54"/>
      <c r="N174" s="55"/>
    </row>
    <row r="175" spans="1:14" ht="51.75" customHeight="1">
      <c r="A175" s="161" t="s">
        <v>279</v>
      </c>
      <c r="B175" s="148" t="s">
        <v>619</v>
      </c>
      <c r="C175" s="174" t="s">
        <v>588</v>
      </c>
      <c r="D175" s="113" t="s">
        <v>594</v>
      </c>
      <c r="E175" s="42" t="s">
        <v>108</v>
      </c>
      <c r="F175" s="44" t="s">
        <v>280</v>
      </c>
      <c r="G175" s="215">
        <v>18651000</v>
      </c>
      <c r="H175" s="217">
        <v>8860365.49</v>
      </c>
      <c r="I175" s="39">
        <f t="shared" si="3"/>
        <v>47.506114900005365</v>
      </c>
      <c r="J175" s="53"/>
      <c r="K175" s="53"/>
      <c r="N175" s="53"/>
    </row>
    <row r="176" spans="1:9" ht="39" customHeight="1">
      <c r="A176" s="171" t="s">
        <v>565</v>
      </c>
      <c r="B176" s="148" t="s">
        <v>619</v>
      </c>
      <c r="C176" s="174" t="s">
        <v>588</v>
      </c>
      <c r="D176" s="113" t="s">
        <v>594</v>
      </c>
      <c r="E176" s="42" t="s">
        <v>108</v>
      </c>
      <c r="F176" s="44" t="s">
        <v>270</v>
      </c>
      <c r="G176" s="215">
        <v>249282.74</v>
      </c>
      <c r="H176" s="231">
        <v>62261.41</v>
      </c>
      <c r="I176" s="39">
        <f t="shared" si="3"/>
        <v>24.97622177933378</v>
      </c>
    </row>
    <row r="177" spans="1:14" ht="27" customHeight="1">
      <c r="A177" s="161" t="s">
        <v>269</v>
      </c>
      <c r="B177" s="148" t="s">
        <v>619</v>
      </c>
      <c r="C177" s="174" t="s">
        <v>588</v>
      </c>
      <c r="D177" s="113" t="s">
        <v>594</v>
      </c>
      <c r="E177" s="42" t="s">
        <v>108</v>
      </c>
      <c r="F177" s="42" t="s">
        <v>272</v>
      </c>
      <c r="G177" s="215">
        <v>999692.36</v>
      </c>
      <c r="H177" s="217">
        <v>418100</v>
      </c>
      <c r="I177" s="39">
        <f t="shared" si="3"/>
        <v>41.822866386615175</v>
      </c>
      <c r="J177" s="53"/>
      <c r="K177" s="53"/>
      <c r="N177" s="53"/>
    </row>
    <row r="178" spans="1:9" ht="31.5" customHeight="1">
      <c r="A178" s="161" t="s">
        <v>271</v>
      </c>
      <c r="B178" s="148" t="s">
        <v>619</v>
      </c>
      <c r="C178" s="174" t="s">
        <v>588</v>
      </c>
      <c r="D178" s="113" t="s">
        <v>594</v>
      </c>
      <c r="E178" s="42" t="s">
        <v>108</v>
      </c>
      <c r="F178" s="42" t="s">
        <v>273</v>
      </c>
      <c r="G178" s="215">
        <v>124600</v>
      </c>
      <c r="H178" s="231">
        <v>40808</v>
      </c>
      <c r="I178" s="39">
        <f t="shared" si="3"/>
        <v>32.75120385232745</v>
      </c>
    </row>
    <row r="179" spans="1:11" ht="18" customHeight="1">
      <c r="A179" s="161" t="s">
        <v>81</v>
      </c>
      <c r="B179" s="148" t="s">
        <v>619</v>
      </c>
      <c r="C179" s="174" t="s">
        <v>588</v>
      </c>
      <c r="D179" s="113" t="s">
        <v>594</v>
      </c>
      <c r="E179" s="42" t="s">
        <v>108</v>
      </c>
      <c r="F179" s="42" t="s">
        <v>82</v>
      </c>
      <c r="G179" s="215">
        <v>266724.9</v>
      </c>
      <c r="H179" s="231">
        <v>193997.71</v>
      </c>
      <c r="I179" s="39">
        <f t="shared" si="3"/>
        <v>72.733258124757</v>
      </c>
      <c r="J179" s="53"/>
      <c r="K179"/>
    </row>
    <row r="180" spans="1:11" ht="91.5" customHeight="1">
      <c r="A180" s="164" t="s">
        <v>518</v>
      </c>
      <c r="B180" s="148" t="s">
        <v>619</v>
      </c>
      <c r="C180" s="159" t="s">
        <v>588</v>
      </c>
      <c r="D180" s="41" t="s">
        <v>594</v>
      </c>
      <c r="E180" s="41" t="s">
        <v>110</v>
      </c>
      <c r="F180" s="41"/>
      <c r="G180" s="183">
        <f>G181+G182</f>
        <v>4209000</v>
      </c>
      <c r="H180" s="108">
        <f>H181+H182</f>
        <v>2306090.15</v>
      </c>
      <c r="I180" s="39">
        <f t="shared" si="3"/>
        <v>54.78950225706819</v>
      </c>
      <c r="J180" s="53"/>
      <c r="K180"/>
    </row>
    <row r="181" spans="1:11" ht="28.5" customHeight="1">
      <c r="A181" s="193" t="s">
        <v>277</v>
      </c>
      <c r="B181" s="148" t="s">
        <v>619</v>
      </c>
      <c r="C181" s="162" t="s">
        <v>588</v>
      </c>
      <c r="D181" s="42" t="s">
        <v>594</v>
      </c>
      <c r="E181" s="42" t="s">
        <v>110</v>
      </c>
      <c r="F181" s="42" t="s">
        <v>276</v>
      </c>
      <c r="G181" s="215">
        <v>2687700</v>
      </c>
      <c r="H181" s="232">
        <v>1667427.88</v>
      </c>
      <c r="I181" s="39">
        <f t="shared" si="3"/>
        <v>62.03921122149049</v>
      </c>
      <c r="J181" s="53"/>
      <c r="K181"/>
    </row>
    <row r="182" spans="1:9" ht="19.5" customHeight="1">
      <c r="A182" s="193" t="s">
        <v>23</v>
      </c>
      <c r="B182" s="148" t="s">
        <v>619</v>
      </c>
      <c r="C182" s="162" t="s">
        <v>588</v>
      </c>
      <c r="D182" s="42" t="s">
        <v>594</v>
      </c>
      <c r="E182" s="42" t="s">
        <v>110</v>
      </c>
      <c r="F182" s="42" t="s">
        <v>22</v>
      </c>
      <c r="G182" s="215">
        <v>1521300</v>
      </c>
      <c r="H182" s="231">
        <v>638662.27</v>
      </c>
      <c r="I182" s="39">
        <f t="shared" si="3"/>
        <v>41.981349503713936</v>
      </c>
    </row>
    <row r="183" spans="1:9" ht="131.25" customHeight="1">
      <c r="A183" s="164" t="s">
        <v>519</v>
      </c>
      <c r="B183" s="148" t="s">
        <v>619</v>
      </c>
      <c r="C183" s="159" t="s">
        <v>588</v>
      </c>
      <c r="D183" s="41" t="s">
        <v>594</v>
      </c>
      <c r="E183" s="41" t="s">
        <v>112</v>
      </c>
      <c r="F183" s="41"/>
      <c r="G183" s="183">
        <f>G184+G185+G186</f>
        <v>50150.270000000004</v>
      </c>
      <c r="H183" s="183">
        <f>H184+H185+H186</f>
        <v>5129.05</v>
      </c>
      <c r="I183" s="39">
        <f>H183/G183*100</f>
        <v>10.227362684188938</v>
      </c>
    </row>
    <row r="184" spans="1:9" ht="38.25" customHeight="1">
      <c r="A184" s="161" t="s">
        <v>85</v>
      </c>
      <c r="B184" s="148" t="s">
        <v>619</v>
      </c>
      <c r="C184" s="162" t="s">
        <v>588</v>
      </c>
      <c r="D184" s="42" t="s">
        <v>594</v>
      </c>
      <c r="E184" s="42" t="s">
        <v>112</v>
      </c>
      <c r="F184" s="42" t="s">
        <v>398</v>
      </c>
      <c r="G184" s="215">
        <v>1038.27</v>
      </c>
      <c r="H184" s="101">
        <v>0</v>
      </c>
      <c r="I184" s="39">
        <f>H184/G184*100</f>
        <v>0</v>
      </c>
    </row>
    <row r="185" spans="1:9" ht="27" customHeight="1">
      <c r="A185" s="161" t="s">
        <v>278</v>
      </c>
      <c r="B185" s="148" t="s">
        <v>619</v>
      </c>
      <c r="C185" s="162" t="s">
        <v>588</v>
      </c>
      <c r="D185" s="42" t="s">
        <v>594</v>
      </c>
      <c r="E185" s="42" t="s">
        <v>112</v>
      </c>
      <c r="F185" s="42" t="s">
        <v>26</v>
      </c>
      <c r="G185" s="215">
        <v>25112</v>
      </c>
      <c r="H185" s="231">
        <v>5129.05</v>
      </c>
      <c r="I185" s="39">
        <f>H185/G185*100</f>
        <v>20.42469735584581</v>
      </c>
    </row>
    <row r="186" spans="1:9" ht="15" customHeight="1">
      <c r="A186" s="193" t="s">
        <v>23</v>
      </c>
      <c r="B186" s="148" t="s">
        <v>619</v>
      </c>
      <c r="C186" s="162" t="s">
        <v>588</v>
      </c>
      <c r="D186" s="42" t="s">
        <v>594</v>
      </c>
      <c r="E186" s="42" t="s">
        <v>112</v>
      </c>
      <c r="F186" s="42" t="s">
        <v>22</v>
      </c>
      <c r="G186" s="215">
        <v>24000</v>
      </c>
      <c r="H186" s="231">
        <v>0</v>
      </c>
      <c r="I186" s="39">
        <f>H186/G186*100</f>
        <v>0</v>
      </c>
    </row>
    <row r="187" spans="1:9" ht="91.5" customHeight="1">
      <c r="A187" s="165" t="s">
        <v>111</v>
      </c>
      <c r="B187" s="148" t="s">
        <v>619</v>
      </c>
      <c r="C187" s="173" t="s">
        <v>588</v>
      </c>
      <c r="D187" s="112" t="s">
        <v>594</v>
      </c>
      <c r="E187" s="41" t="s">
        <v>568</v>
      </c>
      <c r="F187" s="112"/>
      <c r="G187" s="183">
        <f>G188+G189+G190+G191+G192+G193+G194+G195</f>
        <v>110045336.55999999</v>
      </c>
      <c r="H187" s="183">
        <f>H188+H189+H190+H191+H192+H193+H194+H195</f>
        <v>67198541.19</v>
      </c>
      <c r="I187" s="39">
        <f t="shared" si="3"/>
        <v>61.064415167980655</v>
      </c>
    </row>
    <row r="188" spans="1:9" ht="16.5" customHeight="1">
      <c r="A188" s="161" t="s">
        <v>102</v>
      </c>
      <c r="B188" s="148" t="s">
        <v>619</v>
      </c>
      <c r="C188" s="162" t="s">
        <v>588</v>
      </c>
      <c r="D188" s="42" t="s">
        <v>594</v>
      </c>
      <c r="E188" s="42" t="s">
        <v>568</v>
      </c>
      <c r="F188" s="44" t="s">
        <v>275</v>
      </c>
      <c r="G188" s="215">
        <v>41678207.51</v>
      </c>
      <c r="H188" s="231">
        <v>26241746.11</v>
      </c>
      <c r="I188" s="39">
        <f t="shared" si="3"/>
        <v>62.96275122605435</v>
      </c>
    </row>
    <row r="189" spans="1:9" ht="33.75" customHeight="1">
      <c r="A189" s="161" t="s">
        <v>277</v>
      </c>
      <c r="B189" s="148" t="s">
        <v>619</v>
      </c>
      <c r="C189" s="162" t="s">
        <v>588</v>
      </c>
      <c r="D189" s="42" t="s">
        <v>594</v>
      </c>
      <c r="E189" s="42" t="s">
        <v>568</v>
      </c>
      <c r="F189" s="44" t="s">
        <v>276</v>
      </c>
      <c r="G189" s="215">
        <v>525303.56</v>
      </c>
      <c r="H189" s="231">
        <v>196785.88</v>
      </c>
      <c r="I189" s="39">
        <f t="shared" si="3"/>
        <v>37.46136424432379</v>
      </c>
    </row>
    <row r="190" spans="1:9" ht="36" customHeight="1">
      <c r="A190" s="161" t="s">
        <v>85</v>
      </c>
      <c r="B190" s="148" t="s">
        <v>619</v>
      </c>
      <c r="C190" s="162" t="s">
        <v>588</v>
      </c>
      <c r="D190" s="42" t="s">
        <v>594</v>
      </c>
      <c r="E190" s="42" t="s">
        <v>568</v>
      </c>
      <c r="F190" s="44" t="s">
        <v>398</v>
      </c>
      <c r="G190" s="215">
        <v>12640610</v>
      </c>
      <c r="H190" s="231">
        <v>7525555.68</v>
      </c>
      <c r="I190" s="39">
        <f t="shared" si="3"/>
        <v>59.534750933697026</v>
      </c>
    </row>
    <row r="191" spans="1:9" ht="25.5" customHeight="1">
      <c r="A191" s="161" t="s">
        <v>278</v>
      </c>
      <c r="B191" s="148" t="s">
        <v>619</v>
      </c>
      <c r="C191" s="162" t="s">
        <v>588</v>
      </c>
      <c r="D191" s="42" t="s">
        <v>594</v>
      </c>
      <c r="E191" s="42" t="s">
        <v>568</v>
      </c>
      <c r="F191" s="44" t="s">
        <v>26</v>
      </c>
      <c r="G191" s="215">
        <v>1834533</v>
      </c>
      <c r="H191" s="231">
        <v>214045.64</v>
      </c>
      <c r="I191" s="39">
        <f t="shared" si="3"/>
        <v>11.66758188596226</v>
      </c>
    </row>
    <row r="192" spans="1:9" ht="27.75" customHeight="1">
      <c r="A192" s="161" t="s">
        <v>103</v>
      </c>
      <c r="B192" s="148" t="s">
        <v>619</v>
      </c>
      <c r="C192" s="162" t="s">
        <v>588</v>
      </c>
      <c r="D192" s="42" t="s">
        <v>594</v>
      </c>
      <c r="E192" s="42" t="s">
        <v>568</v>
      </c>
      <c r="F192" s="44" t="s">
        <v>104</v>
      </c>
      <c r="G192" s="215">
        <v>40000</v>
      </c>
      <c r="H192" s="231">
        <v>3225.39</v>
      </c>
      <c r="I192" s="39">
        <f t="shared" si="3"/>
        <v>8.063474999999999</v>
      </c>
    </row>
    <row r="193" spans="1:9" ht="24.75" customHeight="1">
      <c r="A193" s="161" t="s">
        <v>279</v>
      </c>
      <c r="B193" s="148" t="s">
        <v>619</v>
      </c>
      <c r="C193" s="162" t="s">
        <v>588</v>
      </c>
      <c r="D193" s="42" t="s">
        <v>594</v>
      </c>
      <c r="E193" s="42" t="s">
        <v>568</v>
      </c>
      <c r="F193" s="44" t="s">
        <v>280</v>
      </c>
      <c r="G193" s="215">
        <v>53286000</v>
      </c>
      <c r="H193" s="231">
        <v>33016500</v>
      </c>
      <c r="I193" s="39">
        <f t="shared" si="3"/>
        <v>61.9609278234433</v>
      </c>
    </row>
    <row r="194" spans="1:9" ht="24.75" customHeight="1">
      <c r="A194" s="161" t="s">
        <v>271</v>
      </c>
      <c r="B194" s="148" t="s">
        <v>619</v>
      </c>
      <c r="C194" s="162" t="s">
        <v>588</v>
      </c>
      <c r="D194" s="42" t="s">
        <v>594</v>
      </c>
      <c r="E194" s="42" t="s">
        <v>568</v>
      </c>
      <c r="F194" s="42" t="s">
        <v>273</v>
      </c>
      <c r="G194" s="215">
        <v>40000</v>
      </c>
      <c r="H194" s="231">
        <v>0</v>
      </c>
      <c r="I194" s="39">
        <f t="shared" si="3"/>
        <v>0</v>
      </c>
    </row>
    <row r="195" spans="1:9" ht="36.75" customHeight="1">
      <c r="A195" s="161" t="s">
        <v>196</v>
      </c>
      <c r="B195" s="148" t="s">
        <v>619</v>
      </c>
      <c r="C195" s="162" t="s">
        <v>588</v>
      </c>
      <c r="D195" s="42" t="s">
        <v>594</v>
      </c>
      <c r="E195" s="42" t="s">
        <v>568</v>
      </c>
      <c r="F195" s="42" t="s">
        <v>82</v>
      </c>
      <c r="G195" s="215">
        <v>682.49</v>
      </c>
      <c r="H195" s="215">
        <v>682.49</v>
      </c>
      <c r="I195" s="39">
        <f aca="true" t="shared" si="5" ref="I195:I203">H195/G195*100</f>
        <v>100</v>
      </c>
    </row>
    <row r="196" spans="1:9" ht="63.75" customHeight="1">
      <c r="A196" s="164" t="s">
        <v>199</v>
      </c>
      <c r="B196" s="148" t="s">
        <v>619</v>
      </c>
      <c r="C196" s="159" t="s">
        <v>588</v>
      </c>
      <c r="D196" s="41" t="s">
        <v>594</v>
      </c>
      <c r="E196" s="41" t="s">
        <v>207</v>
      </c>
      <c r="F196" s="42"/>
      <c r="G196" s="108">
        <f>G197</f>
        <v>309000</v>
      </c>
      <c r="H196" s="99">
        <f>H197</f>
        <v>0</v>
      </c>
      <c r="I196" s="39">
        <f t="shared" si="5"/>
        <v>0</v>
      </c>
    </row>
    <row r="197" spans="1:9" ht="24.75" customHeight="1">
      <c r="A197" s="161" t="s">
        <v>269</v>
      </c>
      <c r="B197" s="148" t="s">
        <v>619</v>
      </c>
      <c r="C197" s="162" t="s">
        <v>588</v>
      </c>
      <c r="D197" s="42" t="s">
        <v>594</v>
      </c>
      <c r="E197" s="42" t="s">
        <v>207</v>
      </c>
      <c r="F197" s="42" t="s">
        <v>272</v>
      </c>
      <c r="G197" s="231">
        <v>309000</v>
      </c>
      <c r="H197" s="100">
        <v>0</v>
      </c>
      <c r="I197" s="39">
        <f t="shared" si="5"/>
        <v>0</v>
      </c>
    </row>
    <row r="198" spans="1:9" ht="25.5" customHeight="1">
      <c r="A198" s="165" t="s">
        <v>205</v>
      </c>
      <c r="B198" s="236" t="s">
        <v>619</v>
      </c>
      <c r="C198" s="173" t="s">
        <v>588</v>
      </c>
      <c r="D198" s="112" t="s">
        <v>594</v>
      </c>
      <c r="E198" s="41" t="s">
        <v>206</v>
      </c>
      <c r="F198" s="42"/>
      <c r="G198" s="183">
        <f>G199+G200+G201+G202</f>
        <v>3417520.5</v>
      </c>
      <c r="H198" s="160">
        <f>H199+H200+H201+H202</f>
        <v>429975.99</v>
      </c>
      <c r="I198" s="39">
        <f t="shared" si="5"/>
        <v>12.581518969674066</v>
      </c>
    </row>
    <row r="199" spans="1:9" ht="15.75" customHeight="1">
      <c r="A199" s="161" t="s">
        <v>102</v>
      </c>
      <c r="B199" s="148" t="s">
        <v>619</v>
      </c>
      <c r="C199" s="174" t="s">
        <v>588</v>
      </c>
      <c r="D199" s="113" t="s">
        <v>594</v>
      </c>
      <c r="E199" s="42" t="s">
        <v>206</v>
      </c>
      <c r="F199" s="42" t="s">
        <v>275</v>
      </c>
      <c r="G199" s="215">
        <v>88500</v>
      </c>
      <c r="H199" s="101">
        <v>36273.97</v>
      </c>
      <c r="I199" s="39">
        <f t="shared" si="5"/>
        <v>40.98753672316384</v>
      </c>
    </row>
    <row r="200" spans="1:9" ht="39" customHeight="1">
      <c r="A200" s="161" t="s">
        <v>85</v>
      </c>
      <c r="B200" s="148" t="s">
        <v>619</v>
      </c>
      <c r="C200" s="174" t="s">
        <v>588</v>
      </c>
      <c r="D200" s="113" t="s">
        <v>594</v>
      </c>
      <c r="E200" s="42" t="s">
        <v>206</v>
      </c>
      <c r="F200" s="42" t="s">
        <v>398</v>
      </c>
      <c r="G200" s="215">
        <v>27091</v>
      </c>
      <c r="H200" s="101">
        <v>9896.25</v>
      </c>
      <c r="I200" s="39">
        <f t="shared" si="5"/>
        <v>36.52965929644532</v>
      </c>
    </row>
    <row r="201" spans="1:9" ht="27" customHeight="1">
      <c r="A201" s="161" t="s">
        <v>278</v>
      </c>
      <c r="B201" s="148" t="s">
        <v>619</v>
      </c>
      <c r="C201" s="174" t="s">
        <v>588</v>
      </c>
      <c r="D201" s="113" t="s">
        <v>594</v>
      </c>
      <c r="E201" s="42" t="s">
        <v>206</v>
      </c>
      <c r="F201" s="42" t="s">
        <v>26</v>
      </c>
      <c r="G201" s="215">
        <v>2247989</v>
      </c>
      <c r="H201" s="101">
        <v>328503</v>
      </c>
      <c r="I201" s="39">
        <f t="shared" si="5"/>
        <v>14.613194281644617</v>
      </c>
    </row>
    <row r="202" spans="1:9" ht="17.25" customHeight="1">
      <c r="A202" s="193" t="s">
        <v>23</v>
      </c>
      <c r="B202" s="148" t="s">
        <v>619</v>
      </c>
      <c r="C202" s="174" t="s">
        <v>588</v>
      </c>
      <c r="D202" s="113" t="s">
        <v>594</v>
      </c>
      <c r="E202" s="42" t="s">
        <v>206</v>
      </c>
      <c r="F202" s="42" t="s">
        <v>22</v>
      </c>
      <c r="G202" s="215">
        <v>1053940.5</v>
      </c>
      <c r="H202" s="101">
        <v>55302.77</v>
      </c>
      <c r="I202" s="39">
        <f t="shared" si="5"/>
        <v>5.247238340304789</v>
      </c>
    </row>
    <row r="203" spans="1:9" ht="62.25" customHeight="1">
      <c r="A203" s="248" t="s">
        <v>500</v>
      </c>
      <c r="B203" s="236" t="s">
        <v>619</v>
      </c>
      <c r="C203" s="159" t="s">
        <v>588</v>
      </c>
      <c r="D203" s="41" t="s">
        <v>594</v>
      </c>
      <c r="E203" s="41" t="s">
        <v>499</v>
      </c>
      <c r="F203" s="42"/>
      <c r="G203" s="269">
        <f>G204</f>
        <v>1050000</v>
      </c>
      <c r="H203" s="215">
        <v>0</v>
      </c>
      <c r="I203" s="39">
        <f t="shared" si="5"/>
        <v>0</v>
      </c>
    </row>
    <row r="204" spans="1:9" ht="32.25" customHeight="1">
      <c r="A204" s="161" t="s">
        <v>278</v>
      </c>
      <c r="B204" s="148" t="s">
        <v>619</v>
      </c>
      <c r="C204" s="162" t="s">
        <v>588</v>
      </c>
      <c r="D204" s="42" t="s">
        <v>594</v>
      </c>
      <c r="E204" s="42" t="s">
        <v>499</v>
      </c>
      <c r="F204" s="42" t="s">
        <v>26</v>
      </c>
      <c r="G204" s="215">
        <v>1050000</v>
      </c>
      <c r="H204" s="215">
        <v>0</v>
      </c>
      <c r="I204" s="39"/>
    </row>
    <row r="205" spans="1:9" ht="64.5" customHeight="1">
      <c r="A205" s="248" t="s">
        <v>501</v>
      </c>
      <c r="B205" s="236" t="s">
        <v>619</v>
      </c>
      <c r="C205" s="159" t="s">
        <v>588</v>
      </c>
      <c r="D205" s="41" t="s">
        <v>594</v>
      </c>
      <c r="E205" s="41" t="s">
        <v>502</v>
      </c>
      <c r="F205" s="42"/>
      <c r="G205" s="215">
        <f>G206</f>
        <v>1000</v>
      </c>
      <c r="H205" s="215">
        <v>0</v>
      </c>
      <c r="I205" s="39">
        <f>H205/G205*100</f>
        <v>0</v>
      </c>
    </row>
    <row r="206" spans="1:9" ht="32.25" customHeight="1">
      <c r="A206" s="161" t="s">
        <v>278</v>
      </c>
      <c r="B206" s="148" t="s">
        <v>619</v>
      </c>
      <c r="C206" s="162" t="s">
        <v>588</v>
      </c>
      <c r="D206" s="42" t="s">
        <v>594</v>
      </c>
      <c r="E206" s="42" t="s">
        <v>502</v>
      </c>
      <c r="F206" s="42" t="s">
        <v>26</v>
      </c>
      <c r="G206" s="215">
        <v>1000</v>
      </c>
      <c r="H206" s="215">
        <v>0</v>
      </c>
      <c r="I206" s="39"/>
    </row>
    <row r="207" spans="1:9" ht="42" customHeight="1">
      <c r="A207" s="165" t="s">
        <v>625</v>
      </c>
      <c r="B207" s="236" t="s">
        <v>619</v>
      </c>
      <c r="C207" s="173" t="s">
        <v>588</v>
      </c>
      <c r="D207" s="112" t="s">
        <v>594</v>
      </c>
      <c r="E207" s="41" t="s">
        <v>626</v>
      </c>
      <c r="F207" s="111"/>
      <c r="G207" s="183">
        <f>G208+G209+G210+G211</f>
        <v>608529.8200000001</v>
      </c>
      <c r="H207" s="160">
        <f>H208+H209+H210+H211</f>
        <v>187556.03999999998</v>
      </c>
      <c r="I207" s="39">
        <f>H207/G207*100</f>
        <v>30.821174876853192</v>
      </c>
    </row>
    <row r="208" spans="1:9" ht="32.25" customHeight="1">
      <c r="A208" s="161" t="s">
        <v>278</v>
      </c>
      <c r="B208" s="148" t="s">
        <v>619</v>
      </c>
      <c r="C208" s="162" t="s">
        <v>588</v>
      </c>
      <c r="D208" s="42" t="s">
        <v>594</v>
      </c>
      <c r="E208" s="42" t="s">
        <v>626</v>
      </c>
      <c r="F208" s="44" t="s">
        <v>275</v>
      </c>
      <c r="G208" s="215">
        <v>9864.29</v>
      </c>
      <c r="H208" s="215">
        <v>4835.11</v>
      </c>
      <c r="I208" s="39">
        <f>H208/G208*100</f>
        <v>49.01630021015196</v>
      </c>
    </row>
    <row r="209" spans="1:9" ht="43.5" customHeight="1">
      <c r="A209" s="161" t="s">
        <v>85</v>
      </c>
      <c r="B209" s="148" t="s">
        <v>619</v>
      </c>
      <c r="C209" s="162" t="s">
        <v>588</v>
      </c>
      <c r="D209" s="42" t="s">
        <v>594</v>
      </c>
      <c r="E209" s="42" t="s">
        <v>626</v>
      </c>
      <c r="F209" s="44" t="s">
        <v>398</v>
      </c>
      <c r="G209" s="215">
        <v>2979.05</v>
      </c>
      <c r="H209" s="215">
        <v>1046.44</v>
      </c>
      <c r="I209" s="39">
        <f>H209/G209*100</f>
        <v>35.12663432973599</v>
      </c>
    </row>
    <row r="210" spans="1:9" ht="32.25" customHeight="1">
      <c r="A210" s="161" t="s">
        <v>278</v>
      </c>
      <c r="B210" s="148" t="s">
        <v>619</v>
      </c>
      <c r="C210" s="162" t="s">
        <v>588</v>
      </c>
      <c r="D210" s="42" t="s">
        <v>594</v>
      </c>
      <c r="E210" s="42" t="s">
        <v>626</v>
      </c>
      <c r="F210" s="42" t="s">
        <v>26</v>
      </c>
      <c r="G210" s="215">
        <v>477484.65</v>
      </c>
      <c r="H210" s="215">
        <v>181674.49</v>
      </c>
      <c r="I210" s="39">
        <f>H210/G210*100</f>
        <v>38.04823673389291</v>
      </c>
    </row>
    <row r="211" spans="1:9" ht="12.75" customHeight="1">
      <c r="A211" s="193" t="s">
        <v>23</v>
      </c>
      <c r="B211" s="148" t="s">
        <v>619</v>
      </c>
      <c r="C211" s="162" t="s">
        <v>588</v>
      </c>
      <c r="D211" s="42" t="s">
        <v>594</v>
      </c>
      <c r="E211" s="42" t="s">
        <v>626</v>
      </c>
      <c r="F211" s="42" t="s">
        <v>22</v>
      </c>
      <c r="G211" s="215">
        <v>118201.83</v>
      </c>
      <c r="H211" s="215">
        <v>0</v>
      </c>
      <c r="I211" s="39">
        <f>H211/G211*100</f>
        <v>0</v>
      </c>
    </row>
    <row r="212" spans="1:9" ht="41.25" customHeight="1">
      <c r="A212" s="164" t="s">
        <v>295</v>
      </c>
      <c r="B212" s="236" t="s">
        <v>619</v>
      </c>
      <c r="C212" s="159" t="s">
        <v>588</v>
      </c>
      <c r="D212" s="41" t="s">
        <v>594</v>
      </c>
      <c r="E212" s="41" t="s">
        <v>204</v>
      </c>
      <c r="F212" s="42"/>
      <c r="G212" s="183">
        <f>G213+G214+G215</f>
        <v>877300</v>
      </c>
      <c r="H212" s="183">
        <f>H213+H214+H215</f>
        <v>105376.73999999999</v>
      </c>
      <c r="I212" s="39">
        <f t="shared" si="3"/>
        <v>12.011482959078991</v>
      </c>
    </row>
    <row r="213" spans="1:9" ht="32.25" customHeight="1">
      <c r="A213" s="161" t="s">
        <v>278</v>
      </c>
      <c r="B213" s="148" t="s">
        <v>619</v>
      </c>
      <c r="C213" s="162" t="s">
        <v>588</v>
      </c>
      <c r="D213" s="42" t="s">
        <v>594</v>
      </c>
      <c r="E213" s="42" t="s">
        <v>204</v>
      </c>
      <c r="F213" s="42" t="s">
        <v>26</v>
      </c>
      <c r="G213" s="215">
        <v>501868</v>
      </c>
      <c r="H213" s="101">
        <v>51224.74</v>
      </c>
      <c r="I213" s="39"/>
    </row>
    <row r="214" spans="1:9" ht="29.25" customHeight="1">
      <c r="A214" s="193" t="s">
        <v>475</v>
      </c>
      <c r="B214" s="148" t="s">
        <v>619</v>
      </c>
      <c r="C214" s="162" t="s">
        <v>588</v>
      </c>
      <c r="D214" s="42" t="s">
        <v>594</v>
      </c>
      <c r="E214" s="42" t="s">
        <v>204</v>
      </c>
      <c r="F214" s="42" t="s">
        <v>476</v>
      </c>
      <c r="G214" s="215">
        <v>19432</v>
      </c>
      <c r="H214" s="101">
        <v>12264</v>
      </c>
      <c r="I214" s="39">
        <f t="shared" si="3"/>
        <v>63.112391930835734</v>
      </c>
    </row>
    <row r="215" spans="1:9" ht="14.25" customHeight="1">
      <c r="A215" s="193" t="s">
        <v>23</v>
      </c>
      <c r="B215" s="148" t="s">
        <v>619</v>
      </c>
      <c r="C215" s="162" t="s">
        <v>588</v>
      </c>
      <c r="D215" s="42" t="s">
        <v>594</v>
      </c>
      <c r="E215" s="42" t="s">
        <v>204</v>
      </c>
      <c r="F215" s="42" t="s">
        <v>22</v>
      </c>
      <c r="G215" s="215">
        <v>356000</v>
      </c>
      <c r="H215" s="101">
        <v>41888</v>
      </c>
      <c r="I215" s="39">
        <f t="shared" si="3"/>
        <v>11.76629213483146</v>
      </c>
    </row>
    <row r="216" spans="1:9" ht="18" customHeight="1">
      <c r="A216" s="186" t="s">
        <v>569</v>
      </c>
      <c r="B216" s="148" t="s">
        <v>619</v>
      </c>
      <c r="C216" s="187" t="s">
        <v>588</v>
      </c>
      <c r="D216" s="110" t="s">
        <v>596</v>
      </c>
      <c r="E216" s="40"/>
      <c r="F216" s="111"/>
      <c r="G216" s="196">
        <f>G217+G219</f>
        <v>18582000</v>
      </c>
      <c r="H216" s="196">
        <f>H217+H219</f>
        <v>9727145.18</v>
      </c>
      <c r="I216" s="39">
        <f aca="true" t="shared" si="6" ref="I216:I274">H216/G216*100</f>
        <v>52.3471379829943</v>
      </c>
    </row>
    <row r="217" spans="1:9" ht="28.5" customHeight="1">
      <c r="A217" s="164" t="s">
        <v>522</v>
      </c>
      <c r="B217" s="148" t="s">
        <v>619</v>
      </c>
      <c r="C217" s="173" t="s">
        <v>588</v>
      </c>
      <c r="D217" s="112" t="s">
        <v>596</v>
      </c>
      <c r="E217" s="41" t="s">
        <v>109</v>
      </c>
      <c r="F217" s="113"/>
      <c r="G217" s="197">
        <f>G218</f>
        <v>18542000</v>
      </c>
      <c r="H217" s="197">
        <f>H218</f>
        <v>9710945.18</v>
      </c>
      <c r="I217" s="39">
        <f>H217/G217*100</f>
        <v>52.3726953942401</v>
      </c>
    </row>
    <row r="218" spans="1:9" ht="51.75" customHeight="1">
      <c r="A218" s="161" t="s">
        <v>279</v>
      </c>
      <c r="B218" s="148" t="s">
        <v>619</v>
      </c>
      <c r="C218" s="174" t="s">
        <v>588</v>
      </c>
      <c r="D218" s="113" t="s">
        <v>596</v>
      </c>
      <c r="E218" s="42" t="s">
        <v>109</v>
      </c>
      <c r="F218" s="113" t="s">
        <v>280</v>
      </c>
      <c r="G218" s="198">
        <v>18542000</v>
      </c>
      <c r="H218" s="231">
        <v>9710945.18</v>
      </c>
      <c r="I218" s="39">
        <f>H218/G218*100</f>
        <v>52.3726953942401</v>
      </c>
    </row>
    <row r="219" spans="1:9" ht="42.75" customHeight="1">
      <c r="A219" s="237" t="s">
        <v>627</v>
      </c>
      <c r="B219" s="236" t="s">
        <v>619</v>
      </c>
      <c r="C219" s="173" t="s">
        <v>588</v>
      </c>
      <c r="D219" s="112" t="s">
        <v>596</v>
      </c>
      <c r="E219" s="41" t="s">
        <v>110</v>
      </c>
      <c r="F219" s="111"/>
      <c r="G219" s="197">
        <f>G220</f>
        <v>40000</v>
      </c>
      <c r="H219" s="197">
        <f>H220</f>
        <v>16200</v>
      </c>
      <c r="I219" s="39">
        <f t="shared" si="6"/>
        <v>40.5</v>
      </c>
    </row>
    <row r="220" spans="1:9" ht="17.25" customHeight="1">
      <c r="A220" s="238" t="s">
        <v>23</v>
      </c>
      <c r="B220" s="148" t="s">
        <v>619</v>
      </c>
      <c r="C220" s="174" t="s">
        <v>588</v>
      </c>
      <c r="D220" s="113" t="s">
        <v>596</v>
      </c>
      <c r="E220" s="42" t="s">
        <v>110</v>
      </c>
      <c r="F220" s="113" t="s">
        <v>22</v>
      </c>
      <c r="G220" s="198">
        <v>40000</v>
      </c>
      <c r="H220" s="198">
        <v>16200</v>
      </c>
      <c r="I220" s="39">
        <f t="shared" si="6"/>
        <v>40.5</v>
      </c>
    </row>
    <row r="221" spans="1:9" ht="20.25" customHeight="1">
      <c r="A221" s="184" t="s">
        <v>21</v>
      </c>
      <c r="B221" s="148" t="s">
        <v>619</v>
      </c>
      <c r="C221" s="156" t="s">
        <v>588</v>
      </c>
      <c r="D221" s="40" t="s">
        <v>588</v>
      </c>
      <c r="E221" s="42"/>
      <c r="F221" s="44"/>
      <c r="G221" s="199">
        <f>G222+G225+G229+G232</f>
        <v>1871518.83</v>
      </c>
      <c r="H221" s="199">
        <f>H222+H225+H229+H232</f>
        <v>775059.0299999999</v>
      </c>
      <c r="I221" s="39">
        <f t="shared" si="6"/>
        <v>41.41337065788432</v>
      </c>
    </row>
    <row r="222" spans="1:9" ht="27.75" customHeight="1">
      <c r="A222" s="158" t="s">
        <v>202</v>
      </c>
      <c r="B222" s="148" t="s">
        <v>619</v>
      </c>
      <c r="C222" s="173" t="s">
        <v>588</v>
      </c>
      <c r="D222" s="112" t="s">
        <v>588</v>
      </c>
      <c r="E222" s="41" t="s">
        <v>201</v>
      </c>
      <c r="F222" s="41"/>
      <c r="G222" s="183">
        <f>G223+G224</f>
        <v>1356000</v>
      </c>
      <c r="H222" s="160">
        <f>H223+H224</f>
        <v>496320</v>
      </c>
      <c r="I222" s="39">
        <f>H222/G222*100</f>
        <v>36.60176991150442</v>
      </c>
    </row>
    <row r="223" spans="1:9" ht="24.75" customHeight="1">
      <c r="A223" s="161" t="s">
        <v>278</v>
      </c>
      <c r="B223" s="148" t="s">
        <v>619</v>
      </c>
      <c r="C223" s="174" t="s">
        <v>588</v>
      </c>
      <c r="D223" s="113" t="s">
        <v>588</v>
      </c>
      <c r="E223" s="42" t="s">
        <v>201</v>
      </c>
      <c r="F223" s="42" t="s">
        <v>26</v>
      </c>
      <c r="G223" s="215">
        <v>747232.5</v>
      </c>
      <c r="H223" s="101">
        <v>124080</v>
      </c>
      <c r="I223" s="39">
        <f aca="true" t="shared" si="7" ref="I223:I228">H223/G223*100</f>
        <v>16.605273459063945</v>
      </c>
    </row>
    <row r="224" spans="1:9" ht="20.25" customHeight="1">
      <c r="A224" s="193" t="s">
        <v>23</v>
      </c>
      <c r="B224" s="148" t="s">
        <v>619</v>
      </c>
      <c r="C224" s="174" t="s">
        <v>588</v>
      </c>
      <c r="D224" s="113" t="s">
        <v>588</v>
      </c>
      <c r="E224" s="42" t="s">
        <v>201</v>
      </c>
      <c r="F224" s="42" t="s">
        <v>22</v>
      </c>
      <c r="G224" s="215">
        <v>608767.5</v>
      </c>
      <c r="H224" s="101">
        <v>372240</v>
      </c>
      <c r="I224" s="39">
        <f t="shared" si="7"/>
        <v>61.146496815286625</v>
      </c>
    </row>
    <row r="225" spans="1:9" ht="25.5" customHeight="1">
      <c r="A225" s="164" t="s">
        <v>118</v>
      </c>
      <c r="B225" s="148" t="s">
        <v>619</v>
      </c>
      <c r="C225" s="173" t="s">
        <v>588</v>
      </c>
      <c r="D225" s="41" t="s">
        <v>588</v>
      </c>
      <c r="E225" s="41" t="s">
        <v>119</v>
      </c>
      <c r="F225" s="42"/>
      <c r="G225" s="183">
        <f>G226+G227+G228</f>
        <v>244818.83000000002</v>
      </c>
      <c r="H225" s="183">
        <f>H226+H227+H228</f>
        <v>197844.71000000002</v>
      </c>
      <c r="I225" s="39">
        <f t="shared" si="7"/>
        <v>80.81270137595217</v>
      </c>
    </row>
    <row r="226" spans="1:9" ht="20.25" customHeight="1">
      <c r="A226" s="161" t="s">
        <v>84</v>
      </c>
      <c r="B226" s="148" t="s">
        <v>619</v>
      </c>
      <c r="C226" s="174" t="s">
        <v>588</v>
      </c>
      <c r="D226" s="42" t="s">
        <v>588</v>
      </c>
      <c r="E226" s="42" t="s">
        <v>119</v>
      </c>
      <c r="F226" s="42" t="s">
        <v>275</v>
      </c>
      <c r="G226" s="253">
        <v>125052.88</v>
      </c>
      <c r="H226" s="100">
        <v>123204.66</v>
      </c>
      <c r="I226" s="39">
        <f t="shared" si="7"/>
        <v>98.52204923229277</v>
      </c>
    </row>
    <row r="227" spans="1:9" ht="24.75" customHeight="1">
      <c r="A227" s="161" t="s">
        <v>85</v>
      </c>
      <c r="B227" s="148" t="s">
        <v>619</v>
      </c>
      <c r="C227" s="174" t="s">
        <v>588</v>
      </c>
      <c r="D227" s="42" t="s">
        <v>588</v>
      </c>
      <c r="E227" s="42" t="s">
        <v>119</v>
      </c>
      <c r="F227" s="42" t="s">
        <v>398</v>
      </c>
      <c r="G227" s="253">
        <v>37765.95</v>
      </c>
      <c r="H227" s="100">
        <v>37207.76</v>
      </c>
      <c r="I227" s="39">
        <f t="shared" si="7"/>
        <v>98.52197548320645</v>
      </c>
    </row>
    <row r="228" spans="1:9" ht="13.5" customHeight="1">
      <c r="A228" s="193" t="s">
        <v>23</v>
      </c>
      <c r="B228" s="148" t="s">
        <v>619</v>
      </c>
      <c r="C228" s="174" t="s">
        <v>588</v>
      </c>
      <c r="D228" s="42" t="s">
        <v>588</v>
      </c>
      <c r="E228" s="42" t="s">
        <v>119</v>
      </c>
      <c r="F228" s="42" t="s">
        <v>22</v>
      </c>
      <c r="G228" s="253">
        <v>82000</v>
      </c>
      <c r="H228" s="100">
        <v>37432.29</v>
      </c>
      <c r="I228" s="39">
        <f t="shared" si="7"/>
        <v>45.64913414634147</v>
      </c>
    </row>
    <row r="229" spans="1:14" ht="29.25" customHeight="1">
      <c r="A229" s="164" t="s">
        <v>524</v>
      </c>
      <c r="B229" s="148" t="s">
        <v>619</v>
      </c>
      <c r="C229" s="173" t="s">
        <v>588</v>
      </c>
      <c r="D229" s="41" t="s">
        <v>588</v>
      </c>
      <c r="E229" s="41" t="s">
        <v>203</v>
      </c>
      <c r="F229" s="41"/>
      <c r="G229" s="183">
        <f>SUM(G230:G231)</f>
        <v>150700</v>
      </c>
      <c r="H229" s="183">
        <f>SUM(H230:H231)</f>
        <v>57794.32</v>
      </c>
      <c r="I229" s="39">
        <f t="shared" si="6"/>
        <v>38.35057730590577</v>
      </c>
      <c r="J229" s="54"/>
      <c r="K229" s="54"/>
      <c r="L229" s="54"/>
      <c r="M229" s="54"/>
      <c r="N229" s="55"/>
    </row>
    <row r="230" spans="1:14" ht="28.5" customHeight="1">
      <c r="A230" s="161" t="s">
        <v>278</v>
      </c>
      <c r="B230" s="148" t="s">
        <v>619</v>
      </c>
      <c r="C230" s="174" t="s">
        <v>588</v>
      </c>
      <c r="D230" s="113" t="s">
        <v>588</v>
      </c>
      <c r="E230" s="42" t="s">
        <v>203</v>
      </c>
      <c r="F230" s="42" t="s">
        <v>26</v>
      </c>
      <c r="G230" s="215">
        <v>83043</v>
      </c>
      <c r="H230" s="100">
        <v>33260.32</v>
      </c>
      <c r="I230" s="39">
        <f t="shared" si="6"/>
        <v>40.051924906373806</v>
      </c>
      <c r="J230" s="54"/>
      <c r="K230" s="54"/>
      <c r="L230" s="54"/>
      <c r="M230" s="54"/>
      <c r="N230" s="55"/>
    </row>
    <row r="231" spans="1:14" ht="17.25" customHeight="1">
      <c r="A231" s="193" t="s">
        <v>23</v>
      </c>
      <c r="B231" s="148" t="s">
        <v>619</v>
      </c>
      <c r="C231" s="174" t="s">
        <v>588</v>
      </c>
      <c r="D231" s="113" t="s">
        <v>588</v>
      </c>
      <c r="E231" s="42" t="s">
        <v>203</v>
      </c>
      <c r="F231" s="113" t="s">
        <v>22</v>
      </c>
      <c r="G231" s="215">
        <v>67657</v>
      </c>
      <c r="H231" s="100">
        <v>24534</v>
      </c>
      <c r="I231" s="39">
        <f t="shared" si="6"/>
        <v>36.262323189027</v>
      </c>
      <c r="J231" s="53"/>
      <c r="K231" s="53"/>
      <c r="N231" s="53"/>
    </row>
    <row r="232" spans="1:9" ht="28.5" customHeight="1">
      <c r="A232" s="164" t="s">
        <v>523</v>
      </c>
      <c r="B232" s="148" t="s">
        <v>619</v>
      </c>
      <c r="C232" s="173" t="s">
        <v>588</v>
      </c>
      <c r="D232" s="41" t="s">
        <v>588</v>
      </c>
      <c r="E232" s="41" t="s">
        <v>113</v>
      </c>
      <c r="F232" s="41"/>
      <c r="G232" s="183">
        <f>G233+G234</f>
        <v>120000</v>
      </c>
      <c r="H232" s="183">
        <f>H233+H234</f>
        <v>23100</v>
      </c>
      <c r="I232" s="39">
        <f>H232/G232*100</f>
        <v>19.25</v>
      </c>
    </row>
    <row r="233" spans="1:9" ht="24.75" customHeight="1">
      <c r="A233" s="161" t="s">
        <v>278</v>
      </c>
      <c r="B233" s="148" t="s">
        <v>619</v>
      </c>
      <c r="C233" s="174" t="s">
        <v>588</v>
      </c>
      <c r="D233" s="113" t="s">
        <v>588</v>
      </c>
      <c r="E233" s="42" t="s">
        <v>113</v>
      </c>
      <c r="F233" s="42" t="s">
        <v>26</v>
      </c>
      <c r="G233" s="215">
        <v>90000</v>
      </c>
      <c r="H233" s="231">
        <v>23100</v>
      </c>
      <c r="I233" s="39">
        <f>H233/G233*100</f>
        <v>25.666666666666664</v>
      </c>
    </row>
    <row r="234" spans="1:9" ht="15.75" customHeight="1">
      <c r="A234" s="161" t="s">
        <v>266</v>
      </c>
      <c r="B234" s="148" t="s">
        <v>619</v>
      </c>
      <c r="C234" s="174" t="s">
        <v>588</v>
      </c>
      <c r="D234" s="113" t="s">
        <v>588</v>
      </c>
      <c r="E234" s="42" t="s">
        <v>113</v>
      </c>
      <c r="F234" s="42" t="s">
        <v>267</v>
      </c>
      <c r="G234" s="215">
        <v>30000</v>
      </c>
      <c r="H234" s="100">
        <v>0</v>
      </c>
      <c r="I234" s="39">
        <f>H234/G234*100</f>
        <v>0</v>
      </c>
    </row>
    <row r="235" spans="1:9" ht="16.5" customHeight="1">
      <c r="A235" s="186" t="s">
        <v>610</v>
      </c>
      <c r="B235" s="148" t="s">
        <v>619</v>
      </c>
      <c r="C235" s="187" t="s">
        <v>588</v>
      </c>
      <c r="D235" s="40" t="s">
        <v>590</v>
      </c>
      <c r="E235" s="40"/>
      <c r="F235" s="40"/>
      <c r="G235" s="182">
        <f>G236+G244+G248+G251</f>
        <v>12431615.540000001</v>
      </c>
      <c r="H235" s="157">
        <f>H236+H244+H248+H251</f>
        <v>6067230.7299999995</v>
      </c>
      <c r="I235" s="39">
        <f t="shared" si="6"/>
        <v>48.804845279184036</v>
      </c>
    </row>
    <row r="236" spans="1:9" ht="38.25" customHeight="1">
      <c r="A236" s="192" t="s">
        <v>525</v>
      </c>
      <c r="B236" s="148" t="s">
        <v>619</v>
      </c>
      <c r="C236" s="189" t="s">
        <v>588</v>
      </c>
      <c r="D236" s="49" t="s">
        <v>590</v>
      </c>
      <c r="E236" s="49" t="s">
        <v>120</v>
      </c>
      <c r="F236" s="49"/>
      <c r="G236" s="202">
        <f>SUM(G237:G243)</f>
        <v>10421400</v>
      </c>
      <c r="H236" s="202">
        <f>SUM(H237:H243)</f>
        <v>5563806.09</v>
      </c>
      <c r="I236" s="39">
        <f t="shared" si="6"/>
        <v>53.3882788300996</v>
      </c>
    </row>
    <row r="237" spans="1:9" ht="18.75" customHeight="1">
      <c r="A237" s="161" t="s">
        <v>84</v>
      </c>
      <c r="B237" s="148" t="s">
        <v>619</v>
      </c>
      <c r="C237" s="174" t="s">
        <v>588</v>
      </c>
      <c r="D237" s="42" t="s">
        <v>590</v>
      </c>
      <c r="E237" s="42" t="s">
        <v>120</v>
      </c>
      <c r="F237" s="44" t="s">
        <v>275</v>
      </c>
      <c r="G237" s="215">
        <v>7165000</v>
      </c>
      <c r="H237" s="100">
        <v>3485229.55</v>
      </c>
      <c r="I237" s="39">
        <f t="shared" si="6"/>
        <v>48.64242219120726</v>
      </c>
    </row>
    <row r="238" spans="1:9" ht="25.5" customHeight="1">
      <c r="A238" s="161" t="s">
        <v>277</v>
      </c>
      <c r="B238" s="148" t="s">
        <v>619</v>
      </c>
      <c r="C238" s="174" t="s">
        <v>588</v>
      </c>
      <c r="D238" s="42" t="s">
        <v>590</v>
      </c>
      <c r="E238" s="42" t="s">
        <v>120</v>
      </c>
      <c r="F238" s="44" t="s">
        <v>276</v>
      </c>
      <c r="G238" s="215">
        <v>300000</v>
      </c>
      <c r="H238" s="100">
        <v>289778.99</v>
      </c>
      <c r="I238" s="39">
        <f t="shared" si="6"/>
        <v>96.59299666666666</v>
      </c>
    </row>
    <row r="239" spans="1:9" ht="35.25" customHeight="1">
      <c r="A239" s="161" t="s">
        <v>85</v>
      </c>
      <c r="B239" s="148" t="s">
        <v>619</v>
      </c>
      <c r="C239" s="174" t="s">
        <v>588</v>
      </c>
      <c r="D239" s="42" t="s">
        <v>590</v>
      </c>
      <c r="E239" s="42" t="s">
        <v>120</v>
      </c>
      <c r="F239" s="44" t="s">
        <v>398</v>
      </c>
      <c r="G239" s="215">
        <v>2191600</v>
      </c>
      <c r="H239" s="100">
        <v>1473424.98</v>
      </c>
      <c r="I239" s="39">
        <f t="shared" si="6"/>
        <v>67.2305612338018</v>
      </c>
    </row>
    <row r="240" spans="1:9" ht="27" customHeight="1">
      <c r="A240" s="161" t="s">
        <v>278</v>
      </c>
      <c r="B240" s="148" t="s">
        <v>619</v>
      </c>
      <c r="C240" s="174" t="s">
        <v>588</v>
      </c>
      <c r="D240" s="42" t="s">
        <v>590</v>
      </c>
      <c r="E240" s="42" t="s">
        <v>120</v>
      </c>
      <c r="F240" s="44" t="s">
        <v>26</v>
      </c>
      <c r="G240" s="215">
        <v>629400</v>
      </c>
      <c r="H240" s="100">
        <v>308842.66</v>
      </c>
      <c r="I240" s="39">
        <f t="shared" si="6"/>
        <v>49.06937718462027</v>
      </c>
    </row>
    <row r="241" spans="1:9" ht="27" customHeight="1">
      <c r="A241" s="161" t="s">
        <v>269</v>
      </c>
      <c r="B241" s="148" t="s">
        <v>619</v>
      </c>
      <c r="C241" s="174" t="s">
        <v>588</v>
      </c>
      <c r="D241" s="42" t="s">
        <v>590</v>
      </c>
      <c r="E241" s="42" t="s">
        <v>120</v>
      </c>
      <c r="F241" s="42" t="s">
        <v>272</v>
      </c>
      <c r="G241" s="215">
        <v>2400</v>
      </c>
      <c r="H241" s="100">
        <v>213</v>
      </c>
      <c r="I241" s="39">
        <f t="shared" si="6"/>
        <v>8.875</v>
      </c>
    </row>
    <row r="242" spans="1:9" ht="27" customHeight="1">
      <c r="A242" s="161" t="s">
        <v>271</v>
      </c>
      <c r="B242" s="148" t="s">
        <v>619</v>
      </c>
      <c r="C242" s="174" t="s">
        <v>588</v>
      </c>
      <c r="D242" s="42" t="s">
        <v>590</v>
      </c>
      <c r="E242" s="42" t="s">
        <v>120</v>
      </c>
      <c r="F242" s="42" t="s">
        <v>273</v>
      </c>
      <c r="G242" s="215">
        <v>27000</v>
      </c>
      <c r="H242" s="100">
        <v>-300</v>
      </c>
      <c r="I242" s="39">
        <f t="shared" si="6"/>
        <v>-1.1111111111111112</v>
      </c>
    </row>
    <row r="243" spans="1:9" ht="16.5" customHeight="1">
      <c r="A243" s="161" t="s">
        <v>81</v>
      </c>
      <c r="B243" s="148" t="s">
        <v>619</v>
      </c>
      <c r="C243" s="174" t="s">
        <v>588</v>
      </c>
      <c r="D243" s="42" t="s">
        <v>590</v>
      </c>
      <c r="E243" s="42" t="s">
        <v>120</v>
      </c>
      <c r="F243" s="42" t="s">
        <v>82</v>
      </c>
      <c r="G243" s="215">
        <v>106000</v>
      </c>
      <c r="H243" s="100">
        <v>6616.91</v>
      </c>
      <c r="I243" s="39">
        <f t="shared" si="6"/>
        <v>6.242367924528302</v>
      </c>
    </row>
    <row r="244" spans="1:9" ht="39.75" customHeight="1">
      <c r="A244" s="164" t="s">
        <v>555</v>
      </c>
      <c r="B244" s="148" t="s">
        <v>619</v>
      </c>
      <c r="C244" s="173" t="s">
        <v>588</v>
      </c>
      <c r="D244" s="41" t="s">
        <v>590</v>
      </c>
      <c r="E244" s="41" t="s">
        <v>121</v>
      </c>
      <c r="F244" s="41"/>
      <c r="G244" s="183">
        <f>SUM(G245:G247)</f>
        <v>885750.46</v>
      </c>
      <c r="H244" s="183">
        <f>SUM(H245:H247)</f>
        <v>503424.64</v>
      </c>
      <c r="I244" s="39">
        <f t="shared" si="6"/>
        <v>56.835944516472516</v>
      </c>
    </row>
    <row r="245" spans="1:9" ht="27.75" customHeight="1">
      <c r="A245" s="161" t="s">
        <v>277</v>
      </c>
      <c r="B245" s="148" t="s">
        <v>619</v>
      </c>
      <c r="C245" s="174" t="s">
        <v>588</v>
      </c>
      <c r="D245" s="113" t="s">
        <v>590</v>
      </c>
      <c r="E245" s="42" t="s">
        <v>121</v>
      </c>
      <c r="F245" s="42" t="s">
        <v>276</v>
      </c>
      <c r="G245" s="215">
        <v>10000</v>
      </c>
      <c r="H245" s="100">
        <v>9000</v>
      </c>
      <c r="I245" s="39">
        <f t="shared" si="6"/>
        <v>90</v>
      </c>
    </row>
    <row r="246" spans="1:9" ht="27.75" customHeight="1">
      <c r="A246" s="161" t="s">
        <v>278</v>
      </c>
      <c r="B246" s="148" t="s">
        <v>619</v>
      </c>
      <c r="C246" s="174" t="s">
        <v>588</v>
      </c>
      <c r="D246" s="113" t="s">
        <v>590</v>
      </c>
      <c r="E246" s="42" t="s">
        <v>121</v>
      </c>
      <c r="F246" s="42" t="s">
        <v>26</v>
      </c>
      <c r="G246" s="215">
        <v>410215.46</v>
      </c>
      <c r="H246" s="100">
        <v>28890</v>
      </c>
      <c r="I246" s="39">
        <f t="shared" si="6"/>
        <v>7.0426404699618095</v>
      </c>
    </row>
    <row r="247" spans="1:9" ht="27.75" customHeight="1">
      <c r="A247" s="161" t="s">
        <v>122</v>
      </c>
      <c r="B247" s="148" t="s">
        <v>619</v>
      </c>
      <c r="C247" s="174" t="s">
        <v>588</v>
      </c>
      <c r="D247" s="113" t="s">
        <v>590</v>
      </c>
      <c r="E247" s="42" t="s">
        <v>121</v>
      </c>
      <c r="F247" s="42" t="s">
        <v>22</v>
      </c>
      <c r="G247" s="215">
        <v>465535</v>
      </c>
      <c r="H247" s="215">
        <v>465534.64</v>
      </c>
      <c r="I247" s="39">
        <f t="shared" si="6"/>
        <v>99.99992266961668</v>
      </c>
    </row>
    <row r="248" spans="1:9" ht="15.75" customHeight="1">
      <c r="A248" s="164" t="s">
        <v>526</v>
      </c>
      <c r="B248" s="148" t="s">
        <v>619</v>
      </c>
      <c r="C248" s="173" t="s">
        <v>588</v>
      </c>
      <c r="D248" s="41" t="s">
        <v>590</v>
      </c>
      <c r="E248" s="41" t="s">
        <v>123</v>
      </c>
      <c r="F248" s="41"/>
      <c r="G248" s="183">
        <f>G249+G250</f>
        <v>843215.08</v>
      </c>
      <c r="H248" s="183">
        <f>H249+H250</f>
        <v>0</v>
      </c>
      <c r="I248" s="39">
        <f t="shared" si="6"/>
        <v>0</v>
      </c>
    </row>
    <row r="249" spans="1:9" ht="26.25" customHeight="1">
      <c r="A249" s="161" t="s">
        <v>278</v>
      </c>
      <c r="B249" s="148" t="s">
        <v>619</v>
      </c>
      <c r="C249" s="174" t="s">
        <v>588</v>
      </c>
      <c r="D249" s="42" t="s">
        <v>590</v>
      </c>
      <c r="E249" s="42" t="s">
        <v>123</v>
      </c>
      <c r="F249" s="44" t="s">
        <v>26</v>
      </c>
      <c r="G249" s="215">
        <v>603215.08</v>
      </c>
      <c r="H249" s="100">
        <v>0</v>
      </c>
      <c r="I249" s="39">
        <f t="shared" si="6"/>
        <v>0</v>
      </c>
    </row>
    <row r="250" spans="1:9" ht="12.75">
      <c r="A250" s="193" t="s">
        <v>23</v>
      </c>
      <c r="B250" s="148" t="s">
        <v>619</v>
      </c>
      <c r="C250" s="174" t="s">
        <v>588</v>
      </c>
      <c r="D250" s="42" t="s">
        <v>590</v>
      </c>
      <c r="E250" s="42" t="s">
        <v>123</v>
      </c>
      <c r="F250" s="44" t="s">
        <v>22</v>
      </c>
      <c r="G250" s="215">
        <v>240000</v>
      </c>
      <c r="H250" s="100">
        <f>H251</f>
        <v>0</v>
      </c>
      <c r="I250" s="39">
        <f t="shared" si="6"/>
        <v>0</v>
      </c>
    </row>
    <row r="251" spans="1:9" ht="28.5" customHeight="1">
      <c r="A251" s="164" t="s">
        <v>527</v>
      </c>
      <c r="B251" s="148" t="s">
        <v>619</v>
      </c>
      <c r="C251" s="173" t="s">
        <v>588</v>
      </c>
      <c r="D251" s="41" t="s">
        <v>590</v>
      </c>
      <c r="E251" s="41" t="s">
        <v>124</v>
      </c>
      <c r="F251" s="41"/>
      <c r="G251" s="183">
        <f>G252+G253</f>
        <v>281250</v>
      </c>
      <c r="H251" s="183">
        <f>H252+H253</f>
        <v>0</v>
      </c>
      <c r="I251" s="39">
        <f t="shared" si="6"/>
        <v>0</v>
      </c>
    </row>
    <row r="252" spans="1:9" ht="25.5" customHeight="1">
      <c r="A252" s="161" t="s">
        <v>278</v>
      </c>
      <c r="B252" s="148" t="s">
        <v>619</v>
      </c>
      <c r="C252" s="174" t="s">
        <v>588</v>
      </c>
      <c r="D252" s="42" t="s">
        <v>590</v>
      </c>
      <c r="E252" s="42" t="s">
        <v>124</v>
      </c>
      <c r="F252" s="44" t="s">
        <v>26</v>
      </c>
      <c r="G252" s="215">
        <v>211250</v>
      </c>
      <c r="H252" s="100">
        <v>0</v>
      </c>
      <c r="I252" s="39">
        <f t="shared" si="6"/>
        <v>0</v>
      </c>
    </row>
    <row r="253" spans="1:9" ht="26.25" customHeight="1">
      <c r="A253" s="193" t="s">
        <v>23</v>
      </c>
      <c r="B253" s="148" t="s">
        <v>619</v>
      </c>
      <c r="C253" s="174" t="s">
        <v>588</v>
      </c>
      <c r="D253" s="42" t="s">
        <v>590</v>
      </c>
      <c r="E253" s="42" t="s">
        <v>124</v>
      </c>
      <c r="F253" s="44" t="s">
        <v>22</v>
      </c>
      <c r="G253" s="215">
        <v>70000</v>
      </c>
      <c r="H253" s="114">
        <v>0</v>
      </c>
      <c r="I253" s="39">
        <f t="shared" si="6"/>
        <v>0</v>
      </c>
    </row>
    <row r="254" spans="1:9" ht="19.5" customHeight="1">
      <c r="A254" s="180" t="s">
        <v>16</v>
      </c>
      <c r="B254" s="176" t="s">
        <v>619</v>
      </c>
      <c r="C254" s="200" t="s">
        <v>589</v>
      </c>
      <c r="D254" s="116"/>
      <c r="E254" s="116"/>
      <c r="F254" s="116"/>
      <c r="G254" s="104">
        <f>G255</f>
        <v>13350720</v>
      </c>
      <c r="H254" s="104">
        <f>H255</f>
        <v>5520120.460000001</v>
      </c>
      <c r="I254" s="39">
        <f t="shared" si="6"/>
        <v>41.346986978979416</v>
      </c>
    </row>
    <row r="255" spans="1:9" ht="16.5" customHeight="1">
      <c r="A255" s="186" t="s">
        <v>611</v>
      </c>
      <c r="B255" s="148" t="s">
        <v>619</v>
      </c>
      <c r="C255" s="52" t="s">
        <v>589</v>
      </c>
      <c r="D255" s="40" t="s">
        <v>587</v>
      </c>
      <c r="E255" s="40"/>
      <c r="F255" s="40"/>
      <c r="G255" s="267">
        <f>G256+G276+G278</f>
        <v>13350720</v>
      </c>
      <c r="H255" s="191">
        <f>H256</f>
        <v>5520120.460000001</v>
      </c>
      <c r="I255" s="39">
        <f t="shared" si="6"/>
        <v>41.346986978979416</v>
      </c>
    </row>
    <row r="256" spans="1:9" ht="24" customHeight="1">
      <c r="A256" s="192" t="s">
        <v>528</v>
      </c>
      <c r="B256" s="148" t="s">
        <v>619</v>
      </c>
      <c r="C256" s="105" t="s">
        <v>589</v>
      </c>
      <c r="D256" s="49" t="s">
        <v>587</v>
      </c>
      <c r="E256" s="49" t="s">
        <v>125</v>
      </c>
      <c r="F256" s="49"/>
      <c r="G256" s="202">
        <f>G257+G264+G267+G270+G273+G262</f>
        <v>12496920</v>
      </c>
      <c r="H256" s="179">
        <f>H257+H264+H267+H270+H273</f>
        <v>5520120.460000001</v>
      </c>
      <c r="I256" s="39">
        <f t="shared" si="6"/>
        <v>44.17184762325438</v>
      </c>
    </row>
    <row r="257" spans="1:9" ht="51" customHeight="1">
      <c r="A257" s="163" t="s">
        <v>529</v>
      </c>
      <c r="B257" s="148" t="s">
        <v>619</v>
      </c>
      <c r="C257" s="52" t="s">
        <v>530</v>
      </c>
      <c r="D257" s="40" t="s">
        <v>587</v>
      </c>
      <c r="E257" s="40" t="s">
        <v>126</v>
      </c>
      <c r="F257" s="40"/>
      <c r="G257" s="267">
        <f>G260+G258</f>
        <v>11529500</v>
      </c>
      <c r="H257" s="191">
        <f>H260+H258</f>
        <v>5398192.350000001</v>
      </c>
      <c r="I257" s="39">
        <f t="shared" si="6"/>
        <v>46.82069777527214</v>
      </c>
    </row>
    <row r="258" spans="1:9" ht="16.5" customHeight="1">
      <c r="A258" s="164" t="s">
        <v>532</v>
      </c>
      <c r="B258" s="148" t="s">
        <v>619</v>
      </c>
      <c r="C258" s="159" t="s">
        <v>589</v>
      </c>
      <c r="D258" s="41" t="s">
        <v>587</v>
      </c>
      <c r="E258" s="41" t="s">
        <v>127</v>
      </c>
      <c r="F258" s="41"/>
      <c r="G258" s="183">
        <f>SUM(G259:G259)</f>
        <v>9829500</v>
      </c>
      <c r="H258" s="160">
        <f>SUM(H259:H259)</f>
        <v>5396283.82</v>
      </c>
      <c r="I258" s="39">
        <f t="shared" si="6"/>
        <v>54.898863828272034</v>
      </c>
    </row>
    <row r="259" spans="1:9" ht="49.5" customHeight="1">
      <c r="A259" s="161" t="s">
        <v>279</v>
      </c>
      <c r="B259" s="148" t="s">
        <v>619</v>
      </c>
      <c r="C259" s="201" t="s">
        <v>589</v>
      </c>
      <c r="D259" s="42" t="s">
        <v>587</v>
      </c>
      <c r="E259" s="42" t="s">
        <v>127</v>
      </c>
      <c r="F259" s="44" t="s">
        <v>280</v>
      </c>
      <c r="G259" s="215">
        <v>9829500</v>
      </c>
      <c r="H259" s="100">
        <v>5396283.82</v>
      </c>
      <c r="I259" s="39">
        <f t="shared" si="6"/>
        <v>54.898863828272034</v>
      </c>
    </row>
    <row r="260" spans="1:9" ht="25.5" customHeight="1">
      <c r="A260" s="158" t="s">
        <v>531</v>
      </c>
      <c r="B260" s="148" t="s">
        <v>619</v>
      </c>
      <c r="C260" s="159" t="s">
        <v>589</v>
      </c>
      <c r="D260" s="41" t="s">
        <v>587</v>
      </c>
      <c r="E260" s="41" t="s">
        <v>128</v>
      </c>
      <c r="F260" s="41"/>
      <c r="G260" s="183">
        <f>SUM(G261:G261)</f>
        <v>1700000</v>
      </c>
      <c r="H260" s="160">
        <f>SUM(H261:H261)</f>
        <v>1908.53</v>
      </c>
      <c r="I260" s="39">
        <f t="shared" si="6"/>
        <v>0.1122664705882353</v>
      </c>
    </row>
    <row r="261" spans="1:9" ht="53.25" customHeight="1">
      <c r="A261" s="161" t="s">
        <v>279</v>
      </c>
      <c r="B261" s="148" t="s">
        <v>619</v>
      </c>
      <c r="C261" s="201" t="s">
        <v>589</v>
      </c>
      <c r="D261" s="42" t="s">
        <v>587</v>
      </c>
      <c r="E261" s="42" t="s">
        <v>128</v>
      </c>
      <c r="F261" s="44" t="s">
        <v>280</v>
      </c>
      <c r="G261" s="215">
        <v>1700000</v>
      </c>
      <c r="H261" s="100">
        <v>1908.53</v>
      </c>
      <c r="I261" s="39">
        <f t="shared" si="6"/>
        <v>0.1122664705882353</v>
      </c>
    </row>
    <row r="262" spans="1:9" ht="27.75" customHeight="1">
      <c r="A262" s="158" t="s">
        <v>388</v>
      </c>
      <c r="B262" s="148" t="s">
        <v>619</v>
      </c>
      <c r="C262" s="159" t="s">
        <v>589</v>
      </c>
      <c r="D262" s="41" t="s">
        <v>587</v>
      </c>
      <c r="E262" s="42" t="s">
        <v>387</v>
      </c>
      <c r="F262" s="41"/>
      <c r="G262" s="268">
        <f>SUM(G263:G263)</f>
        <v>67420</v>
      </c>
      <c r="H262" s="160">
        <f>SUM(H263:H263)</f>
        <v>0</v>
      </c>
      <c r="I262" s="39">
        <f>H262/G262*100</f>
        <v>0</v>
      </c>
    </row>
    <row r="263" spans="1:9" ht="13.5" customHeight="1">
      <c r="A263" s="161" t="s">
        <v>23</v>
      </c>
      <c r="B263" s="148" t="s">
        <v>619</v>
      </c>
      <c r="C263" s="201" t="s">
        <v>589</v>
      </c>
      <c r="D263" s="42" t="s">
        <v>587</v>
      </c>
      <c r="E263" s="42" t="s">
        <v>387</v>
      </c>
      <c r="F263" s="44" t="s">
        <v>22</v>
      </c>
      <c r="G263" s="215">
        <v>67420</v>
      </c>
      <c r="H263" s="100">
        <v>0</v>
      </c>
      <c r="I263" s="39">
        <f>H263/G263*100</f>
        <v>0</v>
      </c>
    </row>
    <row r="264" spans="1:9" ht="23.25" customHeight="1">
      <c r="A264" s="178" t="s">
        <v>533</v>
      </c>
      <c r="B264" s="148" t="s">
        <v>619</v>
      </c>
      <c r="C264" s="195" t="s">
        <v>589</v>
      </c>
      <c r="D264" s="49" t="s">
        <v>587</v>
      </c>
      <c r="E264" s="105" t="s">
        <v>129</v>
      </c>
      <c r="F264" s="105"/>
      <c r="G264" s="202">
        <f>G265</f>
        <v>100000</v>
      </c>
      <c r="H264" s="202">
        <f>H265</f>
        <v>0</v>
      </c>
      <c r="I264" s="39">
        <f t="shared" si="6"/>
        <v>0</v>
      </c>
    </row>
    <row r="265" spans="1:9" ht="37.5" customHeight="1">
      <c r="A265" s="158" t="s">
        <v>534</v>
      </c>
      <c r="B265" s="148" t="s">
        <v>619</v>
      </c>
      <c r="C265" s="159" t="s">
        <v>589</v>
      </c>
      <c r="D265" s="41" t="s">
        <v>587</v>
      </c>
      <c r="E265" s="46" t="s">
        <v>130</v>
      </c>
      <c r="F265" s="46"/>
      <c r="G265" s="183">
        <f>G266</f>
        <v>100000</v>
      </c>
      <c r="H265" s="183">
        <f>H266</f>
        <v>0</v>
      </c>
      <c r="I265" s="39">
        <f t="shared" si="6"/>
        <v>0</v>
      </c>
    </row>
    <row r="266" spans="1:9" ht="16.5" customHeight="1">
      <c r="A266" s="161" t="s">
        <v>23</v>
      </c>
      <c r="B266" s="148" t="s">
        <v>619</v>
      </c>
      <c r="C266" s="162" t="s">
        <v>589</v>
      </c>
      <c r="D266" s="42" t="s">
        <v>587</v>
      </c>
      <c r="E266" s="42" t="s">
        <v>130</v>
      </c>
      <c r="F266" s="42" t="s">
        <v>22</v>
      </c>
      <c r="G266" s="215">
        <v>100000</v>
      </c>
      <c r="H266" s="100">
        <v>0</v>
      </c>
      <c r="I266" s="39">
        <f t="shared" si="6"/>
        <v>0</v>
      </c>
    </row>
    <row r="267" spans="1:9" ht="17.25" customHeight="1">
      <c r="A267" s="192" t="s">
        <v>535</v>
      </c>
      <c r="B267" s="148" t="s">
        <v>619</v>
      </c>
      <c r="C267" s="189" t="s">
        <v>589</v>
      </c>
      <c r="D267" s="49" t="s">
        <v>587</v>
      </c>
      <c r="E267" s="49" t="s">
        <v>131</v>
      </c>
      <c r="F267" s="49"/>
      <c r="G267" s="202">
        <f>G268</f>
        <v>400000</v>
      </c>
      <c r="H267" s="179">
        <f>H268</f>
        <v>121928.11</v>
      </c>
      <c r="I267" s="39">
        <f t="shared" si="6"/>
        <v>30.482027499999997</v>
      </c>
    </row>
    <row r="268" spans="1:9" ht="30.75" customHeight="1">
      <c r="A268" s="164" t="s">
        <v>536</v>
      </c>
      <c r="B268" s="148" t="s">
        <v>619</v>
      </c>
      <c r="C268" s="173" t="s">
        <v>589</v>
      </c>
      <c r="D268" s="41" t="s">
        <v>587</v>
      </c>
      <c r="E268" s="41" t="s">
        <v>132</v>
      </c>
      <c r="F268" s="41"/>
      <c r="G268" s="183">
        <f>G269</f>
        <v>400000</v>
      </c>
      <c r="H268" s="160">
        <f>H269</f>
        <v>121928.11</v>
      </c>
      <c r="I268" s="39">
        <f t="shared" si="6"/>
        <v>30.482027499999997</v>
      </c>
    </row>
    <row r="269" spans="1:9" ht="13.5" customHeight="1">
      <c r="A269" s="161" t="s">
        <v>23</v>
      </c>
      <c r="B269" s="148" t="s">
        <v>619</v>
      </c>
      <c r="C269" s="174" t="s">
        <v>589</v>
      </c>
      <c r="D269" s="42" t="s">
        <v>587</v>
      </c>
      <c r="E269" s="42" t="s">
        <v>132</v>
      </c>
      <c r="F269" s="42" t="s">
        <v>22</v>
      </c>
      <c r="G269" s="101">
        <v>400000</v>
      </c>
      <c r="H269" s="100">
        <v>121928.11</v>
      </c>
      <c r="I269" s="39">
        <f t="shared" si="6"/>
        <v>30.482027499999997</v>
      </c>
    </row>
    <row r="270" spans="1:9" ht="30.75" customHeight="1">
      <c r="A270" s="192" t="s">
        <v>527</v>
      </c>
      <c r="B270" s="148" t="s">
        <v>619</v>
      </c>
      <c r="C270" s="189" t="s">
        <v>589</v>
      </c>
      <c r="D270" s="49" t="s">
        <v>587</v>
      </c>
      <c r="E270" s="49" t="s">
        <v>133</v>
      </c>
      <c r="F270" s="49"/>
      <c r="G270" s="179">
        <f>G271</f>
        <v>150000</v>
      </c>
      <c r="H270" s="179">
        <f>H271</f>
        <v>0</v>
      </c>
      <c r="I270" s="39">
        <f t="shared" si="6"/>
        <v>0</v>
      </c>
    </row>
    <row r="271" spans="1:9" ht="28.5" customHeight="1">
      <c r="A271" s="164" t="s">
        <v>537</v>
      </c>
      <c r="B271" s="148" t="s">
        <v>619</v>
      </c>
      <c r="C271" s="173" t="s">
        <v>589</v>
      </c>
      <c r="D271" s="41" t="s">
        <v>587</v>
      </c>
      <c r="E271" s="41" t="s">
        <v>134</v>
      </c>
      <c r="F271" s="41"/>
      <c r="G271" s="160">
        <f>G272</f>
        <v>150000</v>
      </c>
      <c r="H271" s="160">
        <f>H272</f>
        <v>0</v>
      </c>
      <c r="I271" s="39">
        <f t="shared" si="6"/>
        <v>0</v>
      </c>
    </row>
    <row r="272" spans="1:9" ht="14.25" customHeight="1">
      <c r="A272" s="161" t="s">
        <v>23</v>
      </c>
      <c r="B272" s="148" t="s">
        <v>619</v>
      </c>
      <c r="C272" s="174" t="s">
        <v>589</v>
      </c>
      <c r="D272" s="42" t="s">
        <v>587</v>
      </c>
      <c r="E272" s="42" t="s">
        <v>134</v>
      </c>
      <c r="F272" s="42" t="s">
        <v>22</v>
      </c>
      <c r="G272" s="101">
        <v>150000</v>
      </c>
      <c r="H272" s="100">
        <v>0</v>
      </c>
      <c r="I272" s="39">
        <f t="shared" si="6"/>
        <v>0</v>
      </c>
    </row>
    <row r="273" spans="1:9" ht="26.25" customHeight="1">
      <c r="A273" s="194" t="s">
        <v>538</v>
      </c>
      <c r="B273" s="148" t="s">
        <v>619</v>
      </c>
      <c r="C273" s="189" t="s">
        <v>589</v>
      </c>
      <c r="D273" s="49" t="s">
        <v>587</v>
      </c>
      <c r="E273" s="49" t="s">
        <v>135</v>
      </c>
      <c r="F273" s="49"/>
      <c r="G273" s="179">
        <f>G274</f>
        <v>250000</v>
      </c>
      <c r="H273" s="179">
        <f>H274</f>
        <v>0</v>
      </c>
      <c r="I273" s="39">
        <f t="shared" si="6"/>
        <v>0</v>
      </c>
    </row>
    <row r="274" spans="1:9" ht="26.25" customHeight="1">
      <c r="A274" s="158" t="s">
        <v>540</v>
      </c>
      <c r="B274" s="148" t="s">
        <v>619</v>
      </c>
      <c r="C274" s="173" t="s">
        <v>589</v>
      </c>
      <c r="D274" s="41" t="s">
        <v>587</v>
      </c>
      <c r="E274" s="41" t="s">
        <v>136</v>
      </c>
      <c r="F274" s="41"/>
      <c r="G274" s="160">
        <f>G275</f>
        <v>250000</v>
      </c>
      <c r="H274" s="160">
        <f>H275</f>
        <v>0</v>
      </c>
      <c r="I274" s="39">
        <f t="shared" si="6"/>
        <v>0</v>
      </c>
    </row>
    <row r="275" spans="1:9" ht="19.5" customHeight="1">
      <c r="A275" s="161" t="s">
        <v>23</v>
      </c>
      <c r="B275" s="148" t="s">
        <v>619</v>
      </c>
      <c r="C275" s="174" t="s">
        <v>589</v>
      </c>
      <c r="D275" s="42" t="s">
        <v>587</v>
      </c>
      <c r="E275" s="42" t="s">
        <v>136</v>
      </c>
      <c r="F275" s="42" t="s">
        <v>22</v>
      </c>
      <c r="G275" s="101">
        <v>250000</v>
      </c>
      <c r="H275" s="100">
        <v>0</v>
      </c>
      <c r="I275" s="39">
        <f aca="true" t="shared" si="8" ref="I275:I336">H275/G275*100</f>
        <v>0</v>
      </c>
    </row>
    <row r="276" spans="1:9" ht="39.75" customHeight="1">
      <c r="A276" s="158" t="s">
        <v>391</v>
      </c>
      <c r="B276" s="148" t="s">
        <v>619</v>
      </c>
      <c r="C276" s="159" t="s">
        <v>589</v>
      </c>
      <c r="D276" s="41" t="s">
        <v>587</v>
      </c>
      <c r="E276" s="42" t="s">
        <v>389</v>
      </c>
      <c r="F276" s="41"/>
      <c r="G276" s="268">
        <f>SUM(G277:G277)</f>
        <v>800000</v>
      </c>
      <c r="H276" s="160">
        <f>SUM(H277:H277)</f>
        <v>0</v>
      </c>
      <c r="I276" s="39">
        <f t="shared" si="8"/>
        <v>0</v>
      </c>
    </row>
    <row r="277" spans="1:9" ht="38.25" customHeight="1">
      <c r="A277" s="161" t="s">
        <v>187</v>
      </c>
      <c r="B277" s="148" t="s">
        <v>619</v>
      </c>
      <c r="C277" s="201" t="s">
        <v>589</v>
      </c>
      <c r="D277" s="42" t="s">
        <v>587</v>
      </c>
      <c r="E277" s="42" t="s">
        <v>389</v>
      </c>
      <c r="F277" s="44" t="s">
        <v>188</v>
      </c>
      <c r="G277" s="101">
        <v>800000</v>
      </c>
      <c r="H277" s="100">
        <v>0</v>
      </c>
      <c r="I277" s="39">
        <f t="shared" si="8"/>
        <v>0</v>
      </c>
    </row>
    <row r="278" spans="1:9" ht="32.25" customHeight="1">
      <c r="A278" s="158" t="s">
        <v>388</v>
      </c>
      <c r="B278" s="148" t="s">
        <v>619</v>
      </c>
      <c r="C278" s="250" t="s">
        <v>589</v>
      </c>
      <c r="D278" s="251" t="s">
        <v>587</v>
      </c>
      <c r="E278" s="251" t="s">
        <v>390</v>
      </c>
      <c r="F278" s="41"/>
      <c r="G278" s="268">
        <f>SUM(G279:G279)</f>
        <v>53800</v>
      </c>
      <c r="H278" s="160">
        <f>SUM(H279:H279)</f>
        <v>0</v>
      </c>
      <c r="I278" s="39">
        <f t="shared" si="8"/>
        <v>0</v>
      </c>
    </row>
    <row r="279" spans="1:9" ht="42" customHeight="1">
      <c r="A279" s="161" t="s">
        <v>187</v>
      </c>
      <c r="B279" s="148" t="s">
        <v>619</v>
      </c>
      <c r="C279" s="201" t="s">
        <v>589</v>
      </c>
      <c r="D279" s="42" t="s">
        <v>587</v>
      </c>
      <c r="E279" s="42" t="s">
        <v>390</v>
      </c>
      <c r="F279" s="44" t="s">
        <v>188</v>
      </c>
      <c r="G279" s="101">
        <v>53800</v>
      </c>
      <c r="H279" s="100">
        <v>0</v>
      </c>
      <c r="I279" s="39">
        <f t="shared" si="8"/>
        <v>0</v>
      </c>
    </row>
    <row r="280" spans="1:9" ht="18" customHeight="1">
      <c r="A280" s="175" t="s">
        <v>541</v>
      </c>
      <c r="B280" s="239" t="s">
        <v>619</v>
      </c>
      <c r="C280" s="200" t="s">
        <v>590</v>
      </c>
      <c r="D280" s="116"/>
      <c r="E280" s="116"/>
      <c r="F280" s="235"/>
      <c r="G280" s="233">
        <f aca="true" t="shared" si="9" ref="G280:H282">G281</f>
        <v>325000</v>
      </c>
      <c r="H280" s="104">
        <f t="shared" si="9"/>
        <v>81249</v>
      </c>
      <c r="I280" s="39">
        <f t="shared" si="8"/>
        <v>24.99969230769231</v>
      </c>
    </row>
    <row r="281" spans="1:9" ht="15" customHeight="1">
      <c r="A281" s="155" t="s">
        <v>542</v>
      </c>
      <c r="B281" s="148" t="s">
        <v>619</v>
      </c>
      <c r="C281" s="156" t="s">
        <v>590</v>
      </c>
      <c r="D281" s="40" t="s">
        <v>587</v>
      </c>
      <c r="E281" s="40"/>
      <c r="F281" s="40"/>
      <c r="G281" s="157">
        <f t="shared" si="9"/>
        <v>325000</v>
      </c>
      <c r="H281" s="157">
        <f t="shared" si="9"/>
        <v>81249</v>
      </c>
      <c r="I281" s="39">
        <f t="shared" si="8"/>
        <v>24.99969230769231</v>
      </c>
    </row>
    <row r="282" spans="1:9" ht="27" customHeight="1">
      <c r="A282" s="203" t="s">
        <v>543</v>
      </c>
      <c r="B282" s="148" t="s">
        <v>619</v>
      </c>
      <c r="C282" s="159" t="s">
        <v>590</v>
      </c>
      <c r="D282" s="41" t="s">
        <v>587</v>
      </c>
      <c r="E282" s="41" t="s">
        <v>137</v>
      </c>
      <c r="F282" s="41"/>
      <c r="G282" s="160">
        <f t="shared" si="9"/>
        <v>325000</v>
      </c>
      <c r="H282" s="160">
        <f t="shared" si="9"/>
        <v>81249</v>
      </c>
      <c r="I282" s="39">
        <f t="shared" si="8"/>
        <v>24.99969230769231</v>
      </c>
    </row>
    <row r="283" spans="1:9" ht="21.75" customHeight="1">
      <c r="A283" s="204" t="s">
        <v>23</v>
      </c>
      <c r="B283" s="148" t="s">
        <v>619</v>
      </c>
      <c r="C283" s="201" t="s">
        <v>590</v>
      </c>
      <c r="D283" s="42" t="s">
        <v>587</v>
      </c>
      <c r="E283" s="42" t="s">
        <v>137</v>
      </c>
      <c r="F283" s="42" t="s">
        <v>539</v>
      </c>
      <c r="G283" s="101">
        <v>325000</v>
      </c>
      <c r="H283" s="100">
        <v>81249</v>
      </c>
      <c r="I283" s="39">
        <f t="shared" si="8"/>
        <v>24.99969230769231</v>
      </c>
    </row>
    <row r="284" spans="1:9" ht="21.75" customHeight="1">
      <c r="A284" s="180" t="s">
        <v>598</v>
      </c>
      <c r="B284" s="176" t="s">
        <v>619</v>
      </c>
      <c r="C284" s="200" t="s">
        <v>592</v>
      </c>
      <c r="D284" s="116"/>
      <c r="E284" s="116"/>
      <c r="F284" s="116"/>
      <c r="G284" s="104">
        <f>G285+G288+G293+G299++G306</f>
        <v>45033000</v>
      </c>
      <c r="H284" s="104">
        <f>H285+H288+H293+H299++H306</f>
        <v>19471605.229999997</v>
      </c>
      <c r="I284" s="39">
        <f t="shared" si="8"/>
        <v>43.238525592343386</v>
      </c>
    </row>
    <row r="285" spans="1:14" ht="15.75" customHeight="1">
      <c r="A285" s="163" t="s">
        <v>603</v>
      </c>
      <c r="B285" s="148" t="s">
        <v>619</v>
      </c>
      <c r="C285" s="156" t="s">
        <v>592</v>
      </c>
      <c r="D285" s="40" t="s">
        <v>587</v>
      </c>
      <c r="E285" s="40"/>
      <c r="F285" s="40"/>
      <c r="G285" s="157">
        <f>G286</f>
        <v>4668000</v>
      </c>
      <c r="H285" s="157">
        <f>H286</f>
        <v>1995302.31</v>
      </c>
      <c r="I285" s="39">
        <f t="shared" si="8"/>
        <v>42.744265424164524</v>
      </c>
      <c r="J285" s="54"/>
      <c r="K285" s="54"/>
      <c r="L285" s="54"/>
      <c r="M285" s="54"/>
      <c r="N285" s="55"/>
    </row>
    <row r="286" spans="1:11" ht="18.75" customHeight="1">
      <c r="A286" s="164" t="s">
        <v>616</v>
      </c>
      <c r="B286" s="148" t="s">
        <v>619</v>
      </c>
      <c r="C286" s="159" t="s">
        <v>592</v>
      </c>
      <c r="D286" s="41" t="s">
        <v>587</v>
      </c>
      <c r="E286" s="41" t="s">
        <v>138</v>
      </c>
      <c r="F286" s="41"/>
      <c r="G286" s="160">
        <f>G287</f>
        <v>4668000</v>
      </c>
      <c r="H286" s="160">
        <f>H287</f>
        <v>1995302.31</v>
      </c>
      <c r="I286" s="39">
        <f t="shared" si="8"/>
        <v>42.744265424164524</v>
      </c>
      <c r="J286" s="53"/>
      <c r="K286" s="53"/>
    </row>
    <row r="287" spans="1:11" ht="13.5" customHeight="1">
      <c r="A287" s="193" t="s">
        <v>283</v>
      </c>
      <c r="B287" s="148" t="s">
        <v>619</v>
      </c>
      <c r="C287" s="201" t="s">
        <v>592</v>
      </c>
      <c r="D287" s="42" t="s">
        <v>587</v>
      </c>
      <c r="E287" s="42" t="s">
        <v>138</v>
      </c>
      <c r="F287" s="42" t="s">
        <v>284</v>
      </c>
      <c r="G287" s="101">
        <v>4668000</v>
      </c>
      <c r="H287" s="231">
        <v>1995302.31</v>
      </c>
      <c r="I287" s="39">
        <f t="shared" si="8"/>
        <v>42.744265424164524</v>
      </c>
      <c r="J287" s="53"/>
      <c r="K287" s="53"/>
    </row>
    <row r="288" spans="1:11" ht="16.5" customHeight="1">
      <c r="A288" s="163" t="s">
        <v>599</v>
      </c>
      <c r="B288" s="148" t="s">
        <v>619</v>
      </c>
      <c r="C288" s="156" t="s">
        <v>592</v>
      </c>
      <c r="D288" s="40" t="s">
        <v>594</v>
      </c>
      <c r="E288" s="42"/>
      <c r="F288" s="42"/>
      <c r="G288" s="157">
        <f>G289+G291</f>
        <v>22672000</v>
      </c>
      <c r="H288" s="157">
        <f>H289+H291</f>
        <v>10615761.29</v>
      </c>
      <c r="I288" s="39">
        <f t="shared" si="8"/>
        <v>46.82322375617501</v>
      </c>
      <c r="J288" s="53"/>
      <c r="K288" s="53"/>
    </row>
    <row r="289" spans="1:11" ht="60.75" customHeight="1">
      <c r="A289" s="205" t="s">
        <v>628</v>
      </c>
      <c r="B289" s="148" t="s">
        <v>619</v>
      </c>
      <c r="C289" s="159" t="s">
        <v>592</v>
      </c>
      <c r="D289" s="41" t="s">
        <v>594</v>
      </c>
      <c r="E289" s="41" t="s">
        <v>139</v>
      </c>
      <c r="F289" s="41"/>
      <c r="G289" s="160">
        <f>G290</f>
        <v>21958000</v>
      </c>
      <c r="H289" s="160">
        <f>H290</f>
        <v>10552000</v>
      </c>
      <c r="I289" s="39">
        <f t="shared" si="8"/>
        <v>48.05537844976774</v>
      </c>
      <c r="J289" s="53"/>
      <c r="K289" s="53"/>
    </row>
    <row r="290" spans="1:11" ht="56.25" customHeight="1">
      <c r="A290" s="206" t="s">
        <v>279</v>
      </c>
      <c r="B290" s="148" t="s">
        <v>619</v>
      </c>
      <c r="C290" s="162" t="s">
        <v>592</v>
      </c>
      <c r="D290" s="42" t="s">
        <v>594</v>
      </c>
      <c r="E290" s="42" t="s">
        <v>139</v>
      </c>
      <c r="F290" s="42" t="s">
        <v>280</v>
      </c>
      <c r="G290" s="101">
        <v>21958000</v>
      </c>
      <c r="H290" s="103">
        <v>10552000</v>
      </c>
      <c r="I290" s="39">
        <f t="shared" si="8"/>
        <v>48.05537844976774</v>
      </c>
      <c r="J290" s="53"/>
      <c r="K290" s="53"/>
    </row>
    <row r="291" spans="1:9" ht="171.75" customHeight="1">
      <c r="A291" s="207" t="s">
        <v>623</v>
      </c>
      <c r="B291" s="148" t="s">
        <v>619</v>
      </c>
      <c r="C291" s="159" t="s">
        <v>592</v>
      </c>
      <c r="D291" s="41" t="s">
        <v>594</v>
      </c>
      <c r="E291" s="41" t="s">
        <v>140</v>
      </c>
      <c r="F291" s="41"/>
      <c r="G291" s="160">
        <f>G292</f>
        <v>714000</v>
      </c>
      <c r="H291" s="160">
        <f>H292</f>
        <v>63761.29</v>
      </c>
      <c r="I291" s="39">
        <f t="shared" si="8"/>
        <v>8.930152661064426</v>
      </c>
    </row>
    <row r="292" spans="1:9" ht="17.25" customHeight="1">
      <c r="A292" s="193" t="s">
        <v>23</v>
      </c>
      <c r="B292" s="148" t="s">
        <v>619</v>
      </c>
      <c r="C292" s="162" t="s">
        <v>592</v>
      </c>
      <c r="D292" s="42" t="s">
        <v>594</v>
      </c>
      <c r="E292" s="42" t="s">
        <v>140</v>
      </c>
      <c r="F292" s="42" t="s">
        <v>22</v>
      </c>
      <c r="G292" s="101">
        <v>714000</v>
      </c>
      <c r="H292" s="103">
        <v>63761.29</v>
      </c>
      <c r="I292" s="39">
        <f t="shared" si="8"/>
        <v>8.930152661064426</v>
      </c>
    </row>
    <row r="293" spans="1:9" ht="13.5" customHeight="1">
      <c r="A293" s="163" t="s">
        <v>600</v>
      </c>
      <c r="B293" s="148" t="s">
        <v>619</v>
      </c>
      <c r="C293" s="156" t="s">
        <v>592</v>
      </c>
      <c r="D293" s="40" t="s">
        <v>596</v>
      </c>
      <c r="E293" s="42"/>
      <c r="F293" s="42"/>
      <c r="G293" s="157">
        <f>G294+G297</f>
        <v>8246000</v>
      </c>
      <c r="H293" s="157">
        <f>H294+H297</f>
        <v>3613636.12</v>
      </c>
      <c r="I293" s="39">
        <f t="shared" si="8"/>
        <v>43.82289740480233</v>
      </c>
    </row>
    <row r="294" spans="1:9" ht="43.5" customHeight="1">
      <c r="A294" s="164" t="s">
        <v>473</v>
      </c>
      <c r="B294" s="148" t="s">
        <v>619</v>
      </c>
      <c r="C294" s="159" t="s">
        <v>592</v>
      </c>
      <c r="D294" s="41" t="s">
        <v>596</v>
      </c>
      <c r="E294" s="41" t="s">
        <v>474</v>
      </c>
      <c r="F294" s="41"/>
      <c r="G294" s="160">
        <f>G295+G296</f>
        <v>7896000</v>
      </c>
      <c r="H294" s="160">
        <f>H295+H296</f>
        <v>3499116.12</v>
      </c>
      <c r="I294" s="39">
        <f t="shared" si="8"/>
        <v>44.31504711246201</v>
      </c>
    </row>
    <row r="295" spans="1:9" ht="28.5" customHeight="1">
      <c r="A295" s="193" t="s">
        <v>475</v>
      </c>
      <c r="B295" s="148" t="s">
        <v>619</v>
      </c>
      <c r="C295" s="162" t="s">
        <v>592</v>
      </c>
      <c r="D295" s="42" t="s">
        <v>596</v>
      </c>
      <c r="E295" s="42" t="s">
        <v>474</v>
      </c>
      <c r="F295" s="42" t="s">
        <v>476</v>
      </c>
      <c r="G295" s="101">
        <v>3435000</v>
      </c>
      <c r="H295" s="101">
        <v>1568761.36</v>
      </c>
      <c r="I295" s="39">
        <f t="shared" si="8"/>
        <v>45.669908588064054</v>
      </c>
    </row>
    <row r="296" spans="1:9" ht="17.25" customHeight="1">
      <c r="A296" s="193" t="s">
        <v>23</v>
      </c>
      <c r="B296" s="148" t="s">
        <v>619</v>
      </c>
      <c r="C296" s="162" t="s">
        <v>592</v>
      </c>
      <c r="D296" s="42" t="s">
        <v>596</v>
      </c>
      <c r="E296" s="42" t="s">
        <v>474</v>
      </c>
      <c r="F296" s="42" t="s">
        <v>22</v>
      </c>
      <c r="G296" s="101">
        <v>4461000</v>
      </c>
      <c r="H296" s="101">
        <v>1930354.76</v>
      </c>
      <c r="I296" s="39">
        <f t="shared" si="8"/>
        <v>43.27179466487335</v>
      </c>
    </row>
    <row r="297" spans="1:9" ht="26.25" customHeight="1">
      <c r="A297" s="164" t="s">
        <v>544</v>
      </c>
      <c r="B297" s="148" t="s">
        <v>619</v>
      </c>
      <c r="C297" s="159" t="s">
        <v>592</v>
      </c>
      <c r="D297" s="41" t="s">
        <v>596</v>
      </c>
      <c r="E297" s="41" t="s">
        <v>141</v>
      </c>
      <c r="F297" s="41"/>
      <c r="G297" s="160">
        <f>G298</f>
        <v>350000</v>
      </c>
      <c r="H297" s="160">
        <f>H298</f>
        <v>114520</v>
      </c>
      <c r="I297" s="39">
        <f t="shared" si="8"/>
        <v>32.72</v>
      </c>
    </row>
    <row r="298" spans="1:9" ht="18.75" customHeight="1">
      <c r="A298" s="193" t="s">
        <v>23</v>
      </c>
      <c r="B298" s="148" t="s">
        <v>619</v>
      </c>
      <c r="C298" s="162" t="s">
        <v>592</v>
      </c>
      <c r="D298" s="42" t="s">
        <v>596</v>
      </c>
      <c r="E298" s="42" t="s">
        <v>141</v>
      </c>
      <c r="F298" s="42" t="s">
        <v>22</v>
      </c>
      <c r="G298" s="101">
        <v>350000</v>
      </c>
      <c r="H298" s="103">
        <v>114520</v>
      </c>
      <c r="I298" s="39">
        <f t="shared" si="8"/>
        <v>32.72</v>
      </c>
    </row>
    <row r="299" spans="1:9" ht="12.75" customHeight="1">
      <c r="A299" s="163" t="s">
        <v>7</v>
      </c>
      <c r="B299" s="148" t="s">
        <v>619</v>
      </c>
      <c r="C299" s="156" t="s">
        <v>592</v>
      </c>
      <c r="D299" s="40" t="s">
        <v>597</v>
      </c>
      <c r="E299" s="50"/>
      <c r="F299" s="50"/>
      <c r="G299" s="157">
        <f>G300+G304</f>
        <v>8660000</v>
      </c>
      <c r="H299" s="157">
        <f>H300+H304</f>
        <v>2964609.2399999998</v>
      </c>
      <c r="I299" s="39">
        <f t="shared" si="8"/>
        <v>34.233363048498845</v>
      </c>
    </row>
    <row r="300" spans="1:9" ht="64.5" customHeight="1">
      <c r="A300" s="164" t="s">
        <v>0</v>
      </c>
      <c r="B300" s="148" t="s">
        <v>619</v>
      </c>
      <c r="C300" s="173" t="s">
        <v>592</v>
      </c>
      <c r="D300" s="112" t="s">
        <v>597</v>
      </c>
      <c r="E300" s="41" t="s">
        <v>142</v>
      </c>
      <c r="F300" s="112"/>
      <c r="G300" s="160">
        <f>SUM(G301:G303)</f>
        <v>6797000</v>
      </c>
      <c r="H300" s="160">
        <f>SUM(H301:H303)</f>
        <v>2964609.2399999998</v>
      </c>
      <c r="I300" s="39">
        <f t="shared" si="8"/>
        <v>43.6164372517287</v>
      </c>
    </row>
    <row r="301" spans="1:9" ht="29.25" customHeight="1">
      <c r="A301" s="161" t="s">
        <v>25</v>
      </c>
      <c r="B301" s="148" t="s">
        <v>619</v>
      </c>
      <c r="C301" s="174" t="s">
        <v>592</v>
      </c>
      <c r="D301" s="113" t="s">
        <v>597</v>
      </c>
      <c r="E301" s="42" t="s">
        <v>142</v>
      </c>
      <c r="F301" s="113" t="s">
        <v>26</v>
      </c>
      <c r="G301" s="101">
        <v>129420</v>
      </c>
      <c r="H301" s="103">
        <v>73147.14</v>
      </c>
      <c r="I301" s="39">
        <f t="shared" si="8"/>
        <v>56.5191933240612</v>
      </c>
    </row>
    <row r="302" spans="1:9" ht="27.75" customHeight="1">
      <c r="A302" s="193" t="s">
        <v>281</v>
      </c>
      <c r="B302" s="148" t="s">
        <v>619</v>
      </c>
      <c r="C302" s="174" t="s">
        <v>592</v>
      </c>
      <c r="D302" s="113" t="s">
        <v>597</v>
      </c>
      <c r="E302" s="42" t="s">
        <v>142</v>
      </c>
      <c r="F302" s="113" t="s">
        <v>282</v>
      </c>
      <c r="G302" s="101">
        <v>6267580</v>
      </c>
      <c r="H302" s="103">
        <v>2630622.82</v>
      </c>
      <c r="I302" s="39">
        <f t="shared" si="8"/>
        <v>41.97190654128068</v>
      </c>
    </row>
    <row r="303" spans="1:9" ht="18.75" customHeight="1">
      <c r="A303" s="193" t="s">
        <v>23</v>
      </c>
      <c r="B303" s="148" t="s">
        <v>619</v>
      </c>
      <c r="C303" s="174" t="s">
        <v>285</v>
      </c>
      <c r="D303" s="113" t="s">
        <v>597</v>
      </c>
      <c r="E303" s="42" t="s">
        <v>142</v>
      </c>
      <c r="F303" s="113" t="s">
        <v>22</v>
      </c>
      <c r="G303" s="101">
        <v>400000</v>
      </c>
      <c r="H303" s="103">
        <v>260839.28</v>
      </c>
      <c r="I303" s="39">
        <f t="shared" si="8"/>
        <v>65.20982</v>
      </c>
    </row>
    <row r="304" spans="1:9" ht="15.75" customHeight="1">
      <c r="A304" s="207" t="s">
        <v>144</v>
      </c>
      <c r="B304" s="148" t="s">
        <v>619</v>
      </c>
      <c r="C304" s="173" t="s">
        <v>592</v>
      </c>
      <c r="D304" s="112" t="s">
        <v>597</v>
      </c>
      <c r="E304" s="41" t="s">
        <v>145</v>
      </c>
      <c r="F304" s="112"/>
      <c r="G304" s="160">
        <f>G305</f>
        <v>1863000</v>
      </c>
      <c r="H304" s="160">
        <f>H305</f>
        <v>0</v>
      </c>
      <c r="I304" s="39">
        <f t="shared" si="8"/>
        <v>0</v>
      </c>
    </row>
    <row r="305" spans="1:9" ht="28.5" customHeight="1">
      <c r="A305" s="161" t="s">
        <v>25</v>
      </c>
      <c r="B305" s="148" t="s">
        <v>619</v>
      </c>
      <c r="C305" s="174" t="s">
        <v>592</v>
      </c>
      <c r="D305" s="113" t="s">
        <v>597</v>
      </c>
      <c r="E305" s="42" t="s">
        <v>145</v>
      </c>
      <c r="F305" s="113" t="s">
        <v>296</v>
      </c>
      <c r="G305" s="101">
        <v>1863000</v>
      </c>
      <c r="H305" s="103">
        <v>0</v>
      </c>
      <c r="I305" s="39">
        <f t="shared" si="8"/>
        <v>0</v>
      </c>
    </row>
    <row r="306" spans="1:9" ht="16.5" customHeight="1">
      <c r="A306" s="163" t="s">
        <v>545</v>
      </c>
      <c r="B306" s="148" t="s">
        <v>619</v>
      </c>
      <c r="C306" s="156" t="s">
        <v>592</v>
      </c>
      <c r="D306" s="40" t="s">
        <v>355</v>
      </c>
      <c r="E306" s="50"/>
      <c r="F306" s="50"/>
      <c r="G306" s="157">
        <f>G307+G309</f>
        <v>787000</v>
      </c>
      <c r="H306" s="157">
        <f>H307+H309</f>
        <v>282296.27</v>
      </c>
      <c r="I306" s="39">
        <f t="shared" si="8"/>
        <v>35.86991994917408</v>
      </c>
    </row>
    <row r="307" spans="1:9" ht="15" customHeight="1">
      <c r="A307" s="164" t="s">
        <v>546</v>
      </c>
      <c r="B307" s="148" t="s">
        <v>619</v>
      </c>
      <c r="C307" s="173" t="s">
        <v>592</v>
      </c>
      <c r="D307" s="112" t="s">
        <v>355</v>
      </c>
      <c r="E307" s="41" t="s">
        <v>146</v>
      </c>
      <c r="F307" s="112"/>
      <c r="G307" s="160">
        <f>G308</f>
        <v>200000</v>
      </c>
      <c r="H307" s="160">
        <f>H308</f>
        <v>101040</v>
      </c>
      <c r="I307" s="39">
        <f t="shared" si="8"/>
        <v>50.519999999999996</v>
      </c>
    </row>
    <row r="308" spans="1:9" ht="26.25" customHeight="1">
      <c r="A308" s="161" t="s">
        <v>25</v>
      </c>
      <c r="B308" s="148" t="s">
        <v>619</v>
      </c>
      <c r="C308" s="174" t="s">
        <v>592</v>
      </c>
      <c r="D308" s="113" t="s">
        <v>355</v>
      </c>
      <c r="E308" s="42" t="s">
        <v>146</v>
      </c>
      <c r="F308" s="113" t="s">
        <v>26</v>
      </c>
      <c r="G308" s="101">
        <v>200000</v>
      </c>
      <c r="H308" s="103">
        <v>101040</v>
      </c>
      <c r="I308" s="39">
        <f t="shared" si="8"/>
        <v>50.519999999999996</v>
      </c>
    </row>
    <row r="309" spans="1:9" ht="24" customHeight="1">
      <c r="A309" s="207" t="s">
        <v>8</v>
      </c>
      <c r="B309" s="148" t="s">
        <v>619</v>
      </c>
      <c r="C309" s="173" t="s">
        <v>592</v>
      </c>
      <c r="D309" s="112" t="s">
        <v>355</v>
      </c>
      <c r="E309" s="41" t="s">
        <v>143</v>
      </c>
      <c r="F309" s="112"/>
      <c r="G309" s="160">
        <f>SUM(G310:G312)</f>
        <v>587000</v>
      </c>
      <c r="H309" s="183">
        <f>SUM(H310:H312)</f>
        <v>181256.27000000002</v>
      </c>
      <c r="I309" s="39">
        <f t="shared" si="8"/>
        <v>30.87841056218058</v>
      </c>
    </row>
    <row r="310" spans="1:9" ht="28.5" customHeight="1">
      <c r="A310" s="161" t="s">
        <v>27</v>
      </c>
      <c r="B310" s="148" t="s">
        <v>619</v>
      </c>
      <c r="C310" s="162" t="s">
        <v>592</v>
      </c>
      <c r="D310" s="42" t="s">
        <v>355</v>
      </c>
      <c r="E310" s="42" t="s">
        <v>143</v>
      </c>
      <c r="F310" s="42" t="s">
        <v>28</v>
      </c>
      <c r="G310" s="101">
        <v>451000</v>
      </c>
      <c r="H310" s="101">
        <v>130871.94</v>
      </c>
      <c r="I310" s="39">
        <f t="shared" si="8"/>
        <v>29.01816851441242</v>
      </c>
    </row>
    <row r="311" spans="1:9" ht="30" customHeight="1">
      <c r="A311" s="161" t="s">
        <v>24</v>
      </c>
      <c r="B311" s="148" t="s">
        <v>619</v>
      </c>
      <c r="C311" s="162" t="s">
        <v>592</v>
      </c>
      <c r="D311" s="42" t="s">
        <v>355</v>
      </c>
      <c r="E311" s="42" t="s">
        <v>143</v>
      </c>
      <c r="F311" s="42" t="s">
        <v>58</v>
      </c>
      <c r="G311" s="101">
        <v>61000</v>
      </c>
      <c r="H311" s="101">
        <v>36805.33</v>
      </c>
      <c r="I311" s="39">
        <f t="shared" si="8"/>
        <v>60.336606557377046</v>
      </c>
    </row>
    <row r="312" spans="1:9" ht="28.5" customHeight="1">
      <c r="A312" s="161" t="s">
        <v>25</v>
      </c>
      <c r="B312" s="148" t="s">
        <v>619</v>
      </c>
      <c r="C312" s="162" t="s">
        <v>592</v>
      </c>
      <c r="D312" s="42" t="s">
        <v>355</v>
      </c>
      <c r="E312" s="42" t="s">
        <v>143</v>
      </c>
      <c r="F312" s="42" t="s">
        <v>26</v>
      </c>
      <c r="G312" s="101">
        <v>75000</v>
      </c>
      <c r="H312" s="101">
        <v>13579</v>
      </c>
      <c r="I312" s="39">
        <f t="shared" si="8"/>
        <v>18.105333333333334</v>
      </c>
    </row>
    <row r="313" spans="1:9" ht="21.75" customHeight="1">
      <c r="A313" s="208" t="s">
        <v>9</v>
      </c>
      <c r="B313" s="176" t="s">
        <v>619</v>
      </c>
      <c r="C313" s="209" t="s">
        <v>617</v>
      </c>
      <c r="D313" s="209"/>
      <c r="E313" s="240"/>
      <c r="F313" s="241"/>
      <c r="G313" s="233">
        <f>G314+G320</f>
        <v>6138821</v>
      </c>
      <c r="H313" s="233">
        <f>H314+H320</f>
        <v>2304189.48</v>
      </c>
      <c r="I313" s="39">
        <f t="shared" si="8"/>
        <v>37.534723361375086</v>
      </c>
    </row>
    <row r="314" spans="1:9" ht="25.5" customHeight="1">
      <c r="A314" s="163" t="s">
        <v>15</v>
      </c>
      <c r="B314" s="148" t="s">
        <v>619</v>
      </c>
      <c r="C314" s="187" t="s">
        <v>617</v>
      </c>
      <c r="D314" s="110" t="s">
        <v>593</v>
      </c>
      <c r="E314" s="40"/>
      <c r="F314" s="110"/>
      <c r="G314" s="157">
        <f>G315</f>
        <v>3334000</v>
      </c>
      <c r="H314" s="157">
        <f>H315</f>
        <v>1478795.48</v>
      </c>
      <c r="I314" s="39">
        <f t="shared" si="8"/>
        <v>44.35499340131974</v>
      </c>
    </row>
    <row r="315" spans="1:9" ht="30" customHeight="1">
      <c r="A315" s="192" t="s">
        <v>547</v>
      </c>
      <c r="B315" s="148" t="s">
        <v>619</v>
      </c>
      <c r="C315" s="195" t="s">
        <v>617</v>
      </c>
      <c r="D315" s="49" t="s">
        <v>593</v>
      </c>
      <c r="E315" s="49" t="s">
        <v>147</v>
      </c>
      <c r="F315" s="49"/>
      <c r="G315" s="179">
        <f>G316+G319</f>
        <v>3334000</v>
      </c>
      <c r="H315" s="179">
        <f>H316+H319</f>
        <v>1478795.48</v>
      </c>
      <c r="I315" s="39">
        <f t="shared" si="8"/>
        <v>44.35499340131974</v>
      </c>
    </row>
    <row r="316" spans="1:9" ht="38.25">
      <c r="A316" s="164" t="s">
        <v>548</v>
      </c>
      <c r="B316" s="148" t="s">
        <v>619</v>
      </c>
      <c r="C316" s="159" t="s">
        <v>617</v>
      </c>
      <c r="D316" s="41" t="s">
        <v>593</v>
      </c>
      <c r="E316" s="41" t="s">
        <v>148</v>
      </c>
      <c r="F316" s="41"/>
      <c r="G316" s="160">
        <f>G317</f>
        <v>330000</v>
      </c>
      <c r="H316" s="160">
        <f>H317</f>
        <v>176604.45</v>
      </c>
      <c r="I316" s="39">
        <f t="shared" si="8"/>
        <v>53.5165</v>
      </c>
    </row>
    <row r="317" spans="1:9" ht="27.75" customHeight="1">
      <c r="A317" s="161" t="s">
        <v>25</v>
      </c>
      <c r="B317" s="148" t="s">
        <v>619</v>
      </c>
      <c r="C317" s="162" t="s">
        <v>617</v>
      </c>
      <c r="D317" s="42" t="s">
        <v>593</v>
      </c>
      <c r="E317" s="42" t="s">
        <v>148</v>
      </c>
      <c r="F317" s="42" t="s">
        <v>26</v>
      </c>
      <c r="G317" s="101">
        <v>330000</v>
      </c>
      <c r="H317" s="100">
        <v>176604.45</v>
      </c>
      <c r="I317" s="39">
        <f t="shared" si="8"/>
        <v>53.5165</v>
      </c>
    </row>
    <row r="318" spans="1:9" ht="13.5" customHeight="1">
      <c r="A318" s="164" t="s">
        <v>549</v>
      </c>
      <c r="B318" s="148" t="s">
        <v>619</v>
      </c>
      <c r="C318" s="159" t="s">
        <v>617</v>
      </c>
      <c r="D318" s="41" t="s">
        <v>593</v>
      </c>
      <c r="E318" s="41" t="s">
        <v>149</v>
      </c>
      <c r="F318" s="41"/>
      <c r="G318" s="160">
        <f>G319</f>
        <v>3004000</v>
      </c>
      <c r="H318" s="160">
        <f>H319</f>
        <v>1302191.03</v>
      </c>
      <c r="I318" s="39">
        <f t="shared" si="8"/>
        <v>43.348569573901464</v>
      </c>
    </row>
    <row r="319" spans="1:9" ht="37.5" customHeight="1">
      <c r="A319" s="161" t="s">
        <v>550</v>
      </c>
      <c r="B319" s="148" t="s">
        <v>619</v>
      </c>
      <c r="C319" s="162" t="s">
        <v>617</v>
      </c>
      <c r="D319" s="42" t="s">
        <v>593</v>
      </c>
      <c r="E319" s="42" t="s">
        <v>149</v>
      </c>
      <c r="F319" s="42" t="s">
        <v>551</v>
      </c>
      <c r="G319" s="101">
        <v>3004000</v>
      </c>
      <c r="H319" s="100">
        <v>1302191.03</v>
      </c>
      <c r="I319" s="39">
        <f t="shared" si="8"/>
        <v>43.348569573901464</v>
      </c>
    </row>
    <row r="320" spans="1:9" ht="24.75" customHeight="1">
      <c r="A320" s="248" t="s">
        <v>185</v>
      </c>
      <c r="B320" s="249" t="s">
        <v>619</v>
      </c>
      <c r="C320" s="250" t="s">
        <v>617</v>
      </c>
      <c r="D320" s="251" t="s">
        <v>593</v>
      </c>
      <c r="E320" s="251" t="s">
        <v>186</v>
      </c>
      <c r="F320" s="251"/>
      <c r="G320" s="252">
        <f>G321</f>
        <v>2804821</v>
      </c>
      <c r="H320" s="252">
        <f>H321</f>
        <v>825394</v>
      </c>
      <c r="I320" s="39">
        <f t="shared" si="8"/>
        <v>29.427688968386935</v>
      </c>
    </row>
    <row r="321" spans="1:9" ht="43.5" customHeight="1">
      <c r="A321" s="161" t="s">
        <v>187</v>
      </c>
      <c r="B321" s="148" t="s">
        <v>619</v>
      </c>
      <c r="C321" s="162" t="s">
        <v>617</v>
      </c>
      <c r="D321" s="42" t="s">
        <v>593</v>
      </c>
      <c r="E321" s="42" t="s">
        <v>186</v>
      </c>
      <c r="F321" s="42" t="s">
        <v>188</v>
      </c>
      <c r="G321" s="101">
        <v>2804821</v>
      </c>
      <c r="H321" s="101">
        <v>825394</v>
      </c>
      <c r="I321" s="39">
        <f t="shared" si="8"/>
        <v>29.427688968386935</v>
      </c>
    </row>
    <row r="322" spans="1:9" ht="28.5" customHeight="1">
      <c r="A322" s="180" t="s">
        <v>10</v>
      </c>
      <c r="B322" s="176" t="s">
        <v>619</v>
      </c>
      <c r="C322" s="209" t="s">
        <v>591</v>
      </c>
      <c r="D322" s="209"/>
      <c r="E322" s="177"/>
      <c r="F322" s="209"/>
      <c r="G322" s="233">
        <f aca="true" t="shared" si="10" ref="G322:H324">G323</f>
        <v>600000</v>
      </c>
      <c r="H322" s="104">
        <f t="shared" si="10"/>
        <v>250000</v>
      </c>
      <c r="I322" s="39">
        <f t="shared" si="8"/>
        <v>41.66666666666667</v>
      </c>
    </row>
    <row r="323" spans="1:9" ht="13.5" customHeight="1">
      <c r="A323" s="163" t="s">
        <v>613</v>
      </c>
      <c r="B323" s="148" t="s">
        <v>619</v>
      </c>
      <c r="C323" s="187" t="s">
        <v>591</v>
      </c>
      <c r="D323" s="110" t="s">
        <v>594</v>
      </c>
      <c r="E323" s="40"/>
      <c r="F323" s="110"/>
      <c r="G323" s="157">
        <f t="shared" si="10"/>
        <v>600000</v>
      </c>
      <c r="H323" s="157">
        <f t="shared" si="10"/>
        <v>250000</v>
      </c>
      <c r="I323" s="39">
        <f t="shared" si="8"/>
        <v>41.66666666666667</v>
      </c>
    </row>
    <row r="324" spans="1:9" ht="30" customHeight="1">
      <c r="A324" s="178" t="s">
        <v>552</v>
      </c>
      <c r="B324" s="148" t="s">
        <v>619</v>
      </c>
      <c r="C324" s="210" t="s">
        <v>591</v>
      </c>
      <c r="D324" s="51" t="s">
        <v>594</v>
      </c>
      <c r="E324" s="51" t="s">
        <v>150</v>
      </c>
      <c r="F324" s="51"/>
      <c r="G324" s="179">
        <f t="shared" si="10"/>
        <v>600000</v>
      </c>
      <c r="H324" s="179">
        <f t="shared" si="10"/>
        <v>250000</v>
      </c>
      <c r="I324" s="39">
        <f t="shared" si="8"/>
        <v>41.66666666666667</v>
      </c>
    </row>
    <row r="325" spans="1:9" ht="36.75" customHeight="1">
      <c r="A325" s="161" t="s">
        <v>291</v>
      </c>
      <c r="B325" s="148" t="s">
        <v>619</v>
      </c>
      <c r="C325" s="162" t="s">
        <v>591</v>
      </c>
      <c r="D325" s="42" t="s">
        <v>594</v>
      </c>
      <c r="E325" s="42" t="s">
        <v>150</v>
      </c>
      <c r="F325" s="42" t="s">
        <v>290</v>
      </c>
      <c r="G325" s="101">
        <v>600000</v>
      </c>
      <c r="H325" s="100">
        <v>250000</v>
      </c>
      <c r="I325" s="39">
        <f t="shared" si="8"/>
        <v>41.66666666666667</v>
      </c>
    </row>
    <row r="326" spans="1:9" ht="16.5" customHeight="1">
      <c r="A326" s="242" t="s">
        <v>6</v>
      </c>
      <c r="B326" s="243" t="s">
        <v>619</v>
      </c>
      <c r="C326" s="244" t="s">
        <v>1</v>
      </c>
      <c r="D326" s="235"/>
      <c r="E326" s="235"/>
      <c r="F326" s="235"/>
      <c r="G326" s="233">
        <f aca="true" t="shared" si="11" ref="G326:H328">G327</f>
        <v>3600000</v>
      </c>
      <c r="H326" s="104">
        <f t="shared" si="11"/>
        <v>1272303.39</v>
      </c>
      <c r="I326" s="39">
        <f t="shared" si="8"/>
        <v>35.34176083333333</v>
      </c>
    </row>
    <row r="327" spans="1:9" ht="16.5" customHeight="1">
      <c r="A327" s="163" t="s">
        <v>286</v>
      </c>
      <c r="B327" s="148" t="s">
        <v>619</v>
      </c>
      <c r="C327" s="156" t="s">
        <v>1</v>
      </c>
      <c r="D327" s="52" t="s">
        <v>587</v>
      </c>
      <c r="E327" s="52"/>
      <c r="F327" s="52"/>
      <c r="G327" s="182">
        <f t="shared" si="11"/>
        <v>3600000</v>
      </c>
      <c r="H327" s="182">
        <f t="shared" si="11"/>
        <v>1272303.39</v>
      </c>
      <c r="I327" s="39">
        <f t="shared" si="8"/>
        <v>35.34176083333333</v>
      </c>
    </row>
    <row r="328" spans="1:14" ht="14.25" customHeight="1">
      <c r="A328" s="164" t="s">
        <v>286</v>
      </c>
      <c r="B328" s="148" t="s">
        <v>619</v>
      </c>
      <c r="C328" s="159" t="s">
        <v>1</v>
      </c>
      <c r="D328" s="41" t="s">
        <v>587</v>
      </c>
      <c r="E328" s="41" t="s">
        <v>151</v>
      </c>
      <c r="F328" s="41"/>
      <c r="G328" s="160">
        <f t="shared" si="11"/>
        <v>3600000</v>
      </c>
      <c r="H328" s="160">
        <f t="shared" si="11"/>
        <v>1272303.39</v>
      </c>
      <c r="I328" s="39">
        <f t="shared" si="8"/>
        <v>35.34176083333333</v>
      </c>
      <c r="J328" s="54"/>
      <c r="K328" s="54"/>
      <c r="L328" s="54"/>
      <c r="M328" s="54"/>
      <c r="N328" s="55"/>
    </row>
    <row r="329" spans="1:9" ht="27" customHeight="1">
      <c r="A329" s="193" t="s">
        <v>553</v>
      </c>
      <c r="B329" s="148" t="s">
        <v>619</v>
      </c>
      <c r="C329" s="162" t="s">
        <v>1</v>
      </c>
      <c r="D329" s="42" t="s">
        <v>587</v>
      </c>
      <c r="E329" s="42" t="s">
        <v>151</v>
      </c>
      <c r="F329" s="42" t="s">
        <v>287</v>
      </c>
      <c r="G329" s="101">
        <v>3600000</v>
      </c>
      <c r="H329" s="115">
        <v>1272303.39</v>
      </c>
      <c r="I329" s="39">
        <f t="shared" si="8"/>
        <v>35.34176083333333</v>
      </c>
    </row>
    <row r="330" spans="1:11" ht="15.75" customHeight="1">
      <c r="A330" s="208" t="s">
        <v>11</v>
      </c>
      <c r="B330" s="176" t="s">
        <v>619</v>
      </c>
      <c r="C330" s="211" t="s">
        <v>621</v>
      </c>
      <c r="D330" s="177"/>
      <c r="E330" s="177"/>
      <c r="F330" s="177"/>
      <c r="G330" s="233">
        <f>G331</f>
        <v>7258000</v>
      </c>
      <c r="H330" s="245">
        <f>H331</f>
        <v>3632000</v>
      </c>
      <c r="I330" s="39">
        <f t="shared" si="8"/>
        <v>50.041333700744005</v>
      </c>
      <c r="J330" s="53"/>
      <c r="K330" s="53"/>
    </row>
    <row r="331" spans="1:9" ht="28.5" customHeight="1">
      <c r="A331" s="181" t="s">
        <v>12</v>
      </c>
      <c r="B331" s="148" t="s">
        <v>619</v>
      </c>
      <c r="C331" s="156" t="s">
        <v>621</v>
      </c>
      <c r="D331" s="52" t="s">
        <v>587</v>
      </c>
      <c r="E331" s="52"/>
      <c r="F331" s="52"/>
      <c r="G331" s="157">
        <f>G336+G334+G332</f>
        <v>7258000</v>
      </c>
      <c r="H331" s="157">
        <f>H336+H334+H332</f>
        <v>3632000</v>
      </c>
      <c r="I331" s="39">
        <f t="shared" si="8"/>
        <v>50.041333700744005</v>
      </c>
    </row>
    <row r="332" spans="1:14" ht="36.75" customHeight="1">
      <c r="A332" s="212" t="s">
        <v>629</v>
      </c>
      <c r="B332" s="148" t="s">
        <v>619</v>
      </c>
      <c r="C332" s="117" t="s">
        <v>621</v>
      </c>
      <c r="D332" s="117" t="s">
        <v>587</v>
      </c>
      <c r="E332" s="117" t="s">
        <v>152</v>
      </c>
      <c r="F332" s="46"/>
      <c r="G332" s="160">
        <f>G333</f>
        <v>1762000</v>
      </c>
      <c r="H332" s="160">
        <f>H333</f>
        <v>882000</v>
      </c>
      <c r="I332" s="39">
        <f t="shared" si="8"/>
        <v>50.05675368898979</v>
      </c>
      <c r="J332" s="131"/>
      <c r="K332" s="54"/>
      <c r="L332" s="54"/>
      <c r="M332" s="54"/>
      <c r="N332" s="55"/>
    </row>
    <row r="333" spans="1:11" ht="12.75">
      <c r="A333" s="213" t="s">
        <v>288</v>
      </c>
      <c r="B333" s="148" t="s">
        <v>619</v>
      </c>
      <c r="C333" s="162" t="s">
        <v>621</v>
      </c>
      <c r="D333" s="45" t="s">
        <v>587</v>
      </c>
      <c r="E333" s="214" t="s">
        <v>152</v>
      </c>
      <c r="F333" s="45" t="s">
        <v>289</v>
      </c>
      <c r="G333" s="215">
        <v>1762000</v>
      </c>
      <c r="H333" s="100">
        <v>882000</v>
      </c>
      <c r="I333" s="39">
        <f t="shared" si="8"/>
        <v>50.05675368898979</v>
      </c>
      <c r="J333" s="53"/>
      <c r="K333"/>
    </row>
    <row r="334" spans="1:10" ht="16.5" customHeight="1">
      <c r="A334" s="212" t="s">
        <v>630</v>
      </c>
      <c r="B334" s="148" t="s">
        <v>619</v>
      </c>
      <c r="C334" s="117" t="s">
        <v>621</v>
      </c>
      <c r="D334" s="117" t="s">
        <v>587</v>
      </c>
      <c r="E334" s="117" t="s">
        <v>153</v>
      </c>
      <c r="F334" s="46"/>
      <c r="G334" s="160">
        <f>G335</f>
        <v>4000000</v>
      </c>
      <c r="H334" s="160">
        <f>H335</f>
        <v>2000000</v>
      </c>
      <c r="I334" s="39">
        <f t="shared" si="8"/>
        <v>50</v>
      </c>
      <c r="J334" s="53"/>
    </row>
    <row r="335" spans="1:9" ht="12.75">
      <c r="A335" s="216" t="s">
        <v>288</v>
      </c>
      <c r="B335" s="148" t="s">
        <v>619</v>
      </c>
      <c r="C335" s="162" t="s">
        <v>621</v>
      </c>
      <c r="D335" s="45" t="s">
        <v>587</v>
      </c>
      <c r="E335" s="214" t="s">
        <v>153</v>
      </c>
      <c r="F335" s="45" t="s">
        <v>289</v>
      </c>
      <c r="G335" s="217">
        <v>4000000</v>
      </c>
      <c r="H335" s="100">
        <v>2000000</v>
      </c>
      <c r="I335" s="39">
        <f t="shared" si="8"/>
        <v>50</v>
      </c>
    </row>
    <row r="336" spans="1:9" ht="38.25">
      <c r="A336" s="218" t="s">
        <v>570</v>
      </c>
      <c r="B336" s="219" t="s">
        <v>619</v>
      </c>
      <c r="C336" s="220" t="s">
        <v>621</v>
      </c>
      <c r="D336" s="220" t="s">
        <v>587</v>
      </c>
      <c r="E336" s="220" t="s">
        <v>571</v>
      </c>
      <c r="F336" s="221"/>
      <c r="G336" s="222">
        <f>G337</f>
        <v>1496000</v>
      </c>
      <c r="H336" s="222">
        <f>H337</f>
        <v>750000</v>
      </c>
      <c r="I336" s="39">
        <f t="shared" si="8"/>
        <v>50.13368983957219</v>
      </c>
    </row>
    <row r="337" spans="1:9" ht="13.5" thickBot="1">
      <c r="A337" s="223" t="s">
        <v>288</v>
      </c>
      <c r="B337" s="148" t="s">
        <v>619</v>
      </c>
      <c r="C337" s="224" t="s">
        <v>621</v>
      </c>
      <c r="D337" s="225" t="s">
        <v>587</v>
      </c>
      <c r="E337" s="226" t="s">
        <v>571</v>
      </c>
      <c r="F337" s="225" t="s">
        <v>289</v>
      </c>
      <c r="G337" s="227">
        <v>1496000</v>
      </c>
      <c r="H337" s="100">
        <v>750000</v>
      </c>
      <c r="I337" s="39">
        <f>H337/G337*100</f>
        <v>50.13368983957219</v>
      </c>
    </row>
    <row r="338" spans="1:9" ht="16.5" thickBot="1">
      <c r="A338" s="228" t="s">
        <v>604</v>
      </c>
      <c r="B338" s="176" t="s">
        <v>619</v>
      </c>
      <c r="C338" s="229"/>
      <c r="D338" s="229"/>
      <c r="E338" s="230"/>
      <c r="F338" s="230"/>
      <c r="G338" s="246">
        <f>G13+G82+G86+G105+G124+G254+G280+G284+G313+G322+G326+G330</f>
        <v>403358996</v>
      </c>
      <c r="H338" s="246">
        <f>H13+H82+H86+H105+H124+H254+H280+H284+H313+H322+H326+H330</f>
        <v>192170791.07999995</v>
      </c>
      <c r="I338" s="39">
        <f>H338/G338*100</f>
        <v>47.642619350430934</v>
      </c>
    </row>
    <row r="339" spans="1:8" ht="12.75">
      <c r="A339" s="118"/>
      <c r="B339" s="118"/>
      <c r="C339"/>
      <c r="D339"/>
      <c r="E339"/>
      <c r="F339"/>
      <c r="G339"/>
      <c r="H339"/>
    </row>
    <row r="340" spans="1:9" ht="12.75">
      <c r="A340"/>
      <c r="B340"/>
      <c r="C340"/>
      <c r="D340" s="119" t="s">
        <v>463</v>
      </c>
      <c r="E340" s="119"/>
      <c r="F340" s="119"/>
      <c r="G340" s="120">
        <f>G14+G19+G24+G129+G131+G170+G212+G205+G207+G60+G64+G71+G80+G93+G102+G115+G217+G232+G229+G225+G236+G244+G248+G251+G258+G264+G267+G270+G273+G281+G285+G297+G307+G316+G318+G322+G326+G334+G336+G205</f>
        <v>153916621.29999998</v>
      </c>
      <c r="H340" s="120">
        <f>H14+H19+H24+H60+H64+H71+H80+H93+H103+H116+H129+H131+H212+H229+H282+H318+H317+H324+H327+H308+H297+H273+H270+H267+H265+H251+H248+H244+H334+H336+H236+H258+H170+H286</f>
        <v>60330134.25</v>
      </c>
      <c r="I340" s="39">
        <f aca="true" t="shared" si="12" ref="I340:I345">H340/G340*100</f>
        <v>39.196633697156145</v>
      </c>
    </row>
    <row r="341" spans="1:9" ht="12.75">
      <c r="A341"/>
      <c r="B341"/>
      <c r="C341"/>
      <c r="D341" s="119" t="s">
        <v>464</v>
      </c>
      <c r="E341" s="119"/>
      <c r="F341" s="119"/>
      <c r="G341" s="120">
        <f>G127+G169</f>
        <v>16088000</v>
      </c>
      <c r="H341" s="120">
        <f>H127+H169</f>
        <v>6368917.42</v>
      </c>
      <c r="I341" s="39">
        <f t="shared" si="12"/>
        <v>39.587999875683735</v>
      </c>
    </row>
    <row r="342" spans="1:9" ht="12.75">
      <c r="A342"/>
      <c r="B342"/>
      <c r="C342"/>
      <c r="D342" s="119" t="s">
        <v>465</v>
      </c>
      <c r="E342" s="119"/>
      <c r="F342" s="119"/>
      <c r="G342" s="120">
        <f>G27+G32+G36+G83+G88+G98+G100+G111+G113+G118+G144+G148+G156+G158+G180+G183+G187+G196+G198+G203+G219+G222+G262+G276+G278+G289+G291+G294+G300+G304+G309+G320+G332</f>
        <v>229263324.53999996</v>
      </c>
      <c r="H342" s="120">
        <f>H27+H32+H36+H83+H88+H148+H180+H187+H304+H333+H300+H291+H289+H309+H320+H294+H100+H156+H111+H113+H219+H158+H98</f>
        <v>111141067.92999999</v>
      </c>
      <c r="I342" s="39">
        <f t="shared" si="12"/>
        <v>48.477473731568885</v>
      </c>
    </row>
    <row r="343" spans="1:9" ht="12.75">
      <c r="A343"/>
      <c r="B343"/>
      <c r="C343"/>
      <c r="D343" s="119" t="s">
        <v>154</v>
      </c>
      <c r="E343" s="119"/>
      <c r="F343" s="119"/>
      <c r="G343" s="120">
        <f>G107+G109</f>
        <v>800000</v>
      </c>
      <c r="H343" s="120">
        <f>H107+H109</f>
        <v>205100</v>
      </c>
      <c r="I343" s="39">
        <f t="shared" si="12"/>
        <v>25.637500000000003</v>
      </c>
    </row>
    <row r="344" spans="1:9" ht="12.75">
      <c r="A344"/>
      <c r="B344"/>
      <c r="C344"/>
      <c r="D344" s="119" t="s">
        <v>466</v>
      </c>
      <c r="E344" s="119"/>
      <c r="F344" s="119"/>
      <c r="G344" s="120">
        <f>G42+G44+G48+G50+G52+G56+G58+G260+G90</f>
        <v>2143000</v>
      </c>
      <c r="H344" s="120">
        <f>H42+H44+H48+H50+H52+H56+H58+H260+H90</f>
        <v>32587.719999999998</v>
      </c>
      <c r="I344" s="39">
        <f t="shared" si="12"/>
        <v>1.5206588894073727</v>
      </c>
    </row>
    <row r="345" spans="1:9" ht="12.75">
      <c r="A345"/>
      <c r="B345"/>
      <c r="C345"/>
      <c r="D345" s="119"/>
      <c r="E345" s="119"/>
      <c r="F345" s="119"/>
      <c r="G345" s="120">
        <f>G338</f>
        <v>403358996</v>
      </c>
      <c r="H345" s="120">
        <f>H340+H341+H342+H343+H344</f>
        <v>178077807.32</v>
      </c>
      <c r="I345" s="39">
        <f t="shared" si="12"/>
        <v>44.148713450288334</v>
      </c>
    </row>
  </sheetData>
  <sheetProtection/>
  <mergeCells count="10">
    <mergeCell ref="A5:G5"/>
    <mergeCell ref="I6:I11"/>
    <mergeCell ref="E6:E11"/>
    <mergeCell ref="F6:F11"/>
    <mergeCell ref="G6:G11"/>
    <mergeCell ref="H6:H11"/>
    <mergeCell ref="A6:A11"/>
    <mergeCell ref="B6:B11"/>
    <mergeCell ref="C6:C11"/>
    <mergeCell ref="D6:D11"/>
  </mergeCells>
  <printOptions/>
  <pageMargins left="0.7874015748031497" right="0.17" top="0.3937007874015748" bottom="0.2362204724409449" header="0.5118110236220472" footer="0.1968503937007874"/>
  <pageSetup fitToHeight="8" horizontalDpi="600" verticalDpi="600" orientation="portrait" paperSize="9" scale="70" r:id="rId1"/>
  <rowBreaks count="2" manualBreakCount="2">
    <brk id="45" max="8" man="1"/>
    <brk id="124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2"/>
  <sheetViews>
    <sheetView workbookViewId="0" topLeftCell="A1">
      <selection activeCell="A4" sqref="A4:C4"/>
    </sheetView>
  </sheetViews>
  <sheetFormatPr defaultColWidth="9.00390625" defaultRowHeight="12.75"/>
  <cols>
    <col min="1" max="1" width="51.75390625" style="19" customWidth="1"/>
    <col min="2" max="2" width="33.875" style="20" customWidth="1"/>
    <col min="3" max="3" width="17.25390625" style="19" customWidth="1"/>
    <col min="4" max="4" width="15.00390625" style="0" customWidth="1"/>
    <col min="5" max="5" width="8.25390625" style="0" customWidth="1"/>
    <col min="6" max="6" width="13.875" style="0" bestFit="1" customWidth="1"/>
  </cols>
  <sheetData>
    <row r="1" spans="1:5" ht="29.25" customHeight="1">
      <c r="A1" s="270"/>
      <c r="B1" s="551" t="s">
        <v>637</v>
      </c>
      <c r="C1" s="548"/>
      <c r="D1" s="548"/>
      <c r="E1" s="271"/>
    </row>
    <row r="2" spans="1:5" s="19" customFormat="1" ht="12.75">
      <c r="A2" s="272"/>
      <c r="B2" s="549"/>
      <c r="C2" s="549"/>
      <c r="D2" s="270"/>
      <c r="E2" s="270"/>
    </row>
    <row r="3" spans="1:5" s="19" customFormat="1" ht="12.75">
      <c r="A3" s="270"/>
      <c r="B3" s="273"/>
      <c r="C3" s="270"/>
      <c r="D3" s="270"/>
      <c r="E3" s="270"/>
    </row>
    <row r="4" spans="1:5" s="19" customFormat="1" ht="12.75">
      <c r="A4" s="550" t="s">
        <v>394</v>
      </c>
      <c r="B4" s="550"/>
      <c r="C4" s="550"/>
      <c r="D4" s="274"/>
      <c r="E4" s="274"/>
    </row>
    <row r="5" spans="1:5" s="19" customFormat="1" ht="13.5" thickBot="1">
      <c r="A5" s="274"/>
      <c r="B5" s="275"/>
      <c r="C5" s="274"/>
      <c r="D5" s="274"/>
      <c r="E5" s="274"/>
    </row>
    <row r="6" spans="1:5" s="21" customFormat="1" ht="62.25">
      <c r="A6" s="276" t="s">
        <v>414</v>
      </c>
      <c r="B6" s="277" t="s">
        <v>415</v>
      </c>
      <c r="C6" s="278" t="s">
        <v>416</v>
      </c>
      <c r="D6" s="278" t="s">
        <v>412</v>
      </c>
      <c r="E6" s="279" t="s">
        <v>417</v>
      </c>
    </row>
    <row r="7" spans="1:5" s="21" customFormat="1" ht="12.75">
      <c r="A7" s="280">
        <v>1</v>
      </c>
      <c r="B7" s="281" t="s">
        <v>418</v>
      </c>
      <c r="C7" s="282">
        <v>11</v>
      </c>
      <c r="D7" s="282">
        <v>11</v>
      </c>
      <c r="E7" s="283">
        <v>11</v>
      </c>
    </row>
    <row r="8" spans="1:5" s="124" customFormat="1" ht="33.75" customHeight="1">
      <c r="A8" s="122" t="s">
        <v>419</v>
      </c>
      <c r="B8" s="284" t="s">
        <v>420</v>
      </c>
      <c r="C8" s="22">
        <f>C9+C15+C17+C19+C28</f>
        <v>10412000</v>
      </c>
      <c r="D8" s="22">
        <f>D9+D15+D17+D19+D28</f>
        <v>-4439561.599999994</v>
      </c>
      <c r="E8" s="123">
        <f aca="true" t="shared" si="0" ref="E8:E31">D8/C8*100</f>
        <v>-42.63889358432572</v>
      </c>
    </row>
    <row r="9" spans="1:5" s="124" customFormat="1" ht="33.75" customHeight="1">
      <c r="A9" s="122" t="s">
        <v>575</v>
      </c>
      <c r="B9" s="284" t="s">
        <v>576</v>
      </c>
      <c r="C9" s="22">
        <f>C10+C12</f>
        <v>-12000000</v>
      </c>
      <c r="D9" s="22">
        <f>D10+D12</f>
        <v>-3600000</v>
      </c>
      <c r="E9" s="123">
        <f t="shared" si="0"/>
        <v>30</v>
      </c>
    </row>
    <row r="10" spans="1:5" s="124" customFormat="1" ht="33.75" customHeight="1" hidden="1">
      <c r="A10" s="122" t="s">
        <v>577</v>
      </c>
      <c r="B10" s="284" t="s">
        <v>578</v>
      </c>
      <c r="C10" s="22">
        <f>C11</f>
        <v>0</v>
      </c>
      <c r="D10" s="22">
        <f>D11</f>
        <v>0</v>
      </c>
      <c r="E10" s="123" t="e">
        <f t="shared" si="0"/>
        <v>#DIV/0!</v>
      </c>
    </row>
    <row r="11" spans="1:5" s="124" customFormat="1" ht="42" customHeight="1" hidden="1">
      <c r="A11" s="285" t="s">
        <v>579</v>
      </c>
      <c r="B11" s="284" t="s">
        <v>580</v>
      </c>
      <c r="C11" s="286">
        <v>0</v>
      </c>
      <c r="D11" s="286">
        <v>0</v>
      </c>
      <c r="E11" s="123" t="e">
        <f t="shared" si="0"/>
        <v>#DIV/0!</v>
      </c>
    </row>
    <row r="12" spans="1:5" s="124" customFormat="1" ht="33.75" customHeight="1">
      <c r="A12" s="122" t="s">
        <v>583</v>
      </c>
      <c r="B12" s="284" t="s">
        <v>581</v>
      </c>
      <c r="C12" s="22">
        <f>C13</f>
        <v>-12000000</v>
      </c>
      <c r="D12" s="22">
        <f>D13</f>
        <v>-3600000</v>
      </c>
      <c r="E12" s="123">
        <f t="shared" si="0"/>
        <v>30</v>
      </c>
    </row>
    <row r="13" spans="1:5" s="124" customFormat="1" ht="39.75" customHeight="1">
      <c r="A13" s="285" t="s">
        <v>584</v>
      </c>
      <c r="B13" s="284" t="s">
        <v>582</v>
      </c>
      <c r="C13" s="286">
        <v>-12000000</v>
      </c>
      <c r="D13" s="286">
        <v>-3600000</v>
      </c>
      <c r="E13" s="123">
        <f t="shared" si="0"/>
        <v>30</v>
      </c>
    </row>
    <row r="14" spans="1:5" s="124" customFormat="1" ht="25.5" customHeight="1">
      <c r="A14" s="122" t="s">
        <v>421</v>
      </c>
      <c r="B14" s="284" t="s">
        <v>422</v>
      </c>
      <c r="C14" s="247">
        <f>C15+C17</f>
        <v>11364200</v>
      </c>
      <c r="D14" s="247">
        <f>D15+D17</f>
        <v>-1714000</v>
      </c>
      <c r="E14" s="123">
        <f t="shared" si="0"/>
        <v>-15.082451910385245</v>
      </c>
    </row>
    <row r="15" spans="1:5" s="124" customFormat="1" ht="36" customHeight="1">
      <c r="A15" s="122" t="s">
        <v>423</v>
      </c>
      <c r="B15" s="284" t="s">
        <v>424</v>
      </c>
      <c r="C15" s="247">
        <f>C16</f>
        <v>13078200</v>
      </c>
      <c r="D15" s="247">
        <f>D16</f>
        <v>0</v>
      </c>
      <c r="E15" s="123">
        <f t="shared" si="0"/>
        <v>0</v>
      </c>
    </row>
    <row r="16" spans="1:5" s="124" customFormat="1" ht="41.25" customHeight="1">
      <c r="A16" s="285" t="s">
        <v>425</v>
      </c>
      <c r="B16" s="284" t="s">
        <v>426</v>
      </c>
      <c r="C16" s="287">
        <v>13078200</v>
      </c>
      <c r="D16" s="287">
        <v>0</v>
      </c>
      <c r="E16" s="123">
        <f t="shared" si="0"/>
        <v>0</v>
      </c>
    </row>
    <row r="17" spans="1:5" s="124" customFormat="1" ht="42" customHeight="1">
      <c r="A17" s="122" t="s">
        <v>427</v>
      </c>
      <c r="B17" s="284" t="s">
        <v>428</v>
      </c>
      <c r="C17" s="247">
        <f>C18</f>
        <v>-1714000</v>
      </c>
      <c r="D17" s="247">
        <f>D18</f>
        <v>-1714000</v>
      </c>
      <c r="E17" s="123">
        <f t="shared" si="0"/>
        <v>100</v>
      </c>
    </row>
    <row r="18" spans="1:5" s="124" customFormat="1" ht="39.75" customHeight="1">
      <c r="A18" s="285" t="s">
        <v>429</v>
      </c>
      <c r="B18" s="284" t="s">
        <v>430</v>
      </c>
      <c r="C18" s="287">
        <v>-1714000</v>
      </c>
      <c r="D18" s="287">
        <v>-1714000</v>
      </c>
      <c r="E18" s="123">
        <f t="shared" si="0"/>
        <v>100</v>
      </c>
    </row>
    <row r="19" spans="1:5" s="124" customFormat="1" ht="25.5">
      <c r="A19" s="122" t="s">
        <v>431</v>
      </c>
      <c r="B19" s="23" t="s">
        <v>432</v>
      </c>
      <c r="C19" s="247">
        <f>C20+C24</f>
        <v>9915000</v>
      </c>
      <c r="D19" s="247">
        <f>D20+D24</f>
        <v>874438.400000006</v>
      </c>
      <c r="E19" s="123">
        <f t="shared" si="0"/>
        <v>8.819348461926433</v>
      </c>
    </row>
    <row r="20" spans="1:5" s="124" customFormat="1" ht="15" customHeight="1">
      <c r="A20" s="122" t="s">
        <v>433</v>
      </c>
      <c r="B20" s="23" t="s">
        <v>434</v>
      </c>
      <c r="C20" s="247">
        <f aca="true" t="shared" si="1" ref="C20:D22">C21</f>
        <v>-407157996</v>
      </c>
      <c r="D20" s="247">
        <f t="shared" si="1"/>
        <v>-198505509.65</v>
      </c>
      <c r="E20" s="123">
        <f t="shared" si="0"/>
        <v>48.753926387337856</v>
      </c>
    </row>
    <row r="21" spans="1:5" s="124" customFormat="1" ht="18" customHeight="1">
      <c r="A21" s="285" t="s">
        <v>435</v>
      </c>
      <c r="B21" s="284" t="s">
        <v>436</v>
      </c>
      <c r="C21" s="287">
        <f t="shared" si="1"/>
        <v>-407157996</v>
      </c>
      <c r="D21" s="287">
        <f t="shared" si="1"/>
        <v>-198505509.65</v>
      </c>
      <c r="E21" s="123">
        <f t="shared" si="0"/>
        <v>48.753926387337856</v>
      </c>
    </row>
    <row r="22" spans="1:5" s="24" customFormat="1" ht="18.75" customHeight="1">
      <c r="A22" s="285" t="s">
        <v>437</v>
      </c>
      <c r="B22" s="284" t="s">
        <v>438</v>
      </c>
      <c r="C22" s="287">
        <f t="shared" si="1"/>
        <v>-407157996</v>
      </c>
      <c r="D22" s="287">
        <f t="shared" si="1"/>
        <v>-198505509.65</v>
      </c>
      <c r="E22" s="123">
        <f t="shared" si="0"/>
        <v>48.753926387337856</v>
      </c>
    </row>
    <row r="23" spans="1:5" s="24" customFormat="1" ht="24.75" customHeight="1">
      <c r="A23" s="285" t="s">
        <v>439</v>
      </c>
      <c r="B23" s="284" t="s">
        <v>440</v>
      </c>
      <c r="C23" s="287">
        <v>-407157996</v>
      </c>
      <c r="D23" s="287">
        <v>-198505509.65</v>
      </c>
      <c r="E23" s="123">
        <f t="shared" si="0"/>
        <v>48.753926387337856</v>
      </c>
    </row>
    <row r="24" spans="1:5" s="24" customFormat="1" ht="16.5" customHeight="1">
      <c r="A24" s="122" t="s">
        <v>441</v>
      </c>
      <c r="B24" s="23" t="s">
        <v>442</v>
      </c>
      <c r="C24" s="247">
        <f aca="true" t="shared" si="2" ref="C24:D26">C25</f>
        <v>417072996</v>
      </c>
      <c r="D24" s="247">
        <f t="shared" si="2"/>
        <v>199379948.05</v>
      </c>
      <c r="E24" s="123">
        <f t="shared" si="0"/>
        <v>47.804568975259194</v>
      </c>
    </row>
    <row r="25" spans="1:5" s="24" customFormat="1" ht="30" customHeight="1">
      <c r="A25" s="285" t="s">
        <v>443</v>
      </c>
      <c r="B25" s="284" t="s">
        <v>444</v>
      </c>
      <c r="C25" s="287">
        <f t="shared" si="2"/>
        <v>417072996</v>
      </c>
      <c r="D25" s="287">
        <f t="shared" si="2"/>
        <v>199379948.05</v>
      </c>
      <c r="E25" s="123">
        <f t="shared" si="0"/>
        <v>47.804568975259194</v>
      </c>
    </row>
    <row r="26" spans="1:5" s="124" customFormat="1" ht="32.25" customHeight="1">
      <c r="A26" s="285" t="s">
        <v>445</v>
      </c>
      <c r="B26" s="284" t="s">
        <v>446</v>
      </c>
      <c r="C26" s="287">
        <f t="shared" si="2"/>
        <v>417072996</v>
      </c>
      <c r="D26" s="287">
        <f t="shared" si="2"/>
        <v>199379948.05</v>
      </c>
      <c r="E26" s="123">
        <f t="shared" si="0"/>
        <v>47.804568975259194</v>
      </c>
    </row>
    <row r="27" spans="1:6" s="124" customFormat="1" ht="24" customHeight="1">
      <c r="A27" s="285" t="s">
        <v>447</v>
      </c>
      <c r="B27" s="284" t="s">
        <v>448</v>
      </c>
      <c r="C27" s="287">
        <v>417072996</v>
      </c>
      <c r="D27" s="287">
        <v>199379948.05</v>
      </c>
      <c r="E27" s="123">
        <f t="shared" si="0"/>
        <v>47.804568975259194</v>
      </c>
      <c r="F27" s="125"/>
    </row>
    <row r="28" spans="1:5" ht="26.25" customHeight="1">
      <c r="A28" s="122" t="s">
        <v>449</v>
      </c>
      <c r="B28" s="23" t="s">
        <v>450</v>
      </c>
      <c r="C28" s="247">
        <f>C29</f>
        <v>1132800</v>
      </c>
      <c r="D28" s="247">
        <f>D29</f>
        <v>0</v>
      </c>
      <c r="E28" s="123">
        <f t="shared" si="0"/>
        <v>0</v>
      </c>
    </row>
    <row r="29" spans="1:5" ht="24.75" customHeight="1">
      <c r="A29" s="122" t="s">
        <v>451</v>
      </c>
      <c r="B29" s="23" t="s">
        <v>452</v>
      </c>
      <c r="C29" s="247">
        <f>C30+C32</f>
        <v>1132800</v>
      </c>
      <c r="D29" s="247">
        <f>D30+D32</f>
        <v>0</v>
      </c>
      <c r="E29" s="123">
        <f t="shared" si="0"/>
        <v>0</v>
      </c>
    </row>
    <row r="30" spans="1:5" ht="24.75" customHeight="1">
      <c r="A30" s="285" t="s">
        <v>453</v>
      </c>
      <c r="B30" s="284" t="s">
        <v>454</v>
      </c>
      <c r="C30" s="287">
        <f>C31</f>
        <v>1132800</v>
      </c>
      <c r="D30" s="287">
        <f>D31</f>
        <v>0</v>
      </c>
      <c r="E30" s="123">
        <f t="shared" si="0"/>
        <v>0</v>
      </c>
    </row>
    <row r="31" spans="1:5" ht="51.75" customHeight="1">
      <c r="A31" s="285" t="s">
        <v>455</v>
      </c>
      <c r="B31" s="284" t="s">
        <v>456</v>
      </c>
      <c r="C31" s="287">
        <v>1132800</v>
      </c>
      <c r="D31" s="287">
        <v>0</v>
      </c>
      <c r="E31" s="123">
        <f t="shared" si="0"/>
        <v>0</v>
      </c>
    </row>
    <row r="32" spans="1:5" ht="0.75" customHeight="1" thickBot="1">
      <c r="A32" s="288" t="s">
        <v>457</v>
      </c>
      <c r="B32" s="289" t="s">
        <v>458</v>
      </c>
      <c r="C32" s="290">
        <f>C33</f>
        <v>0</v>
      </c>
      <c r="D32" s="290">
        <f>D33</f>
        <v>0</v>
      </c>
      <c r="E32" s="291"/>
    </row>
    <row r="33" spans="1:5" ht="38.25" customHeight="1" hidden="1">
      <c r="A33" s="292" t="s">
        <v>459</v>
      </c>
      <c r="B33" s="293" t="s">
        <v>460</v>
      </c>
      <c r="C33" s="294">
        <f>C34</f>
        <v>0</v>
      </c>
      <c r="D33" s="294">
        <f>D34</f>
        <v>0</v>
      </c>
      <c r="E33" s="294"/>
    </row>
    <row r="34" spans="1:5" ht="43.5" customHeight="1" hidden="1">
      <c r="A34" s="295" t="s">
        <v>461</v>
      </c>
      <c r="B34" s="284" t="s">
        <v>462</v>
      </c>
      <c r="C34" s="286"/>
      <c r="D34" s="286"/>
      <c r="E34" s="286"/>
    </row>
    <row r="35" spans="1:5" ht="12.75">
      <c r="A35" s="274"/>
      <c r="B35" s="275"/>
      <c r="C35" s="274"/>
      <c r="D35" s="296"/>
      <c r="E35" s="296"/>
    </row>
    <row r="37" spans="1:3" ht="18">
      <c r="A37" s="25"/>
      <c r="B37" s="26"/>
      <c r="C37" s="27"/>
    </row>
    <row r="38" spans="2:7" ht="18">
      <c r="B38" s="26"/>
      <c r="C38" s="28"/>
      <c r="D38" s="29"/>
      <c r="E38" s="29"/>
      <c r="F38" s="29"/>
      <c r="G38" s="29"/>
    </row>
    <row r="39" spans="2:7" ht="18">
      <c r="B39" s="26"/>
      <c r="C39" s="30"/>
      <c r="D39" s="29"/>
      <c r="E39" s="29"/>
      <c r="F39" s="29"/>
      <c r="G39" s="29"/>
    </row>
    <row r="40" spans="2:7" ht="18">
      <c r="B40" s="26"/>
      <c r="C40" s="28"/>
      <c r="D40" s="29"/>
      <c r="E40" s="29"/>
      <c r="F40" s="29"/>
      <c r="G40" s="29"/>
    </row>
    <row r="41" spans="2:3" ht="18">
      <c r="B41" s="26"/>
      <c r="C41" s="31"/>
    </row>
    <row r="42" spans="2:3" ht="18">
      <c r="B42" s="26"/>
      <c r="C42" s="31"/>
    </row>
  </sheetData>
  <sheetProtection/>
  <mergeCells count="3">
    <mergeCell ref="B1:D1"/>
    <mergeCell ref="B2:C2"/>
    <mergeCell ref="A4:C4"/>
  </mergeCells>
  <printOptions/>
  <pageMargins left="0.5905511811023623" right="0.15748031496062992" top="0.4724409448818898" bottom="0.15748031496062992" header="0.15748031496062992" footer="0.15748031496062992"/>
  <pageSetup fitToHeight="1" fitToWidth="1" horizontalDpi="600" verticalDpi="600" orientation="portrait" paperSize="9" scale="77" r:id="rId1"/>
  <rowBreaks count="1" manualBreakCount="1">
    <brk id="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РК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Mariya Alexandrovna</cp:lastModifiedBy>
  <cp:lastPrinted>2017-09-01T10:50:34Z</cp:lastPrinted>
  <dcterms:created xsi:type="dcterms:W3CDTF">2004-09-08T10:28:32Z</dcterms:created>
  <dcterms:modified xsi:type="dcterms:W3CDTF">2017-09-01T10:51:33Z</dcterms:modified>
  <cp:category/>
  <cp:version/>
  <cp:contentType/>
  <cp:contentStatus/>
</cp:coreProperties>
</file>