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71" windowWidth="15184" windowHeight="8897" activeTab="1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Print_Area" localSheetId="0">'Лист1'!$A$2:$S$44</definedName>
    <definedName name="_xlnm.Print_Area" localSheetId="1">'Лист2'!$A$1:$S$20</definedName>
  </definedNames>
  <calcPr fullCalcOnLoad="1"/>
</workbook>
</file>

<file path=xl/sharedStrings.xml><?xml version="1.0" encoding="utf-8"?>
<sst xmlns="http://schemas.openxmlformats.org/spreadsheetml/2006/main" count="152" uniqueCount="70">
  <si>
    <t xml:space="preserve">Расчёт </t>
  </si>
  <si>
    <t>Суоярвского муниципального района</t>
  </si>
  <si>
    <t>(наименование муниципального образования)</t>
  </si>
  <si>
    <t>условный переход под факт - 2008г</t>
  </si>
  <si>
    <t>Тип ОУ</t>
  </si>
  <si>
    <t>Вид ОУ</t>
  </si>
  <si>
    <t>Наименование ОУ</t>
  </si>
  <si>
    <r>
      <t>Среднегодовая численность обучающихся (включая численность обучающихся по общеобразовательным программам дошкольного образования, при наличии соответствующей лицензии) муниципальных общеобразовательных учреждений</t>
    </r>
    <r>
      <rPr>
        <sz val="8"/>
        <rFont val="Times New Roman"/>
        <family val="1"/>
      </rPr>
      <t xml:space="preserve"> человек</t>
    </r>
  </si>
  <si>
    <t>в том числе</t>
  </si>
  <si>
    <t>Среднегодовая численность обучающихся по программам дополнительного образования, лицензированным и реализуемым в муниципальных общеобразовательных учреждениях), человек</t>
  </si>
  <si>
    <t>Муниципальный коэффиц</t>
  </si>
  <si>
    <t>среднегодовая численность обучающихся по дополнительным (углубленным), профильным, гимназическим, лицейским, кадетским общеобразовательным программам, человек</t>
  </si>
  <si>
    <t>Городская местность</t>
  </si>
  <si>
    <t>х</t>
  </si>
  <si>
    <t>Общеобразовательное учреждение</t>
  </si>
  <si>
    <t>средняя</t>
  </si>
  <si>
    <t>основная</t>
  </si>
  <si>
    <t>Итого по городской местности:</t>
  </si>
  <si>
    <t>Сельская местность</t>
  </si>
  <si>
    <t>Вешкельская</t>
  </si>
  <si>
    <t>Итого по сельской местности:</t>
  </si>
  <si>
    <t>Всего по муниципальному образованию</t>
  </si>
  <si>
    <t>Поросозерская д/группа</t>
  </si>
  <si>
    <t>Расчёт объёма средств по финанс. Нормативу</t>
  </si>
  <si>
    <t>нормативные затраты, непосредственно связанные с оказанием услуги</t>
  </si>
  <si>
    <t>нормативные затраты на общехозяйственные нужды</t>
  </si>
  <si>
    <t>нормативные затраты на содержание имущества</t>
  </si>
  <si>
    <t>расположена в здании школы</t>
  </si>
  <si>
    <t>примечания</t>
  </si>
  <si>
    <t>Найстеньярвская д/группа</t>
  </si>
  <si>
    <t>Лахколампинская д/группа</t>
  </si>
  <si>
    <t>3 здания</t>
  </si>
  <si>
    <t>2 здания</t>
  </si>
  <si>
    <t>1 здание</t>
  </si>
  <si>
    <t>Лоймольская д/группа</t>
  </si>
  <si>
    <t>Пийтсиёкская д/группа</t>
  </si>
  <si>
    <t>Вешкельская д/группа</t>
  </si>
  <si>
    <t>4 здания</t>
  </si>
  <si>
    <t>отдельно стоящее</t>
  </si>
  <si>
    <t>учреждения дополнительного образования</t>
  </si>
  <si>
    <t>учреждения дошкольного образования</t>
  </si>
  <si>
    <t>МОУ "ДОШИ" г. Суоярви</t>
  </si>
  <si>
    <t>Суоярвская спортивная школа</t>
  </si>
  <si>
    <t>ДОУ № 1 "Елочка" г. Суоярви</t>
  </si>
  <si>
    <t>МДОУ Детский сад № 2"Березка"</t>
  </si>
  <si>
    <t>МДОУ №5</t>
  </si>
  <si>
    <t>МДОУ Детский сад №7 "Родничок"г. Суоярви</t>
  </si>
  <si>
    <t>Детский сад  № 26 п. Поросозеро</t>
  </si>
  <si>
    <t>МОУ "Суоярвская СОШ</t>
  </si>
  <si>
    <t>МОУ Кайпинская ООШ</t>
  </si>
  <si>
    <t>Поросозерская школа</t>
  </si>
  <si>
    <t>Найстеньярвская школа</t>
  </si>
  <si>
    <t>Пийтсиёкская школа</t>
  </si>
  <si>
    <t>Вешкельская школа</t>
  </si>
  <si>
    <t>МУК "Суоярвская  ЦБС"</t>
  </si>
  <si>
    <t xml:space="preserve">районный бюджет </t>
  </si>
  <si>
    <t>Лахколампинская школа</t>
  </si>
  <si>
    <t>Лоймольская школа</t>
  </si>
  <si>
    <t>количество жителей, тыс.чел.</t>
  </si>
  <si>
    <t>Муниципальный норматив</t>
  </si>
  <si>
    <t xml:space="preserve"> к Порядку установления и исполнения расходных  обязательств </t>
  </si>
  <si>
    <t xml:space="preserve">муниципального образования «Суоярвский район», подлежащих исполнению  </t>
  </si>
  <si>
    <t>ПРИЛОЖЕНИЕ №2</t>
  </si>
  <si>
    <t xml:space="preserve">ПРИЛОЖЕНИЕ № 3 </t>
  </si>
  <si>
    <t>Распределение средств местного бюджета между получателями</t>
  </si>
  <si>
    <t>учреждения культуры</t>
  </si>
  <si>
    <t>за счет местного бюджета  на 2019 год</t>
  </si>
  <si>
    <t>в здании школы</t>
  </si>
  <si>
    <t>Предусмотрено в бюджете ОМСУ на 2019 год по муниципальному заданию</t>
  </si>
  <si>
    <t xml:space="preserve"> классы-комплекты / дошкольные группы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</si>
</sst>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5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sz val="10"/>
      <color indexed="5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" fontId="9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73" fontId="7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right"/>
    </xf>
    <xf numFmtId="173" fontId="5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7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2" fontId="12" fillId="0" borderId="0" xfId="0" applyNumberFormat="1" applyFont="1" applyFill="1" applyAlignment="1">
      <alignment horizontal="left"/>
    </xf>
    <xf numFmtId="2" fontId="2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73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0" fontId="1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" fontId="56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172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73" fontId="1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vertical="center"/>
    </xf>
    <xf numFmtId="1" fontId="56" fillId="33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%20&#1064;&#1091;&#1088;&#1072;\&#1073;&#1102;&#1076;&#1078;&#1077;&#1090;%202014\&#1053;&#1055;&#106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а 2013 г"/>
      <sheetName val="Расчет на 2009год"/>
      <sheetName val="расчёт 2008 года )"/>
      <sheetName val="не использовать!"/>
      <sheetName val="факт с 01.01.08"/>
      <sheetName val="план с 01.09.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"/>
  <sheetViews>
    <sheetView view="pageBreakPreview" zoomScale="50" zoomScaleNormal="120" zoomScaleSheetLayoutView="50" workbookViewId="0" topLeftCell="A1">
      <selection activeCell="A9" sqref="A9:N9"/>
    </sheetView>
  </sheetViews>
  <sheetFormatPr defaultColWidth="9.00390625" defaultRowHeight="12.75"/>
  <cols>
    <col min="1" max="1" width="12.125" style="0" customWidth="1"/>
    <col min="2" max="2" width="9.75390625" style="0" customWidth="1"/>
    <col min="3" max="3" width="22.75390625" style="0" customWidth="1"/>
    <col min="4" max="4" width="10.125" style="0" customWidth="1"/>
    <col min="5" max="5" width="16.75390625" style="0" hidden="1" customWidth="1"/>
    <col min="6" max="6" width="13.25390625" style="0" hidden="1" customWidth="1"/>
    <col min="7" max="7" width="19.75390625" style="0" hidden="1" customWidth="1"/>
    <col min="8" max="8" width="8.25390625" style="0" customWidth="1"/>
    <col min="9" max="9" width="9.00390625" style="0" customWidth="1"/>
    <col min="10" max="10" width="6.25390625" style="0" customWidth="1"/>
    <col min="11" max="11" width="9.75390625" style="0" customWidth="1"/>
    <col min="12" max="12" width="0.12890625" style="0" customWidth="1"/>
    <col min="13" max="13" width="10.125" style="0" hidden="1" customWidth="1"/>
    <col min="14" max="14" width="8.75390625" style="0" hidden="1" customWidth="1"/>
    <col min="15" max="15" width="13.125" style="0" customWidth="1"/>
    <col min="16" max="16" width="7.00390625" style="0" customWidth="1"/>
    <col min="17" max="17" width="0.12890625" style="0" customWidth="1"/>
    <col min="18" max="18" width="6.25390625" style="0" hidden="1" customWidth="1"/>
    <col min="19" max="19" width="9.875" style="0" customWidth="1"/>
    <col min="20" max="20" width="10.125" style="0" customWidth="1"/>
  </cols>
  <sheetData>
    <row r="2" spans="9:19" ht="12.75">
      <c r="I2" s="116" t="s">
        <v>62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8:19" ht="14.25">
      <c r="H3" s="117" t="s">
        <v>60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4:19" ht="14.25">
      <c r="D4" s="117" t="s">
        <v>61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9:19" ht="14.25">
      <c r="I5" s="152" t="s">
        <v>66</v>
      </c>
      <c r="J5" s="152"/>
      <c r="K5" s="152"/>
      <c r="L5" s="152"/>
      <c r="M5" s="152"/>
      <c r="N5" s="152"/>
      <c r="O5" s="152"/>
      <c r="P5" s="153"/>
      <c r="Q5" s="153"/>
      <c r="R5" s="153"/>
      <c r="S5" s="154"/>
    </row>
    <row r="6" spans="9:15" ht="12.75">
      <c r="I6" s="99"/>
      <c r="J6" s="99"/>
      <c r="K6" s="99"/>
      <c r="L6" s="99"/>
      <c r="M6" s="99"/>
      <c r="N6" s="99"/>
      <c r="O6" s="68"/>
    </row>
    <row r="7" spans="9:15" ht="1.5" customHeight="1">
      <c r="I7" s="99"/>
      <c r="J7" s="99"/>
      <c r="K7" s="99"/>
      <c r="L7" s="99"/>
      <c r="M7" s="99"/>
      <c r="N7" s="99"/>
      <c r="O7" s="68"/>
    </row>
    <row r="8" spans="1:10" s="1" customFormat="1" ht="13.5" customHeight="1">
      <c r="A8" s="121" t="s">
        <v>0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4" s="1" customFormat="1" ht="40.5" customHeight="1">
      <c r="A9" s="121" t="s">
        <v>64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0" s="1" customFormat="1" ht="32.25" customHeight="1">
      <c r="A10" s="123" t="s">
        <v>1</v>
      </c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3" s="1" customFormat="1" ht="0.75" customHeight="1" thickBot="1">
      <c r="A11" s="124" t="s">
        <v>2</v>
      </c>
      <c r="B11" s="124"/>
      <c r="C11" s="124"/>
      <c r="D11" s="124"/>
      <c r="E11" s="124"/>
      <c r="F11" s="124"/>
      <c r="G11" s="124"/>
      <c r="H11" s="124"/>
      <c r="I11" s="124"/>
      <c r="J11" s="124"/>
      <c r="L11" s="122" t="s">
        <v>3</v>
      </c>
      <c r="M11" s="122"/>
    </row>
    <row r="12" spans="1:15" s="1" customFormat="1" ht="17.25" customHeight="1">
      <c r="A12" s="155" t="s">
        <v>4</v>
      </c>
      <c r="B12" s="125" t="s">
        <v>5</v>
      </c>
      <c r="C12" s="125" t="s">
        <v>6</v>
      </c>
      <c r="D12" s="125" t="s">
        <v>7</v>
      </c>
      <c r="E12" s="128" t="s">
        <v>8</v>
      </c>
      <c r="F12" s="129"/>
      <c r="G12" s="125" t="s">
        <v>9</v>
      </c>
      <c r="H12" s="125" t="s">
        <v>69</v>
      </c>
      <c r="I12" s="125" t="s">
        <v>23</v>
      </c>
      <c r="J12" s="125" t="s">
        <v>10</v>
      </c>
      <c r="K12" s="130" t="s">
        <v>68</v>
      </c>
      <c r="L12" s="118" t="s">
        <v>24</v>
      </c>
      <c r="M12" s="118" t="s">
        <v>25</v>
      </c>
      <c r="N12" s="118" t="s">
        <v>26</v>
      </c>
      <c r="O12" s="133" t="s">
        <v>28</v>
      </c>
    </row>
    <row r="13" spans="1:15" s="1" customFormat="1" ht="12.75" customHeight="1">
      <c r="A13" s="156"/>
      <c r="B13" s="126"/>
      <c r="C13" s="126"/>
      <c r="D13" s="126"/>
      <c r="E13" s="131" t="s">
        <v>11</v>
      </c>
      <c r="F13" s="131"/>
      <c r="G13" s="126"/>
      <c r="H13" s="126"/>
      <c r="I13" s="126"/>
      <c r="J13" s="126"/>
      <c r="K13" s="130"/>
      <c r="L13" s="119"/>
      <c r="M13" s="119"/>
      <c r="N13" s="119"/>
      <c r="O13" s="134"/>
    </row>
    <row r="14" spans="1:20" s="1" customFormat="1" ht="12.75" customHeight="1">
      <c r="A14" s="156"/>
      <c r="B14" s="126"/>
      <c r="C14" s="126"/>
      <c r="D14" s="126"/>
      <c r="E14" s="132"/>
      <c r="F14" s="132"/>
      <c r="G14" s="126"/>
      <c r="H14" s="126"/>
      <c r="I14" s="126"/>
      <c r="J14" s="126"/>
      <c r="K14" s="130"/>
      <c r="L14" s="119"/>
      <c r="M14" s="119"/>
      <c r="N14" s="119"/>
      <c r="O14" s="134"/>
      <c r="Q14" s="2"/>
      <c r="R14" s="3"/>
      <c r="S14" s="3"/>
      <c r="T14" s="3"/>
    </row>
    <row r="15" spans="1:20" s="1" customFormat="1" ht="191.25" customHeight="1" thickBot="1">
      <c r="A15" s="157"/>
      <c r="B15" s="127"/>
      <c r="C15" s="127"/>
      <c r="D15" s="127"/>
      <c r="E15" s="132"/>
      <c r="F15" s="132"/>
      <c r="G15" s="127"/>
      <c r="H15" s="127"/>
      <c r="I15" s="127"/>
      <c r="J15" s="127"/>
      <c r="K15" s="130"/>
      <c r="L15" s="120"/>
      <c r="M15" s="120"/>
      <c r="N15" s="120"/>
      <c r="O15" s="135"/>
      <c r="Q15" s="3"/>
      <c r="R15" s="3"/>
      <c r="S15" s="3"/>
      <c r="T15" s="3"/>
    </row>
    <row r="16" spans="1:20" s="10" customFormat="1" ht="14.25" customHeight="1">
      <c r="A16" s="139" t="s">
        <v>12</v>
      </c>
      <c r="B16" s="139"/>
      <c r="C16" s="139"/>
      <c r="D16" s="4">
        <v>1</v>
      </c>
      <c r="E16" s="5" t="e">
        <f>E26/D26</f>
        <v>#REF!</v>
      </c>
      <c r="F16" s="6"/>
      <c r="G16" s="7" t="e">
        <f>G26/D26</f>
        <v>#REF!</v>
      </c>
      <c r="H16" s="8" t="s">
        <v>13</v>
      </c>
      <c r="I16" s="8" t="s">
        <v>13</v>
      </c>
      <c r="J16" s="8" t="s">
        <v>13</v>
      </c>
      <c r="K16" s="8" t="s">
        <v>13</v>
      </c>
      <c r="L16" s="9"/>
      <c r="M16" s="9"/>
      <c r="N16" s="50"/>
      <c r="O16" s="9"/>
      <c r="Q16" s="11"/>
      <c r="R16" s="11"/>
      <c r="S16" s="11"/>
      <c r="T16" s="11"/>
    </row>
    <row r="17" spans="1:20" s="10" customFormat="1" ht="14.25" customHeight="1">
      <c r="A17" s="136" t="s">
        <v>39</v>
      </c>
      <c r="B17" s="150"/>
      <c r="C17" s="44" t="s">
        <v>41</v>
      </c>
      <c r="D17" s="65">
        <v>380</v>
      </c>
      <c r="E17" s="105"/>
      <c r="F17" s="106"/>
      <c r="G17" s="107"/>
      <c r="H17" s="108">
        <v>0</v>
      </c>
      <c r="I17" s="108">
        <v>25</v>
      </c>
      <c r="J17" s="111">
        <v>1.482</v>
      </c>
      <c r="K17" s="109">
        <f>D17*I17*J17+1</f>
        <v>14080</v>
      </c>
      <c r="L17" s="9">
        <v>4849</v>
      </c>
      <c r="M17" s="9">
        <v>4275</v>
      </c>
      <c r="N17" s="50">
        <v>418</v>
      </c>
      <c r="O17" s="53" t="s">
        <v>32</v>
      </c>
      <c r="Q17" s="11"/>
      <c r="R17" s="11"/>
      <c r="S17" s="11"/>
      <c r="T17" s="11"/>
    </row>
    <row r="18" spans="1:20" s="10" customFormat="1" ht="23.25" customHeight="1">
      <c r="A18" s="138"/>
      <c r="B18" s="150"/>
      <c r="C18" s="44" t="s">
        <v>42</v>
      </c>
      <c r="D18" s="65">
        <v>407</v>
      </c>
      <c r="E18" s="105"/>
      <c r="F18" s="106"/>
      <c r="G18" s="107"/>
      <c r="H18" s="108">
        <v>0</v>
      </c>
      <c r="I18" s="108">
        <v>25</v>
      </c>
      <c r="J18" s="111">
        <v>1.584</v>
      </c>
      <c r="K18" s="108">
        <f>D18*I18*J18+3</f>
        <v>16120.2</v>
      </c>
      <c r="L18" s="9">
        <v>2366</v>
      </c>
      <c r="M18" s="9">
        <v>5309</v>
      </c>
      <c r="N18" s="50">
        <f>825+1958</f>
        <v>2783</v>
      </c>
      <c r="O18" s="53" t="s">
        <v>31</v>
      </c>
      <c r="Q18" s="11"/>
      <c r="R18" s="11"/>
      <c r="S18" s="11"/>
      <c r="T18" s="11"/>
    </row>
    <row r="19" spans="1:20" s="10" customFormat="1" ht="14.25" customHeight="1">
      <c r="A19" s="136" t="s">
        <v>40</v>
      </c>
      <c r="B19" s="52"/>
      <c r="C19" s="44" t="s">
        <v>43</v>
      </c>
      <c r="D19" s="65">
        <v>85</v>
      </c>
      <c r="E19" s="105"/>
      <c r="F19" s="106"/>
      <c r="G19" s="107"/>
      <c r="H19" s="108">
        <v>5</v>
      </c>
      <c r="I19" s="108">
        <v>23</v>
      </c>
      <c r="J19" s="108">
        <v>2.22</v>
      </c>
      <c r="K19" s="109">
        <f>D19*I19*J19-4</f>
        <v>4336.1</v>
      </c>
      <c r="L19" s="9">
        <v>36</v>
      </c>
      <c r="M19" s="9">
        <v>1944</v>
      </c>
      <c r="N19" s="50">
        <v>424</v>
      </c>
      <c r="O19" s="53" t="s">
        <v>33</v>
      </c>
      <c r="Q19" s="11"/>
      <c r="R19" s="11"/>
      <c r="S19" s="11"/>
      <c r="T19" s="11"/>
    </row>
    <row r="20" spans="1:20" s="10" customFormat="1" ht="22.5" customHeight="1">
      <c r="A20" s="137"/>
      <c r="B20" s="52"/>
      <c r="C20" s="44" t="s">
        <v>44</v>
      </c>
      <c r="D20" s="65">
        <v>172</v>
      </c>
      <c r="E20" s="105"/>
      <c r="F20" s="106"/>
      <c r="G20" s="107"/>
      <c r="H20" s="108">
        <v>8</v>
      </c>
      <c r="I20" s="108">
        <v>23</v>
      </c>
      <c r="J20" s="108">
        <v>1.31</v>
      </c>
      <c r="K20" s="109">
        <f>D20*I20*J20-2</f>
        <v>5180.360000000001</v>
      </c>
      <c r="L20" s="9">
        <v>105</v>
      </c>
      <c r="M20" s="9">
        <v>2942</v>
      </c>
      <c r="N20" s="50">
        <v>794</v>
      </c>
      <c r="O20" s="53" t="s">
        <v>33</v>
      </c>
      <c r="Q20" s="11"/>
      <c r="R20" s="11"/>
      <c r="S20" s="11"/>
      <c r="T20" s="11"/>
    </row>
    <row r="21" spans="1:20" s="10" customFormat="1" ht="14.25" customHeight="1">
      <c r="A21" s="137"/>
      <c r="B21" s="52"/>
      <c r="C21" s="44" t="s">
        <v>45</v>
      </c>
      <c r="D21" s="65">
        <v>76</v>
      </c>
      <c r="E21" s="105"/>
      <c r="F21" s="106"/>
      <c r="G21" s="107"/>
      <c r="H21" s="108">
        <v>6</v>
      </c>
      <c r="I21" s="108">
        <v>23</v>
      </c>
      <c r="J21" s="108">
        <v>2.57</v>
      </c>
      <c r="K21" s="109">
        <f>D21*I21*J21-4</f>
        <v>4488.36</v>
      </c>
      <c r="L21" s="9">
        <v>36</v>
      </c>
      <c r="M21" s="9">
        <v>2040</v>
      </c>
      <c r="N21" s="50">
        <v>500</v>
      </c>
      <c r="O21" s="53" t="s">
        <v>33</v>
      </c>
      <c r="Q21" s="11"/>
      <c r="R21" s="11"/>
      <c r="S21" s="11"/>
      <c r="T21" s="11"/>
    </row>
    <row r="22" spans="1:20" s="10" customFormat="1" ht="23.25" customHeight="1">
      <c r="A22" s="137"/>
      <c r="B22" s="52"/>
      <c r="C22" s="44" t="s">
        <v>46</v>
      </c>
      <c r="D22" s="65">
        <v>165</v>
      </c>
      <c r="E22" s="105"/>
      <c r="F22" s="106"/>
      <c r="G22" s="107"/>
      <c r="H22" s="108">
        <v>8</v>
      </c>
      <c r="I22" s="108">
        <v>23</v>
      </c>
      <c r="J22" s="111">
        <v>1.477</v>
      </c>
      <c r="K22" s="109">
        <f>D22*I22*J22-2</f>
        <v>5603.215</v>
      </c>
      <c r="L22" s="9">
        <v>105</v>
      </c>
      <c r="M22" s="9">
        <v>2788</v>
      </c>
      <c r="N22" s="50">
        <v>672</v>
      </c>
      <c r="O22" s="53" t="s">
        <v>33</v>
      </c>
      <c r="Q22" s="11"/>
      <c r="R22" s="11"/>
      <c r="S22" s="11"/>
      <c r="T22" s="11"/>
    </row>
    <row r="23" spans="1:20" s="10" customFormat="1" ht="14.25" customHeight="1">
      <c r="A23" s="138"/>
      <c r="B23" s="52"/>
      <c r="C23" s="44" t="s">
        <v>47</v>
      </c>
      <c r="D23" s="65">
        <v>62</v>
      </c>
      <c r="E23" s="105"/>
      <c r="F23" s="106"/>
      <c r="G23" s="107"/>
      <c r="H23" s="108">
        <v>3</v>
      </c>
      <c r="I23" s="108">
        <v>23</v>
      </c>
      <c r="J23" s="111">
        <v>2.795</v>
      </c>
      <c r="K23" s="109">
        <f>D23*I23*J23+1</f>
        <v>3986.67</v>
      </c>
      <c r="L23" s="9">
        <v>16</v>
      </c>
      <c r="M23" s="9">
        <f>1715+198</f>
        <v>1913</v>
      </c>
      <c r="N23" s="50">
        <v>652</v>
      </c>
      <c r="O23" s="53" t="s">
        <v>33</v>
      </c>
      <c r="Q23" s="11"/>
      <c r="R23" s="11"/>
      <c r="S23" s="11"/>
      <c r="T23" s="11"/>
    </row>
    <row r="24" spans="1:21" s="10" customFormat="1" ht="14.25" customHeight="1">
      <c r="A24" s="136" t="s">
        <v>14</v>
      </c>
      <c r="B24" s="43" t="s">
        <v>15</v>
      </c>
      <c r="C24" s="44" t="s">
        <v>48</v>
      </c>
      <c r="D24" s="54">
        <v>944</v>
      </c>
      <c r="E24" s="45" t="e">
        <f>ROUND(('[1]факт с 01.01.08'!F10*8+'[1]план с 01.09.08'!F10*4)/12,0)</f>
        <v>#REF!</v>
      </c>
      <c r="F24" s="45"/>
      <c r="G24" s="45" t="e">
        <f>ROUND(('[1]факт с 01.01.08'!H10*8+'[1]план с 01.09.08'!H10*4)/12,0)</f>
        <v>#REF!</v>
      </c>
      <c r="H24" s="108">
        <v>35</v>
      </c>
      <c r="I24" s="54">
        <v>9</v>
      </c>
      <c r="J24" s="57">
        <v>1.112</v>
      </c>
      <c r="K24" s="110">
        <f>D24*I24*J24+2</f>
        <v>9449.552000000001</v>
      </c>
      <c r="L24" s="63">
        <v>159</v>
      </c>
      <c r="M24" s="64">
        <v>6795</v>
      </c>
      <c r="N24" s="63">
        <v>1497</v>
      </c>
      <c r="O24" s="59" t="s">
        <v>32</v>
      </c>
      <c r="Q24" s="12"/>
      <c r="R24" s="11"/>
      <c r="S24" s="3"/>
      <c r="T24" s="13"/>
      <c r="U24" s="14"/>
    </row>
    <row r="25" spans="1:21" s="10" customFormat="1" ht="14.25" customHeight="1">
      <c r="A25" s="137"/>
      <c r="B25" s="44" t="s">
        <v>16</v>
      </c>
      <c r="C25" s="44" t="s">
        <v>49</v>
      </c>
      <c r="D25" s="54">
        <v>218</v>
      </c>
      <c r="E25" s="45" t="e">
        <f>ROUND(('[1]факт с 01.01.08'!F12*8+'[1]план с 01.09.08'!F12*4)/12,0)</f>
        <v>#REF!</v>
      </c>
      <c r="F25" s="45"/>
      <c r="G25" s="45" t="e">
        <f>ROUND(('[1]факт с 01.01.08'!H12*8+'[1]план с 01.09.08'!H12*4)/12,0)</f>
        <v>#REF!</v>
      </c>
      <c r="H25" s="108">
        <v>9</v>
      </c>
      <c r="I25" s="54">
        <v>9</v>
      </c>
      <c r="J25" s="57">
        <v>2.02</v>
      </c>
      <c r="K25" s="110">
        <f>D25*I25*J25-6</f>
        <v>3957.2400000000002</v>
      </c>
      <c r="L25" s="63">
        <v>31</v>
      </c>
      <c r="M25" s="64">
        <v>2038</v>
      </c>
      <c r="N25" s="63">
        <v>739</v>
      </c>
      <c r="O25" s="53" t="s">
        <v>33</v>
      </c>
      <c r="P25" s="16"/>
      <c r="Q25" s="17"/>
      <c r="R25" s="18"/>
      <c r="S25" s="3"/>
      <c r="T25" s="13"/>
      <c r="U25" s="14"/>
    </row>
    <row r="26" spans="1:21" s="10" customFormat="1" ht="12.75">
      <c r="A26" s="143" t="s">
        <v>17</v>
      </c>
      <c r="B26" s="144"/>
      <c r="C26" s="144"/>
      <c r="D26" s="112">
        <f>SUM(D17:D25)</f>
        <v>2509</v>
      </c>
      <c r="E26" s="112" t="e">
        <f>SUM(E24:E25)</f>
        <v>#REF!</v>
      </c>
      <c r="F26" s="112"/>
      <c r="G26" s="112" t="e">
        <f>SUM(G24:G25)</f>
        <v>#REF!</v>
      </c>
      <c r="H26" s="113" t="s">
        <v>13</v>
      </c>
      <c r="I26" s="113" t="s">
        <v>13</v>
      </c>
      <c r="J26" s="113" t="s">
        <v>13</v>
      </c>
      <c r="K26" s="112">
        <f>SUM(K17:K25)</f>
        <v>67201.697</v>
      </c>
      <c r="L26" s="100">
        <f>SUM(L17:L25)</f>
        <v>7703</v>
      </c>
      <c r="M26" s="100">
        <f>SUM(M17:M25)</f>
        <v>30044</v>
      </c>
      <c r="N26" s="100">
        <f>SUM(N17:N25)</f>
        <v>8479</v>
      </c>
      <c r="O26" s="101" t="s">
        <v>13</v>
      </c>
      <c r="Q26" s="23"/>
      <c r="R26" s="11"/>
      <c r="S26" s="11"/>
      <c r="T26" s="24"/>
      <c r="U26" s="24"/>
    </row>
    <row r="27" spans="1:21" s="10" customFormat="1" ht="12.75" customHeight="1">
      <c r="A27" s="139" t="s">
        <v>18</v>
      </c>
      <c r="B27" s="139"/>
      <c r="C27" s="139"/>
      <c r="D27" s="20" t="s">
        <v>13</v>
      </c>
      <c r="E27" s="20" t="s">
        <v>13</v>
      </c>
      <c r="F27" s="20"/>
      <c r="G27" s="20" t="s">
        <v>13</v>
      </c>
      <c r="H27" s="20" t="s">
        <v>13</v>
      </c>
      <c r="I27" s="21" t="s">
        <v>13</v>
      </c>
      <c r="J27" s="55" t="s">
        <v>13</v>
      </c>
      <c r="K27" s="55" t="s">
        <v>13</v>
      </c>
      <c r="L27" s="55" t="s">
        <v>13</v>
      </c>
      <c r="M27" s="55" t="s">
        <v>13</v>
      </c>
      <c r="N27" s="55" t="s">
        <v>13</v>
      </c>
      <c r="O27" s="55" t="s">
        <v>13</v>
      </c>
      <c r="Q27" s="23"/>
      <c r="R27" s="11"/>
      <c r="S27" s="11"/>
      <c r="T27" s="11"/>
      <c r="U27" s="25"/>
    </row>
    <row r="28" spans="1:21" s="10" customFormat="1" ht="13.5" customHeight="1">
      <c r="A28" s="139"/>
      <c r="B28" s="139"/>
      <c r="C28" s="139"/>
      <c r="D28" s="20"/>
      <c r="E28" s="26" t="e">
        <f>E42/D42</f>
        <v>#REF!</v>
      </c>
      <c r="F28" s="22"/>
      <c r="G28" s="27" t="e">
        <f>G42/D42</f>
        <v>#REF!</v>
      </c>
      <c r="H28" s="20" t="s">
        <v>13</v>
      </c>
      <c r="I28" s="21" t="s">
        <v>13</v>
      </c>
      <c r="J28" s="56" t="s">
        <v>13</v>
      </c>
      <c r="K28" s="56" t="s">
        <v>13</v>
      </c>
      <c r="L28" s="56" t="s">
        <v>13</v>
      </c>
      <c r="M28" s="56" t="s">
        <v>13</v>
      </c>
      <c r="N28" s="56" t="s">
        <v>13</v>
      </c>
      <c r="O28" s="56" t="s">
        <v>13</v>
      </c>
      <c r="Q28" s="28"/>
      <c r="R28" s="11"/>
      <c r="S28" s="11"/>
      <c r="T28" s="11"/>
      <c r="U28" s="25"/>
    </row>
    <row r="29" spans="1:21" s="10" customFormat="1" ht="13.5" customHeight="1">
      <c r="A29" s="136" t="s">
        <v>14</v>
      </c>
      <c r="B29" s="44" t="s">
        <v>15</v>
      </c>
      <c r="C29" s="49" t="s">
        <v>50</v>
      </c>
      <c r="D29" s="54">
        <v>304</v>
      </c>
      <c r="E29" s="54">
        <v>0</v>
      </c>
      <c r="F29" s="54"/>
      <c r="G29" s="54">
        <v>20</v>
      </c>
      <c r="H29" s="65">
        <v>22</v>
      </c>
      <c r="I29" s="54">
        <v>25</v>
      </c>
      <c r="J29" s="57">
        <v>1.5</v>
      </c>
      <c r="K29" s="58">
        <f>D29*I29*J29-15</f>
        <v>11385</v>
      </c>
      <c r="L29" s="63">
        <v>159</v>
      </c>
      <c r="M29" s="64">
        <v>6618</v>
      </c>
      <c r="N29" s="57">
        <v>1643</v>
      </c>
      <c r="O29" s="59" t="s">
        <v>32</v>
      </c>
      <c r="Q29" s="15"/>
      <c r="R29" s="11"/>
      <c r="S29" s="3"/>
      <c r="T29" s="13"/>
      <c r="U29" s="14"/>
    </row>
    <row r="30" spans="1:21" s="10" customFormat="1" ht="22.5" customHeight="1">
      <c r="A30" s="137"/>
      <c r="B30" s="44"/>
      <c r="C30" s="49" t="s">
        <v>22</v>
      </c>
      <c r="D30" s="54">
        <v>36</v>
      </c>
      <c r="E30" s="151"/>
      <c r="F30" s="151"/>
      <c r="G30" s="151"/>
      <c r="H30" s="65">
        <v>3</v>
      </c>
      <c r="I30" s="54">
        <v>23</v>
      </c>
      <c r="J30" s="57">
        <v>0.447</v>
      </c>
      <c r="K30" s="58">
        <f>D30*I30*J30</f>
        <v>370.116</v>
      </c>
      <c r="L30" s="63">
        <v>10</v>
      </c>
      <c r="M30" s="64">
        <v>360</v>
      </c>
      <c r="N30" s="57">
        <v>0</v>
      </c>
      <c r="O30" s="60" t="s">
        <v>27</v>
      </c>
      <c r="Q30" s="15"/>
      <c r="R30" s="11"/>
      <c r="S30" s="3"/>
      <c r="T30" s="13"/>
      <c r="U30" s="14"/>
    </row>
    <row r="31" spans="1:21" s="10" customFormat="1" ht="13.5" customHeight="1">
      <c r="A31" s="137"/>
      <c r="B31" s="44" t="s">
        <v>15</v>
      </c>
      <c r="C31" s="49" t="s">
        <v>51</v>
      </c>
      <c r="D31" s="54">
        <v>132</v>
      </c>
      <c r="E31" s="151" t="e">
        <f>ROUND(('[1]факт с 01.01.08'!F17*8+'[1]план с 01.09.08'!F17*4)/12,0)</f>
        <v>#REF!</v>
      </c>
      <c r="F31" s="151"/>
      <c r="G31" s="151" t="e">
        <f>ROUND(('[1]факт с 01.01.08'!H17*8+'[1]план с 01.09.08'!H17*4)/12,0)</f>
        <v>#REF!</v>
      </c>
      <c r="H31" s="65">
        <v>11</v>
      </c>
      <c r="I31" s="54">
        <v>25</v>
      </c>
      <c r="J31" s="57">
        <v>2.115</v>
      </c>
      <c r="K31" s="58">
        <f>D31*I31*J31</f>
        <v>6979.500000000001</v>
      </c>
      <c r="L31" s="63">
        <v>65</v>
      </c>
      <c r="M31" s="64">
        <v>3374</v>
      </c>
      <c r="N31" s="57">
        <v>1209</v>
      </c>
      <c r="O31" s="59" t="s">
        <v>32</v>
      </c>
      <c r="P31" s="15"/>
      <c r="Q31" s="15"/>
      <c r="R31" s="11"/>
      <c r="S31" s="3"/>
      <c r="T31" s="13"/>
      <c r="U31" s="14"/>
    </row>
    <row r="32" spans="1:21" s="10" customFormat="1" ht="23.25" customHeight="1">
      <c r="A32" s="137"/>
      <c r="B32" s="44"/>
      <c r="C32" s="49" t="s">
        <v>29</v>
      </c>
      <c r="D32" s="54">
        <v>38</v>
      </c>
      <c r="E32" s="151"/>
      <c r="F32" s="151"/>
      <c r="G32" s="151"/>
      <c r="H32" s="65">
        <v>2</v>
      </c>
      <c r="I32" s="54">
        <v>23</v>
      </c>
      <c r="J32" s="57">
        <v>1.105</v>
      </c>
      <c r="K32" s="58">
        <f>D32*I32*J32</f>
        <v>965.77</v>
      </c>
      <c r="L32" s="63">
        <v>10</v>
      </c>
      <c r="M32" s="64">
        <f>316+50+66</f>
        <v>432</v>
      </c>
      <c r="N32" s="57">
        <v>0</v>
      </c>
      <c r="O32" s="59" t="s">
        <v>38</v>
      </c>
      <c r="P32" s="40"/>
      <c r="Q32" s="15"/>
      <c r="R32" s="11"/>
      <c r="S32" s="3"/>
      <c r="T32" s="13"/>
      <c r="U32" s="14"/>
    </row>
    <row r="33" spans="1:21" s="10" customFormat="1" ht="13.5" customHeight="1">
      <c r="A33" s="137"/>
      <c r="B33" s="44" t="s">
        <v>15</v>
      </c>
      <c r="C33" s="49" t="s">
        <v>56</v>
      </c>
      <c r="D33" s="54">
        <v>82</v>
      </c>
      <c r="E33" s="151" t="e">
        <f>ROUND(('[1]факт с 01.01.08'!F18*8+'[1]план с 01.09.08'!F18*4)/12,0)</f>
        <v>#REF!</v>
      </c>
      <c r="F33" s="151"/>
      <c r="G33" s="151">
        <v>0</v>
      </c>
      <c r="H33" s="65">
        <v>10</v>
      </c>
      <c r="I33" s="54">
        <v>45</v>
      </c>
      <c r="J33" s="57">
        <v>2.37</v>
      </c>
      <c r="K33" s="58">
        <f>D33*I33*J33+5</f>
        <v>8750.300000000001</v>
      </c>
      <c r="L33" s="63">
        <v>65</v>
      </c>
      <c r="M33" s="64">
        <v>3840</v>
      </c>
      <c r="N33" s="57">
        <v>1083</v>
      </c>
      <c r="O33" s="59" t="s">
        <v>31</v>
      </c>
      <c r="P33" s="15"/>
      <c r="Q33" s="15"/>
      <c r="R33" s="11"/>
      <c r="S33" s="3"/>
      <c r="T33" s="13"/>
      <c r="U33" s="14"/>
    </row>
    <row r="34" spans="1:21" s="10" customFormat="1" ht="27" customHeight="1">
      <c r="A34" s="137"/>
      <c r="B34" s="44"/>
      <c r="C34" s="49" t="s">
        <v>30</v>
      </c>
      <c r="D34" s="54">
        <v>22</v>
      </c>
      <c r="E34" s="151"/>
      <c r="F34" s="151"/>
      <c r="G34" s="151"/>
      <c r="H34" s="65">
        <v>2</v>
      </c>
      <c r="I34" s="54">
        <v>23</v>
      </c>
      <c r="J34" s="57">
        <v>1.723</v>
      </c>
      <c r="K34" s="58">
        <f>D34*I34*J34</f>
        <v>871.8380000000001</v>
      </c>
      <c r="L34" s="63">
        <v>8</v>
      </c>
      <c r="M34" s="64">
        <v>362</v>
      </c>
      <c r="N34" s="57">
        <v>0</v>
      </c>
      <c r="O34" s="59" t="s">
        <v>38</v>
      </c>
      <c r="P34" s="40"/>
      <c r="Q34" s="15"/>
      <c r="R34" s="11"/>
      <c r="S34" s="3"/>
      <c r="T34" s="13"/>
      <c r="U34" s="14"/>
    </row>
    <row r="35" spans="1:21" s="10" customFormat="1" ht="13.5" customHeight="1">
      <c r="A35" s="137"/>
      <c r="B35" s="44" t="s">
        <v>15</v>
      </c>
      <c r="C35" s="49" t="s">
        <v>57</v>
      </c>
      <c r="D35" s="54">
        <v>118</v>
      </c>
      <c r="E35" s="45" t="e">
        <f>ROUND(('[1]факт с 01.01.08'!F19*8+'[1]план с 01.09.08'!F19*4)/12,0)</f>
        <v>#REF!</v>
      </c>
      <c r="F35" s="45"/>
      <c r="G35" s="45" t="e">
        <f>ROUND(('[1]факт с 01.01.08'!H19*8+'[1]план с 01.09.08'!H19*4)/12,0)</f>
        <v>#REF!</v>
      </c>
      <c r="H35" s="65">
        <v>21</v>
      </c>
      <c r="I35" s="54">
        <v>45</v>
      </c>
      <c r="J35" s="57">
        <v>2.606</v>
      </c>
      <c r="K35" s="58">
        <f>D35*I35*J35-2</f>
        <v>13835.859999999999</v>
      </c>
      <c r="L35" s="63">
        <v>140</v>
      </c>
      <c r="M35" s="64">
        <v>5745</v>
      </c>
      <c r="N35" s="57">
        <v>1297</v>
      </c>
      <c r="O35" s="59" t="s">
        <v>31</v>
      </c>
      <c r="Q35" s="30"/>
      <c r="R35" s="11"/>
      <c r="S35" s="3"/>
      <c r="T35" s="13"/>
      <c r="U35" s="14"/>
    </row>
    <row r="36" spans="1:21" s="10" customFormat="1" ht="22.5" customHeight="1">
      <c r="A36" s="137"/>
      <c r="B36" s="44"/>
      <c r="C36" s="49" t="s">
        <v>34</v>
      </c>
      <c r="D36" s="54">
        <v>42</v>
      </c>
      <c r="E36" s="45"/>
      <c r="F36" s="45"/>
      <c r="G36" s="45"/>
      <c r="H36" s="65">
        <v>4</v>
      </c>
      <c r="I36" s="54">
        <v>23</v>
      </c>
      <c r="J36" s="57">
        <v>0.4</v>
      </c>
      <c r="K36" s="58">
        <f>D36*I36*J36</f>
        <v>386.40000000000003</v>
      </c>
      <c r="L36" s="63">
        <v>32</v>
      </c>
      <c r="M36" s="64">
        <v>128</v>
      </c>
      <c r="N36" s="57">
        <v>0</v>
      </c>
      <c r="O36" s="60" t="s">
        <v>27</v>
      </c>
      <c r="Q36" s="30"/>
      <c r="R36" s="11"/>
      <c r="S36" s="3"/>
      <c r="T36" s="13"/>
      <c r="U36" s="14"/>
    </row>
    <row r="37" spans="1:21" s="10" customFormat="1" ht="13.5" customHeight="1">
      <c r="A37" s="137"/>
      <c r="B37" s="44" t="s">
        <v>16</v>
      </c>
      <c r="C37" s="49" t="s">
        <v>52</v>
      </c>
      <c r="D37" s="54">
        <v>9</v>
      </c>
      <c r="E37" s="45" t="e">
        <f>ROUND(('[1]факт с 01.01.08'!F21*8+'[1]план с 01.09.08'!F21*4)/12,0)</f>
        <v>#REF!</v>
      </c>
      <c r="F37" s="45"/>
      <c r="G37" s="45" t="e">
        <f>ROUND(('[1]факт с 01.01.08'!H21*8+'[1]план с 01.09.08'!H21*4)/12,0)</f>
        <v>#REF!</v>
      </c>
      <c r="H37" s="65">
        <v>2</v>
      </c>
      <c r="I37" s="54">
        <v>424</v>
      </c>
      <c r="J37" s="57">
        <v>1</v>
      </c>
      <c r="K37" s="58">
        <f>D37*I37*J37+4</f>
        <v>3820</v>
      </c>
      <c r="L37" s="63">
        <v>40</v>
      </c>
      <c r="M37" s="64">
        <v>2696</v>
      </c>
      <c r="N37" s="57">
        <v>720</v>
      </c>
      <c r="O37" s="59" t="s">
        <v>37</v>
      </c>
      <c r="Q37" s="30"/>
      <c r="R37" s="11"/>
      <c r="S37" s="3"/>
      <c r="T37" s="13"/>
      <c r="U37" s="14"/>
    </row>
    <row r="38" spans="1:21" s="10" customFormat="1" ht="13.5" customHeight="1">
      <c r="A38" s="137"/>
      <c r="B38" s="44"/>
      <c r="C38" s="49" t="s">
        <v>35</v>
      </c>
      <c r="D38" s="54">
        <v>16</v>
      </c>
      <c r="E38" s="45"/>
      <c r="F38" s="45"/>
      <c r="G38" s="45"/>
      <c r="H38" s="65">
        <v>1</v>
      </c>
      <c r="I38" s="54">
        <v>23</v>
      </c>
      <c r="J38" s="57">
        <v>0.46</v>
      </c>
      <c r="K38" s="58">
        <f>D38*I38*J38</f>
        <v>169.28</v>
      </c>
      <c r="L38" s="63">
        <v>5</v>
      </c>
      <c r="M38" s="64">
        <v>75</v>
      </c>
      <c r="N38" s="57">
        <v>0</v>
      </c>
      <c r="O38" s="59" t="s">
        <v>38</v>
      </c>
      <c r="Q38" s="30"/>
      <c r="R38" s="11"/>
      <c r="S38" s="3"/>
      <c r="T38" s="13"/>
      <c r="U38" s="14"/>
    </row>
    <row r="39" spans="1:21" s="1" customFormat="1" ht="12.75" customHeight="1">
      <c r="A39" s="137"/>
      <c r="B39" s="44" t="s">
        <v>15</v>
      </c>
      <c r="C39" s="49" t="s">
        <v>53</v>
      </c>
      <c r="D39" s="54">
        <v>35</v>
      </c>
      <c r="E39" s="45">
        <v>0</v>
      </c>
      <c r="F39" s="45"/>
      <c r="G39" s="45" t="e">
        <f>ROUND(('[1]факт с 01.01.08'!H23*8+'[1]план с 01.09.08'!H23*4)/12,0)</f>
        <v>#REF!</v>
      </c>
      <c r="H39" s="65">
        <v>8</v>
      </c>
      <c r="I39" s="54">
        <v>140</v>
      </c>
      <c r="J39" s="57">
        <v>1</v>
      </c>
      <c r="K39" s="58">
        <f>D39*I39*J39-2</f>
        <v>4898</v>
      </c>
      <c r="L39" s="63">
        <v>40</v>
      </c>
      <c r="M39" s="64">
        <v>2750</v>
      </c>
      <c r="N39" s="63">
        <v>738</v>
      </c>
      <c r="O39" s="59" t="s">
        <v>33</v>
      </c>
      <c r="Q39" s="30"/>
      <c r="R39" s="3"/>
      <c r="S39" s="31"/>
      <c r="T39" s="13"/>
      <c r="U39" s="14"/>
    </row>
    <row r="40" spans="1:21" s="1" customFormat="1" ht="12.75" hidden="1">
      <c r="A40" s="137"/>
      <c r="B40" s="44" t="s">
        <v>16</v>
      </c>
      <c r="C40" s="49" t="s">
        <v>19</v>
      </c>
      <c r="D40" s="54"/>
      <c r="E40" s="45"/>
      <c r="F40" s="45"/>
      <c r="G40" s="45"/>
      <c r="H40" s="65"/>
      <c r="I40" s="54"/>
      <c r="J40" s="66"/>
      <c r="K40" s="58">
        <f>D40*I40*J40</f>
        <v>0</v>
      </c>
      <c r="L40" s="48"/>
      <c r="M40" s="47"/>
      <c r="N40" s="46"/>
      <c r="O40" s="46"/>
      <c r="Q40" s="30"/>
      <c r="R40" s="3"/>
      <c r="S40" s="32"/>
      <c r="T40" s="13"/>
      <c r="U40" s="14"/>
    </row>
    <row r="41" spans="1:21" s="1" customFormat="1" ht="12.75">
      <c r="A41" s="137"/>
      <c r="B41" s="44"/>
      <c r="C41" s="49" t="s">
        <v>36</v>
      </c>
      <c r="D41" s="54">
        <v>16</v>
      </c>
      <c r="E41" s="45"/>
      <c r="F41" s="45"/>
      <c r="G41" s="45"/>
      <c r="H41" s="65">
        <v>1</v>
      </c>
      <c r="I41" s="54">
        <v>23</v>
      </c>
      <c r="J41" s="57">
        <v>0.51</v>
      </c>
      <c r="K41" s="58">
        <f>D41*I41*J41+1</f>
        <v>188.68</v>
      </c>
      <c r="L41" s="63">
        <v>5</v>
      </c>
      <c r="M41" s="64">
        <v>61</v>
      </c>
      <c r="N41" s="63">
        <v>0</v>
      </c>
      <c r="O41" s="60" t="s">
        <v>67</v>
      </c>
      <c r="P41" s="10"/>
      <c r="Q41" s="30"/>
      <c r="R41" s="3"/>
      <c r="S41" s="32"/>
      <c r="T41" s="13"/>
      <c r="U41" s="14"/>
    </row>
    <row r="42" spans="1:21" s="1" customFormat="1" ht="12.75">
      <c r="A42" s="140" t="s">
        <v>20</v>
      </c>
      <c r="B42" s="141"/>
      <c r="C42" s="141"/>
      <c r="D42" s="114">
        <f>SUM(D29:D41)</f>
        <v>850</v>
      </c>
      <c r="E42" s="114" t="e">
        <f>SUM(E29:E41)</f>
        <v>#REF!</v>
      </c>
      <c r="F42" s="114"/>
      <c r="G42" s="114" t="e">
        <f>SUM(G29:G41)</f>
        <v>#REF!</v>
      </c>
      <c r="H42" s="115" t="s">
        <v>13</v>
      </c>
      <c r="I42" s="115" t="s">
        <v>13</v>
      </c>
      <c r="J42" s="115" t="s">
        <v>13</v>
      </c>
      <c r="K42" s="112">
        <f>SUM(K29:K41)</f>
        <v>52620.744</v>
      </c>
      <c r="L42" s="67">
        <f>SUM(L29:L41)</f>
        <v>579</v>
      </c>
      <c r="M42" s="67">
        <f>SUM(M29:M41)</f>
        <v>26441</v>
      </c>
      <c r="N42" s="67">
        <f>SUM(N29:N41)</f>
        <v>6690</v>
      </c>
      <c r="O42" s="46"/>
      <c r="Q42" s="15"/>
      <c r="R42" s="29" t="e">
        <f>D42/H42</f>
        <v>#VALUE!</v>
      </c>
      <c r="S42" s="11"/>
      <c r="T42" s="24"/>
      <c r="U42" s="24"/>
    </row>
    <row r="43" spans="1:21" s="1" customFormat="1" ht="12.75">
      <c r="A43" s="19" t="s">
        <v>21</v>
      </c>
      <c r="B43" s="20"/>
      <c r="C43" s="20"/>
      <c r="D43" s="114">
        <f>D26+D42</f>
        <v>3359</v>
      </c>
      <c r="E43" s="114" t="e">
        <f>E26+E42</f>
        <v>#REF!</v>
      </c>
      <c r="F43" s="114"/>
      <c r="G43" s="114" t="e">
        <f>G26+G42</f>
        <v>#REF!</v>
      </c>
      <c r="H43" s="115" t="s">
        <v>13</v>
      </c>
      <c r="I43" s="115" t="s">
        <v>13</v>
      </c>
      <c r="J43" s="115" t="s">
        <v>13</v>
      </c>
      <c r="K43" s="112">
        <f>SUM(K24:K41)</f>
        <v>133229.233</v>
      </c>
      <c r="L43" s="67">
        <f>L26+L42</f>
        <v>8282</v>
      </c>
      <c r="M43" s="67">
        <f>M26+M42</f>
        <v>56485</v>
      </c>
      <c r="N43" s="67">
        <f>N26+N42</f>
        <v>15169</v>
      </c>
      <c r="O43" s="46"/>
      <c r="Q43" s="12"/>
      <c r="R43" s="3"/>
      <c r="S43" s="11"/>
      <c r="T43" s="24"/>
      <c r="U43" s="24"/>
    </row>
    <row r="44" spans="1:20" s="1" customFormat="1" ht="12.75">
      <c r="A44" s="33"/>
      <c r="B44" s="33"/>
      <c r="C44" s="33"/>
      <c r="D44" s="33"/>
      <c r="E44" s="33"/>
      <c r="F44" s="33"/>
      <c r="G44" s="142"/>
      <c r="H44" s="142"/>
      <c r="I44" s="142"/>
      <c r="J44" s="34"/>
      <c r="K44" s="35"/>
      <c r="L44" s="42"/>
      <c r="M44" s="36"/>
      <c r="N44" s="51"/>
      <c r="O44" s="37"/>
      <c r="Q44" s="3"/>
      <c r="R44" s="3"/>
      <c r="S44" s="3"/>
      <c r="T44" s="3"/>
    </row>
    <row r="45" spans="9:20" s="1" customFormat="1" ht="12.75">
      <c r="I45" s="38"/>
      <c r="J45" s="39"/>
      <c r="K45" s="40"/>
      <c r="L45" s="2"/>
      <c r="M45" s="38"/>
      <c r="Q45" s="3"/>
      <c r="R45" s="3"/>
      <c r="S45" s="3"/>
      <c r="T45" s="3"/>
    </row>
    <row r="46" spans="3:13" s="1" customFormat="1" ht="13.5">
      <c r="C46" s="41"/>
      <c r="L46" s="2"/>
      <c r="M46" s="36"/>
    </row>
    <row r="47" spans="4:13" s="1" customFormat="1" ht="12.75">
      <c r="D47" s="15"/>
      <c r="K47" s="15"/>
      <c r="L47" s="2"/>
      <c r="M47" s="2"/>
    </row>
    <row r="48" s="1" customFormat="1" ht="12.75"/>
    <row r="49" s="1" customFormat="1" ht="12.75">
      <c r="K49" s="103"/>
    </row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</sheetData>
  <sheetProtection/>
  <mergeCells count="34">
    <mergeCell ref="H3:S3"/>
    <mergeCell ref="D4:S4"/>
    <mergeCell ref="O12:O15"/>
    <mergeCell ref="A19:A23"/>
    <mergeCell ref="A17:A18"/>
    <mergeCell ref="A16:C16"/>
    <mergeCell ref="A42:C42"/>
    <mergeCell ref="G44:I44"/>
    <mergeCell ref="A24:A25"/>
    <mergeCell ref="A26:C26"/>
    <mergeCell ref="A27:C28"/>
    <mergeCell ref="A29:A41"/>
    <mergeCell ref="K12:K15"/>
    <mergeCell ref="G12:G15"/>
    <mergeCell ref="B12:B15"/>
    <mergeCell ref="C12:C15"/>
    <mergeCell ref="H12:H15"/>
    <mergeCell ref="I12:I15"/>
    <mergeCell ref="E13:E15"/>
    <mergeCell ref="F13:F15"/>
    <mergeCell ref="A10:J10"/>
    <mergeCell ref="A11:J11"/>
    <mergeCell ref="D12:D15"/>
    <mergeCell ref="E12:F12"/>
    <mergeCell ref="J12:J15"/>
    <mergeCell ref="A12:A15"/>
    <mergeCell ref="I2:S2"/>
    <mergeCell ref="I5:O5"/>
    <mergeCell ref="L12:L15"/>
    <mergeCell ref="M12:M15"/>
    <mergeCell ref="N12:N15"/>
    <mergeCell ref="A9:N9"/>
    <mergeCell ref="L11:M11"/>
    <mergeCell ref="A8:J8"/>
  </mergeCells>
  <printOptions/>
  <pageMargins left="0.7480314960629921" right="0.7480314960629921" top="0.5511811023622047" bottom="0.2755905511811024" header="0.5118110236220472" footer="0.275590551181102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7"/>
  <sheetViews>
    <sheetView tabSelected="1" view="pageBreakPreview" zoomScale="60" zoomScalePageLayoutView="0" workbookViewId="0" topLeftCell="A1">
      <selection activeCell="S7" sqref="S7"/>
    </sheetView>
  </sheetViews>
  <sheetFormatPr defaultColWidth="9.00390625" defaultRowHeight="12.75"/>
  <cols>
    <col min="1" max="1" width="12.625" style="0" customWidth="1"/>
    <col min="2" max="2" width="9.75390625" style="0" customWidth="1"/>
    <col min="3" max="3" width="20.625" style="0" customWidth="1"/>
    <col min="4" max="4" width="9.875" style="0" customWidth="1"/>
    <col min="5" max="5" width="16.75390625" style="0" hidden="1" customWidth="1"/>
    <col min="6" max="6" width="13.25390625" style="0" hidden="1" customWidth="1"/>
    <col min="7" max="7" width="19.75390625" style="0" hidden="1" customWidth="1"/>
    <col min="8" max="8" width="8.25390625" style="0" hidden="1" customWidth="1"/>
    <col min="9" max="9" width="9.125" style="0" customWidth="1"/>
    <col min="10" max="10" width="6.25390625" style="0" customWidth="1"/>
    <col min="11" max="11" width="9.75390625" style="0" customWidth="1"/>
    <col min="12" max="12" width="0.12890625" style="0" customWidth="1"/>
    <col min="13" max="13" width="10.125" style="0" hidden="1" customWidth="1"/>
    <col min="14" max="14" width="8.75390625" style="0" hidden="1" customWidth="1"/>
    <col min="15" max="15" width="13.125" style="0" customWidth="1"/>
    <col min="16" max="16" width="7.00390625" style="0" customWidth="1"/>
    <col min="17" max="17" width="0.12890625" style="0" customWidth="1"/>
    <col min="18" max="18" width="6.25390625" style="0" hidden="1" customWidth="1"/>
    <col min="19" max="19" width="11.625" style="0" customWidth="1"/>
    <col min="20" max="20" width="9.875" style="0" customWidth="1"/>
    <col min="21" max="21" width="10.125" style="0" customWidth="1"/>
  </cols>
  <sheetData>
    <row r="2" spans="9:15" ht="12.75">
      <c r="I2" t="s">
        <v>63</v>
      </c>
      <c r="J2" s="99"/>
      <c r="K2" s="99"/>
      <c r="L2" s="99"/>
      <c r="M2" s="99"/>
      <c r="N2" s="99"/>
      <c r="O2" s="68"/>
    </row>
    <row r="3" spans="4:19" ht="12.75" customHeight="1">
      <c r="D3" s="158" t="s">
        <v>60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4:19" ht="12.75" customHeight="1">
      <c r="D4" s="117" t="s">
        <v>61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4:15" ht="12.75" customHeight="1">
      <c r="D5" s="158" t="s">
        <v>66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9:15" ht="12.75">
      <c r="I6" s="99"/>
      <c r="J6" s="99"/>
      <c r="K6" s="99"/>
      <c r="L6" s="99"/>
      <c r="M6" s="99"/>
      <c r="N6" s="99"/>
      <c r="O6" s="68"/>
    </row>
    <row r="7" spans="9:15" ht="12.75">
      <c r="I7" s="99"/>
      <c r="J7" s="99"/>
      <c r="K7" s="99"/>
      <c r="L7" s="99"/>
      <c r="M7" s="99"/>
      <c r="N7" s="99"/>
      <c r="O7" s="68"/>
    </row>
    <row r="8" spans="9:15" ht="12.75">
      <c r="I8" s="99"/>
      <c r="J8" s="99"/>
      <c r="K8" s="99"/>
      <c r="L8" s="99"/>
      <c r="M8" s="99"/>
      <c r="N8" s="99"/>
      <c r="O8" s="68"/>
    </row>
    <row r="9" spans="9:15" ht="12.75">
      <c r="I9" s="99"/>
      <c r="J9" s="99"/>
      <c r="K9" s="99"/>
      <c r="L9" s="99"/>
      <c r="M9" s="99"/>
      <c r="N9" s="99"/>
      <c r="O9" s="68"/>
    </row>
    <row r="10" spans="1:14" s="1" customFormat="1" ht="13.5" customHeight="1">
      <c r="A10" s="121" t="s">
        <v>64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0" s="1" customFormat="1" ht="32.25" customHeight="1">
      <c r="A11" s="123" t="s">
        <v>1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3" s="1" customFormat="1" ht="0.75" customHeight="1" thickBot="1">
      <c r="A12" s="124" t="s">
        <v>2</v>
      </c>
      <c r="B12" s="124"/>
      <c r="C12" s="124"/>
      <c r="D12" s="124"/>
      <c r="E12" s="124"/>
      <c r="F12" s="124"/>
      <c r="G12" s="124"/>
      <c r="H12" s="124"/>
      <c r="I12" s="124"/>
      <c r="J12" s="124"/>
      <c r="L12" s="122" t="s">
        <v>3</v>
      </c>
      <c r="M12" s="122"/>
    </row>
    <row r="13" spans="1:15" s="1" customFormat="1" ht="17.25" customHeight="1">
      <c r="A13" s="125" t="s">
        <v>4</v>
      </c>
      <c r="B13" s="125" t="s">
        <v>5</v>
      </c>
      <c r="C13" s="125" t="s">
        <v>6</v>
      </c>
      <c r="D13" s="125" t="s">
        <v>58</v>
      </c>
      <c r="E13" s="128" t="s">
        <v>8</v>
      </c>
      <c r="F13" s="129"/>
      <c r="G13" s="125" t="s">
        <v>9</v>
      </c>
      <c r="H13" s="125"/>
      <c r="I13" s="125" t="s">
        <v>23</v>
      </c>
      <c r="J13" s="125" t="s">
        <v>59</v>
      </c>
      <c r="K13" s="130" t="s">
        <v>68</v>
      </c>
      <c r="L13" s="118" t="s">
        <v>24</v>
      </c>
      <c r="M13" s="118" t="s">
        <v>25</v>
      </c>
      <c r="N13" s="118" t="s">
        <v>26</v>
      </c>
      <c r="O13" s="133" t="s">
        <v>28</v>
      </c>
    </row>
    <row r="14" spans="1:15" s="1" customFormat="1" ht="12.75" customHeight="1">
      <c r="A14" s="126"/>
      <c r="B14" s="126"/>
      <c r="C14" s="126"/>
      <c r="D14" s="126"/>
      <c r="E14" s="131" t="s">
        <v>11</v>
      </c>
      <c r="F14" s="131"/>
      <c r="G14" s="126"/>
      <c r="H14" s="126"/>
      <c r="I14" s="126"/>
      <c r="J14" s="126"/>
      <c r="K14" s="130"/>
      <c r="L14" s="119"/>
      <c r="M14" s="119"/>
      <c r="N14" s="119"/>
      <c r="O14" s="134"/>
    </row>
    <row r="15" spans="1:21" s="1" customFormat="1" ht="12.75" customHeight="1">
      <c r="A15" s="126"/>
      <c r="B15" s="126"/>
      <c r="C15" s="126"/>
      <c r="D15" s="126"/>
      <c r="E15" s="132"/>
      <c r="F15" s="132"/>
      <c r="G15" s="126"/>
      <c r="H15" s="126"/>
      <c r="I15" s="126"/>
      <c r="J15" s="126"/>
      <c r="K15" s="130"/>
      <c r="L15" s="119"/>
      <c r="M15" s="119"/>
      <c r="N15" s="119"/>
      <c r="O15" s="134"/>
      <c r="Q15" s="2"/>
      <c r="R15" s="3"/>
      <c r="S15" s="3"/>
      <c r="T15" s="3"/>
      <c r="U15" s="3"/>
    </row>
    <row r="16" spans="1:21" s="1" customFormat="1" ht="191.25" customHeight="1" thickBot="1">
      <c r="A16" s="127"/>
      <c r="B16" s="127"/>
      <c r="C16" s="127"/>
      <c r="D16" s="127"/>
      <c r="E16" s="132"/>
      <c r="F16" s="132"/>
      <c r="G16" s="127"/>
      <c r="H16" s="127"/>
      <c r="I16" s="127"/>
      <c r="J16" s="127"/>
      <c r="K16" s="130"/>
      <c r="L16" s="120"/>
      <c r="M16" s="120"/>
      <c r="N16" s="120"/>
      <c r="O16" s="135"/>
      <c r="Q16" s="3"/>
      <c r="R16" s="3"/>
      <c r="S16" s="3"/>
      <c r="T16" s="3"/>
      <c r="U16" s="3"/>
    </row>
    <row r="17" spans="1:21" s="10" customFormat="1" ht="14.25" customHeight="1">
      <c r="A17" s="139"/>
      <c r="B17" s="139"/>
      <c r="C17" s="139"/>
      <c r="D17" s="4">
        <v>1</v>
      </c>
      <c r="E17" s="5" t="e">
        <f>E19/D19</f>
        <v>#REF!</v>
      </c>
      <c r="F17" s="6"/>
      <c r="G17" s="7" t="e">
        <f>G19/D19</f>
        <v>#REF!</v>
      </c>
      <c r="H17" s="8" t="s">
        <v>13</v>
      </c>
      <c r="I17" s="8" t="s">
        <v>13</v>
      </c>
      <c r="J17" s="8" t="s">
        <v>13</v>
      </c>
      <c r="K17" s="8" t="s">
        <v>13</v>
      </c>
      <c r="L17" s="9"/>
      <c r="M17" s="9"/>
      <c r="N17" s="50"/>
      <c r="O17" s="9"/>
      <c r="Q17" s="11"/>
      <c r="R17" s="11"/>
      <c r="S17" s="11"/>
      <c r="T17" s="11"/>
      <c r="U17" s="11"/>
    </row>
    <row r="18" spans="1:21" s="10" customFormat="1" ht="21.75" customHeight="1">
      <c r="A18" s="104" t="s">
        <v>65</v>
      </c>
      <c r="B18" s="52"/>
      <c r="C18" s="61" t="s">
        <v>54</v>
      </c>
      <c r="D18" s="62">
        <v>15.9</v>
      </c>
      <c r="E18" s="5"/>
      <c r="F18" s="6"/>
      <c r="G18" s="7"/>
      <c r="H18" s="8"/>
      <c r="I18" s="8">
        <v>876</v>
      </c>
      <c r="J18" s="102">
        <v>1</v>
      </c>
      <c r="K18" s="8">
        <f>D18*I18*J18+0.4</f>
        <v>13928.8</v>
      </c>
      <c r="L18" s="9">
        <v>7561</v>
      </c>
      <c r="M18" s="9">
        <v>1891</v>
      </c>
      <c r="N18" s="50">
        <v>448</v>
      </c>
      <c r="O18" s="53" t="s">
        <v>55</v>
      </c>
      <c r="Q18" s="11"/>
      <c r="R18" s="11"/>
      <c r="S18" s="11"/>
      <c r="T18" s="11"/>
      <c r="U18" s="11"/>
    </row>
    <row r="19" spans="1:22" s="10" customFormat="1" ht="12.75">
      <c r="A19" s="143" t="s">
        <v>17</v>
      </c>
      <c r="B19" s="144"/>
      <c r="C19" s="144"/>
      <c r="D19" s="100">
        <f>SUM(D18:D18)</f>
        <v>15.9</v>
      </c>
      <c r="E19" s="100" t="e">
        <f>SUM(#REF!)</f>
        <v>#REF!</v>
      </c>
      <c r="F19" s="100"/>
      <c r="G19" s="100" t="e">
        <f>SUM(#REF!)</f>
        <v>#REF!</v>
      </c>
      <c r="H19" s="159" t="s">
        <v>13</v>
      </c>
      <c r="I19" s="159" t="s">
        <v>13</v>
      </c>
      <c r="J19" s="101" t="s">
        <v>13</v>
      </c>
      <c r="K19" s="100">
        <f>SUM(K18:K18)</f>
        <v>13928.8</v>
      </c>
      <c r="L19" s="100">
        <f>SUM(L18:L18)</f>
        <v>7561</v>
      </c>
      <c r="M19" s="100">
        <f>SUM(M18:M18)</f>
        <v>1891</v>
      </c>
      <c r="N19" s="100">
        <f>SUM(N18:N18)</f>
        <v>448</v>
      </c>
      <c r="O19" s="101" t="s">
        <v>13</v>
      </c>
      <c r="Q19" s="23"/>
      <c r="R19" s="11"/>
      <c r="S19" s="11"/>
      <c r="T19" s="11"/>
      <c r="U19" s="24"/>
      <c r="V19" s="24"/>
    </row>
    <row r="20" spans="1:22" s="10" customFormat="1" ht="12.75" customHeight="1">
      <c r="A20" s="146"/>
      <c r="B20" s="146"/>
      <c r="C20" s="146"/>
      <c r="D20" s="69"/>
      <c r="E20" s="69"/>
      <c r="F20" s="69"/>
      <c r="G20" s="69"/>
      <c r="H20" s="69"/>
      <c r="I20" s="70"/>
      <c r="J20" s="71"/>
      <c r="K20" s="71"/>
      <c r="L20" s="71"/>
      <c r="M20" s="71"/>
      <c r="N20" s="71"/>
      <c r="O20" s="71"/>
      <c r="Q20" s="23"/>
      <c r="R20" s="11"/>
      <c r="S20" s="11"/>
      <c r="T20" s="11"/>
      <c r="U20" s="11"/>
      <c r="V20" s="25"/>
    </row>
    <row r="21" spans="1:22" s="10" customFormat="1" ht="13.5" customHeight="1">
      <c r="A21" s="146"/>
      <c r="B21" s="146"/>
      <c r="C21" s="146"/>
      <c r="D21" s="69"/>
      <c r="E21" s="72"/>
      <c r="F21" s="73"/>
      <c r="G21" s="74"/>
      <c r="H21" s="69"/>
      <c r="I21" s="70"/>
      <c r="J21" s="75"/>
      <c r="K21" s="75"/>
      <c r="L21" s="75"/>
      <c r="M21" s="75"/>
      <c r="N21" s="75"/>
      <c r="O21" s="75"/>
      <c r="Q21" s="28"/>
      <c r="R21" s="11"/>
      <c r="S21" s="11"/>
      <c r="T21" s="11"/>
      <c r="U21" s="11"/>
      <c r="V21" s="25"/>
    </row>
    <row r="22" spans="1:22" s="10" customFormat="1" ht="13.5" customHeight="1">
      <c r="A22" s="147"/>
      <c r="B22" s="76"/>
      <c r="C22" s="77"/>
      <c r="D22" s="75"/>
      <c r="E22" s="75"/>
      <c r="F22" s="75"/>
      <c r="G22" s="75"/>
      <c r="H22" s="78"/>
      <c r="I22" s="75"/>
      <c r="J22" s="79"/>
      <c r="K22" s="80"/>
      <c r="L22" s="81"/>
      <c r="M22" s="82"/>
      <c r="N22" s="79"/>
      <c r="O22" s="83"/>
      <c r="Q22" s="15"/>
      <c r="R22" s="11"/>
      <c r="S22" s="11"/>
      <c r="T22" s="3"/>
      <c r="U22" s="13"/>
      <c r="V22" s="14"/>
    </row>
    <row r="23" spans="1:22" s="10" customFormat="1" ht="22.5" customHeight="1">
      <c r="A23" s="147"/>
      <c r="B23" s="76"/>
      <c r="C23" s="77"/>
      <c r="D23" s="75"/>
      <c r="E23" s="84"/>
      <c r="F23" s="84"/>
      <c r="G23" s="84"/>
      <c r="H23" s="78"/>
      <c r="I23" s="75"/>
      <c r="J23" s="79"/>
      <c r="K23" s="80"/>
      <c r="L23" s="81"/>
      <c r="M23" s="82"/>
      <c r="N23" s="79"/>
      <c r="O23" s="85"/>
      <c r="Q23" s="15"/>
      <c r="R23" s="11"/>
      <c r="S23" s="11"/>
      <c r="T23" s="3"/>
      <c r="U23" s="13"/>
      <c r="V23" s="14"/>
    </row>
    <row r="24" spans="1:22" s="10" customFormat="1" ht="13.5" customHeight="1">
      <c r="A24" s="147"/>
      <c r="B24" s="76"/>
      <c r="C24" s="77"/>
      <c r="D24" s="75"/>
      <c r="E24" s="84"/>
      <c r="F24" s="84"/>
      <c r="G24" s="84"/>
      <c r="H24" s="78"/>
      <c r="I24" s="75"/>
      <c r="J24" s="79"/>
      <c r="K24" s="80"/>
      <c r="L24" s="81"/>
      <c r="M24" s="82"/>
      <c r="N24" s="79"/>
      <c r="O24" s="83"/>
      <c r="P24" s="15"/>
      <c r="Q24" s="15"/>
      <c r="R24" s="11"/>
      <c r="S24" s="11"/>
      <c r="T24" s="3"/>
      <c r="U24" s="13"/>
      <c r="V24" s="14"/>
    </row>
    <row r="25" spans="1:22" s="10" customFormat="1" ht="23.25" customHeight="1">
      <c r="A25" s="147"/>
      <c r="B25" s="76"/>
      <c r="C25" s="77"/>
      <c r="D25" s="75"/>
      <c r="E25" s="84"/>
      <c r="F25" s="84"/>
      <c r="G25" s="84"/>
      <c r="H25" s="78"/>
      <c r="I25" s="75"/>
      <c r="J25" s="79"/>
      <c r="K25" s="80"/>
      <c r="L25" s="81"/>
      <c r="M25" s="82"/>
      <c r="N25" s="79"/>
      <c r="O25" s="83"/>
      <c r="P25" s="15"/>
      <c r="Q25" s="15"/>
      <c r="R25" s="11"/>
      <c r="S25" s="11"/>
      <c r="T25" s="3"/>
      <c r="U25" s="13"/>
      <c r="V25" s="14"/>
    </row>
    <row r="26" spans="1:22" s="10" customFormat="1" ht="13.5" customHeight="1">
      <c r="A26" s="147"/>
      <c r="B26" s="76"/>
      <c r="C26" s="77"/>
      <c r="D26" s="75"/>
      <c r="E26" s="84"/>
      <c r="F26" s="84"/>
      <c r="G26" s="84"/>
      <c r="H26" s="78"/>
      <c r="I26" s="75"/>
      <c r="J26" s="79"/>
      <c r="K26" s="80"/>
      <c r="L26" s="81"/>
      <c r="M26" s="82"/>
      <c r="N26" s="79"/>
      <c r="O26" s="83"/>
      <c r="P26" s="15"/>
      <c r="Q26" s="15"/>
      <c r="R26" s="11"/>
      <c r="S26" s="11"/>
      <c r="T26" s="3"/>
      <c r="U26" s="13"/>
      <c r="V26" s="14"/>
    </row>
    <row r="27" spans="1:22" s="10" customFormat="1" ht="27" customHeight="1">
      <c r="A27" s="147"/>
      <c r="B27" s="76"/>
      <c r="C27" s="77"/>
      <c r="D27" s="75"/>
      <c r="E27" s="84"/>
      <c r="F27" s="84"/>
      <c r="G27" s="84"/>
      <c r="H27" s="78"/>
      <c r="I27" s="75"/>
      <c r="J27" s="79"/>
      <c r="K27" s="80"/>
      <c r="L27" s="81"/>
      <c r="M27" s="82"/>
      <c r="N27" s="79"/>
      <c r="O27" s="83"/>
      <c r="P27" s="15"/>
      <c r="Q27" s="15"/>
      <c r="R27" s="11"/>
      <c r="S27" s="11"/>
      <c r="T27" s="3"/>
      <c r="U27" s="13"/>
      <c r="V27" s="14"/>
    </row>
    <row r="28" spans="1:22" s="10" customFormat="1" ht="13.5" customHeight="1">
      <c r="A28" s="147"/>
      <c r="B28" s="76"/>
      <c r="C28" s="77"/>
      <c r="D28" s="75"/>
      <c r="E28" s="86"/>
      <c r="F28" s="86"/>
      <c r="G28" s="86"/>
      <c r="H28" s="78"/>
      <c r="I28" s="75"/>
      <c r="J28" s="79"/>
      <c r="K28" s="80"/>
      <c r="L28" s="81"/>
      <c r="M28" s="82"/>
      <c r="N28" s="79"/>
      <c r="O28" s="83"/>
      <c r="Q28" s="30"/>
      <c r="R28" s="11"/>
      <c r="S28" s="11"/>
      <c r="T28" s="3"/>
      <c r="U28" s="13"/>
      <c r="V28" s="14"/>
    </row>
    <row r="29" spans="1:22" s="10" customFormat="1" ht="22.5" customHeight="1">
      <c r="A29" s="147"/>
      <c r="B29" s="76"/>
      <c r="C29" s="77"/>
      <c r="D29" s="75"/>
      <c r="E29" s="86"/>
      <c r="F29" s="86"/>
      <c r="G29" s="86"/>
      <c r="H29" s="78"/>
      <c r="I29" s="75"/>
      <c r="J29" s="79"/>
      <c r="K29" s="80"/>
      <c r="L29" s="81"/>
      <c r="M29" s="82"/>
      <c r="N29" s="79"/>
      <c r="O29" s="85"/>
      <c r="Q29" s="30"/>
      <c r="R29" s="11"/>
      <c r="S29" s="11"/>
      <c r="T29" s="3"/>
      <c r="U29" s="13"/>
      <c r="V29" s="14"/>
    </row>
    <row r="30" spans="1:22" s="10" customFormat="1" ht="13.5" customHeight="1">
      <c r="A30" s="147"/>
      <c r="B30" s="76"/>
      <c r="C30" s="77"/>
      <c r="D30" s="75"/>
      <c r="E30" s="86"/>
      <c r="F30" s="86"/>
      <c r="G30" s="86"/>
      <c r="H30" s="78"/>
      <c r="I30" s="75"/>
      <c r="J30" s="79"/>
      <c r="K30" s="80"/>
      <c r="L30" s="81"/>
      <c r="M30" s="82"/>
      <c r="N30" s="79"/>
      <c r="O30" s="83"/>
      <c r="Q30" s="30"/>
      <c r="R30" s="11"/>
      <c r="S30" s="11"/>
      <c r="T30" s="3"/>
      <c r="U30" s="13"/>
      <c r="V30" s="14"/>
    </row>
    <row r="31" spans="1:22" s="10" customFormat="1" ht="28.5" customHeight="1">
      <c r="A31" s="147"/>
      <c r="B31" s="76"/>
      <c r="C31" s="77"/>
      <c r="D31" s="75"/>
      <c r="E31" s="86"/>
      <c r="F31" s="86"/>
      <c r="G31" s="86"/>
      <c r="H31" s="78"/>
      <c r="I31" s="75"/>
      <c r="J31" s="79"/>
      <c r="K31" s="80"/>
      <c r="L31" s="81"/>
      <c r="M31" s="82"/>
      <c r="N31" s="79"/>
      <c r="O31" s="85"/>
      <c r="Q31" s="30"/>
      <c r="R31" s="11"/>
      <c r="S31" s="11"/>
      <c r="T31" s="3"/>
      <c r="U31" s="13"/>
      <c r="V31" s="14"/>
    </row>
    <row r="32" spans="1:22" s="10" customFormat="1" ht="13.5" customHeight="1">
      <c r="A32" s="147"/>
      <c r="B32" s="76"/>
      <c r="C32" s="77"/>
      <c r="D32" s="75"/>
      <c r="E32" s="86"/>
      <c r="F32" s="86"/>
      <c r="G32" s="86"/>
      <c r="H32" s="78"/>
      <c r="I32" s="75"/>
      <c r="J32" s="79"/>
      <c r="K32" s="80"/>
      <c r="L32" s="81"/>
      <c r="M32" s="82"/>
      <c r="N32" s="79"/>
      <c r="O32" s="83"/>
      <c r="Q32" s="30"/>
      <c r="R32" s="11"/>
      <c r="S32" s="11"/>
      <c r="T32" s="3"/>
      <c r="U32" s="13"/>
      <c r="V32" s="14"/>
    </row>
    <row r="33" spans="1:22" s="10" customFormat="1" ht="13.5" customHeight="1">
      <c r="A33" s="147"/>
      <c r="B33" s="76"/>
      <c r="C33" s="77"/>
      <c r="D33" s="75"/>
      <c r="E33" s="86"/>
      <c r="F33" s="86"/>
      <c r="G33" s="86"/>
      <c r="H33" s="78"/>
      <c r="I33" s="75"/>
      <c r="J33" s="79"/>
      <c r="K33" s="80"/>
      <c r="L33" s="81"/>
      <c r="M33" s="82"/>
      <c r="N33" s="79"/>
      <c r="O33" s="83"/>
      <c r="Q33" s="30"/>
      <c r="R33" s="11"/>
      <c r="S33" s="11"/>
      <c r="T33" s="3"/>
      <c r="U33" s="13"/>
      <c r="V33" s="14"/>
    </row>
    <row r="34" spans="1:22" s="1" customFormat="1" ht="12.75" customHeight="1">
      <c r="A34" s="147"/>
      <c r="B34" s="76"/>
      <c r="C34" s="77"/>
      <c r="D34" s="75"/>
      <c r="E34" s="86"/>
      <c r="F34" s="86"/>
      <c r="G34" s="86"/>
      <c r="H34" s="78"/>
      <c r="I34" s="75"/>
      <c r="J34" s="79"/>
      <c r="K34" s="80"/>
      <c r="L34" s="81"/>
      <c r="M34" s="82"/>
      <c r="N34" s="81"/>
      <c r="O34" s="83"/>
      <c r="Q34" s="30"/>
      <c r="R34" s="3"/>
      <c r="S34" s="11"/>
      <c r="T34" s="31"/>
      <c r="U34" s="13"/>
      <c r="V34" s="14"/>
    </row>
    <row r="35" spans="1:22" s="1" customFormat="1" ht="12.75" customHeight="1">
      <c r="A35" s="147"/>
      <c r="B35" s="76"/>
      <c r="C35" s="77"/>
      <c r="D35" s="75"/>
      <c r="E35" s="86"/>
      <c r="F35" s="86"/>
      <c r="G35" s="86"/>
      <c r="H35" s="78"/>
      <c r="I35" s="75"/>
      <c r="J35" s="79"/>
      <c r="K35" s="80"/>
      <c r="L35" s="81"/>
      <c r="M35" s="82"/>
      <c r="N35" s="81"/>
      <c r="O35" s="85"/>
      <c r="Q35" s="30"/>
      <c r="R35" s="3"/>
      <c r="S35" s="11"/>
      <c r="T35" s="31"/>
      <c r="U35" s="13"/>
      <c r="V35" s="14"/>
    </row>
    <row r="36" spans="1:22" s="1" customFormat="1" ht="12.75" customHeight="1">
      <c r="A36" s="147"/>
      <c r="B36" s="76"/>
      <c r="C36" s="77"/>
      <c r="D36" s="75"/>
      <c r="E36" s="86"/>
      <c r="F36" s="86"/>
      <c r="G36" s="86"/>
      <c r="H36" s="78"/>
      <c r="I36" s="75"/>
      <c r="J36" s="79"/>
      <c r="K36" s="80"/>
      <c r="L36" s="81"/>
      <c r="M36" s="82"/>
      <c r="N36" s="81"/>
      <c r="O36" s="83"/>
      <c r="Q36" s="30"/>
      <c r="R36" s="3"/>
      <c r="S36" s="11"/>
      <c r="T36" s="31"/>
      <c r="U36" s="13"/>
      <c r="V36" s="14"/>
    </row>
    <row r="37" spans="1:22" s="1" customFormat="1" ht="12.75" hidden="1">
      <c r="A37" s="147"/>
      <c r="B37" s="76"/>
      <c r="C37" s="77"/>
      <c r="D37" s="75"/>
      <c r="E37" s="86"/>
      <c r="F37" s="86"/>
      <c r="G37" s="86"/>
      <c r="H37" s="78"/>
      <c r="I37" s="75"/>
      <c r="J37" s="87"/>
      <c r="K37" s="80"/>
      <c r="L37" s="88"/>
      <c r="M37" s="89"/>
      <c r="N37" s="90"/>
      <c r="O37" s="90"/>
      <c r="Q37" s="30"/>
      <c r="R37" s="3"/>
      <c r="S37" s="11"/>
      <c r="T37" s="32"/>
      <c r="U37" s="13"/>
      <c r="V37" s="14"/>
    </row>
    <row r="38" spans="1:22" s="1" customFormat="1" ht="12.75">
      <c r="A38" s="147"/>
      <c r="B38" s="76"/>
      <c r="C38" s="77"/>
      <c r="D38" s="75"/>
      <c r="E38" s="86"/>
      <c r="F38" s="86"/>
      <c r="G38" s="86"/>
      <c r="H38" s="78"/>
      <c r="I38" s="75"/>
      <c r="J38" s="91"/>
      <c r="K38" s="80"/>
      <c r="L38" s="81"/>
      <c r="M38" s="82"/>
      <c r="N38" s="81"/>
      <c r="O38" s="85"/>
      <c r="Q38" s="30"/>
      <c r="R38" s="3"/>
      <c r="S38" s="11"/>
      <c r="T38" s="32"/>
      <c r="U38" s="13"/>
      <c r="V38" s="14"/>
    </row>
    <row r="39" spans="1:22" s="1" customFormat="1" ht="12.75">
      <c r="A39" s="147"/>
      <c r="B39" s="76"/>
      <c r="C39" s="77"/>
      <c r="D39" s="75"/>
      <c r="E39" s="86"/>
      <c r="F39" s="86"/>
      <c r="G39" s="86"/>
      <c r="H39" s="78"/>
      <c r="I39" s="75"/>
      <c r="J39" s="79"/>
      <c r="K39" s="80"/>
      <c r="L39" s="81"/>
      <c r="M39" s="82"/>
      <c r="N39" s="81"/>
      <c r="O39" s="83"/>
      <c r="Q39" s="30"/>
      <c r="R39" s="3"/>
      <c r="S39" s="11"/>
      <c r="T39" s="32"/>
      <c r="U39" s="13"/>
      <c r="V39" s="14"/>
    </row>
    <row r="40" spans="1:22" s="1" customFormat="1" ht="12.75" hidden="1">
      <c r="A40" s="147"/>
      <c r="B40" s="76"/>
      <c r="C40" s="77"/>
      <c r="D40" s="75"/>
      <c r="E40" s="86"/>
      <c r="F40" s="86"/>
      <c r="G40" s="86"/>
      <c r="H40" s="78"/>
      <c r="I40" s="75"/>
      <c r="J40" s="79"/>
      <c r="K40" s="80"/>
      <c r="L40" s="92"/>
      <c r="M40" s="89"/>
      <c r="N40" s="90"/>
      <c r="O40" s="90"/>
      <c r="Q40" s="30"/>
      <c r="R40" s="3"/>
      <c r="S40" s="11"/>
      <c r="T40" s="29"/>
      <c r="U40" s="13"/>
      <c r="V40" s="14"/>
    </row>
    <row r="41" spans="1:22" s="1" customFormat="1" ht="12.75">
      <c r="A41" s="93"/>
      <c r="B41" s="76"/>
      <c r="C41" s="77"/>
      <c r="D41" s="75"/>
      <c r="E41" s="86"/>
      <c r="F41" s="86"/>
      <c r="G41" s="86"/>
      <c r="H41" s="78"/>
      <c r="I41" s="75"/>
      <c r="J41" s="79"/>
      <c r="K41" s="80"/>
      <c r="L41" s="81"/>
      <c r="M41" s="82"/>
      <c r="N41" s="81"/>
      <c r="O41" s="85"/>
      <c r="Q41" s="30"/>
      <c r="R41" s="3"/>
      <c r="S41" s="11"/>
      <c r="T41" s="29"/>
      <c r="U41" s="13"/>
      <c r="V41" s="14"/>
    </row>
    <row r="42" spans="1:22" s="1" customFormat="1" ht="12.75">
      <c r="A42" s="148"/>
      <c r="B42" s="149"/>
      <c r="C42" s="149"/>
      <c r="D42" s="95"/>
      <c r="E42" s="95"/>
      <c r="F42" s="95"/>
      <c r="G42" s="95"/>
      <c r="H42" s="96"/>
      <c r="I42" s="96"/>
      <c r="J42" s="96"/>
      <c r="K42" s="97"/>
      <c r="L42" s="95"/>
      <c r="M42" s="95"/>
      <c r="N42" s="95"/>
      <c r="O42" s="90"/>
      <c r="Q42" s="15"/>
      <c r="R42" s="29" t="e">
        <f>D42/H42</f>
        <v>#DIV/0!</v>
      </c>
      <c r="T42" s="11"/>
      <c r="U42" s="24"/>
      <c r="V42" s="24"/>
    </row>
    <row r="43" spans="1:22" s="1" customFormat="1" ht="12.75">
      <c r="A43" s="94"/>
      <c r="B43" s="98"/>
      <c r="C43" s="98"/>
      <c r="D43" s="95"/>
      <c r="E43" s="95"/>
      <c r="F43" s="95"/>
      <c r="G43" s="95"/>
      <c r="H43" s="96"/>
      <c r="I43" s="96"/>
      <c r="J43" s="96"/>
      <c r="K43" s="97"/>
      <c r="L43" s="95"/>
      <c r="M43" s="95"/>
      <c r="N43" s="95"/>
      <c r="O43" s="90"/>
      <c r="Q43" s="12"/>
      <c r="R43" s="3"/>
      <c r="S43" s="3"/>
      <c r="T43" s="11"/>
      <c r="U43" s="24"/>
      <c r="V43" s="24"/>
    </row>
    <row r="44" spans="1:21" s="1" customFormat="1" ht="12.75">
      <c r="A44" s="33"/>
      <c r="B44" s="33"/>
      <c r="C44" s="33"/>
      <c r="D44" s="33"/>
      <c r="E44" s="33"/>
      <c r="F44" s="33"/>
      <c r="G44" s="145"/>
      <c r="H44" s="145"/>
      <c r="I44" s="145"/>
      <c r="J44" s="34"/>
      <c r="K44" s="35"/>
      <c r="L44" s="42"/>
      <c r="M44" s="36"/>
      <c r="N44" s="51"/>
      <c r="O44" s="37"/>
      <c r="Q44" s="3"/>
      <c r="R44" s="3"/>
      <c r="S44" s="3"/>
      <c r="T44" s="3"/>
      <c r="U44" s="3"/>
    </row>
    <row r="45" spans="9:21" s="1" customFormat="1" ht="12.75">
      <c r="I45" s="38"/>
      <c r="J45" s="39"/>
      <c r="K45" s="40"/>
      <c r="L45" s="2"/>
      <c r="M45" s="38"/>
      <c r="Q45" s="3"/>
      <c r="R45" s="3"/>
      <c r="S45" s="3">
        <v>7080</v>
      </c>
      <c r="T45" s="3"/>
      <c r="U45" s="3"/>
    </row>
    <row r="46" spans="3:13" s="1" customFormat="1" ht="13.5">
      <c r="C46" s="41"/>
      <c r="L46" s="2"/>
      <c r="M46" s="36"/>
    </row>
    <row r="47" spans="12:13" s="1" customFormat="1" ht="12.75">
      <c r="L47" s="2"/>
      <c r="M47" s="2"/>
    </row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</sheetData>
  <sheetProtection/>
  <mergeCells count="27">
    <mergeCell ref="D4:S4"/>
    <mergeCell ref="A10:N10"/>
    <mergeCell ref="G44:I44"/>
    <mergeCell ref="A19:C19"/>
    <mergeCell ref="A20:C21"/>
    <mergeCell ref="A22:A40"/>
    <mergeCell ref="A17:C17"/>
    <mergeCell ref="G13:G16"/>
    <mergeCell ref="H13:H16"/>
    <mergeCell ref="I13:I16"/>
    <mergeCell ref="A42:C42"/>
    <mergeCell ref="B13:B16"/>
    <mergeCell ref="O13:O16"/>
    <mergeCell ref="E14:E16"/>
    <mergeCell ref="F14:F16"/>
    <mergeCell ref="D13:D16"/>
    <mergeCell ref="E13:F13"/>
    <mergeCell ref="K13:K16"/>
    <mergeCell ref="L13:L16"/>
    <mergeCell ref="A11:J11"/>
    <mergeCell ref="A12:J12"/>
    <mergeCell ref="L12:M12"/>
    <mergeCell ref="A13:A16"/>
    <mergeCell ref="M13:M16"/>
    <mergeCell ref="N13:N16"/>
    <mergeCell ref="J13:J16"/>
    <mergeCell ref="C13:C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Dovbush28</cp:lastModifiedBy>
  <cp:lastPrinted>2019-01-29T08:42:15Z</cp:lastPrinted>
  <dcterms:created xsi:type="dcterms:W3CDTF">2013-01-30T07:33:25Z</dcterms:created>
  <dcterms:modified xsi:type="dcterms:W3CDTF">2019-01-29T08:46:43Z</dcterms:modified>
  <cp:category/>
  <cp:version/>
  <cp:contentType/>
  <cp:contentStatus/>
</cp:coreProperties>
</file>