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" windowWidth="15192" windowHeight="7572" activeTab="0"/>
  </bookViews>
  <sheets>
    <sheet name="дох" sheetId="1" r:id="rId1"/>
    <sheet name="ведомст" sheetId="2" r:id="rId2"/>
    <sheet name="функц" sheetId="3" r:id="rId3"/>
    <sheet name="источники" sheetId="4" r:id="rId4"/>
  </sheets>
  <definedNames>
    <definedName name="_xlnm.Print_Area" localSheetId="1">'ведомст'!$A$1:$K$411</definedName>
    <definedName name="_xlnm.Print_Area" localSheetId="0">'дох'!$A$1:$U$151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<sst xmlns="http://schemas.openxmlformats.org/spreadsheetml/2006/main" count="4188" uniqueCount="821">
  <si>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</si>
  <si>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</si>
  <si>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</si>
  <si>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</si>
  <si>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</si>
  <si>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</si>
  <si>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</si>
  <si>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</si>
  <si>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</si>
  <si>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</si>
  <si>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</si>
  <si>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412</t>
  </si>
  <si>
    <t>(тыс.рублей)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</si>
  <si>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</si>
  <si>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</si>
  <si>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</si>
  <si>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</si>
  <si>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</si>
  <si>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</si>
  <si>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</si>
  <si>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</si>
  <si>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</si>
  <si>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</si>
  <si>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</si>
  <si>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</si>
  <si>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</si>
  <si>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</si>
  <si>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</si>
  <si>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</si>
  <si>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000</t>
  </si>
  <si>
    <t>00</t>
  </si>
  <si>
    <t>0000</t>
  </si>
  <si>
    <t>НАЛОГИ НА ПРИБЫЛЬ, ДОХОДЫ</t>
  </si>
  <si>
    <t>Налог на доходы физических лиц</t>
  </si>
  <si>
    <t>110</t>
  </si>
  <si>
    <t>1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</si>
  <si>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</si>
  <si>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</si>
  <si>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</si>
  <si>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</si>
  <si>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</si>
  <si>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040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</si>
  <si>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</si>
  <si>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</si>
  <si>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</si>
  <si>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</si>
  <si>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Налог, взимаемый всвязи с применением патентной системы налогообложения</t>
  </si>
  <si>
    <t>ГОСУДАРСТВЕННАЯ 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</si>
  <si>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</si>
  <si>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</si>
  <si>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</si>
  <si>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</si>
  <si>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</si>
  <si>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</si>
  <si>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013</t>
  </si>
  <si>
    <t>035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</si>
  <si>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</si>
  <si>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</si>
  <si>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</si>
  <si>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ДОХОДЫ ОТ ОКАЗАНИЯ ПЛАТНЫХ УСЛУГ И КОМПЕНСАЦИИ ЗАТРАТ ГОСУДАРСТВА</t>
  </si>
  <si>
    <t>995</t>
  </si>
  <si>
    <t>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</si>
  <si>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</si>
  <si>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</si>
  <si>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</si>
  <si>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410</t>
  </si>
  <si>
    <t>053</t>
  </si>
  <si>
    <t>06</t>
  </si>
  <si>
    <t>430</t>
  </si>
  <si>
    <t>025</t>
  </si>
  <si>
    <t>ШТРАФЫ, САНКЦИИ, ВОЗМЕЩЕНИЕ УЩЕРБА</t>
  </si>
  <si>
    <t>16</t>
  </si>
  <si>
    <t>140</t>
  </si>
  <si>
    <t>25</t>
  </si>
  <si>
    <t>014</t>
  </si>
  <si>
    <t>ПРОЧИЕ НЕНАЛОГОВЫЕ ДОХОДЫ</t>
  </si>
  <si>
    <t>17</t>
  </si>
  <si>
    <t>180</t>
  </si>
  <si>
    <t>Прочие неналоговые доходы</t>
  </si>
  <si>
    <t>Прочие неналоговые доходы  бюджетов муниципальных районов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</si>
  <si>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</si>
  <si>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</si>
  <si>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</si>
  <si>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</si>
  <si>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>001</t>
  </si>
  <si>
    <t>Прочие субсидии</t>
  </si>
  <si>
    <t>999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</si>
  <si>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</si>
  <si>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</si>
  <si>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</si>
  <si>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</si>
  <si>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</si>
  <si>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119</t>
  </si>
  <si>
    <t xml:space="preserve">Прочие субвенции бюджетам 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</si>
  <si>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</si>
  <si>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</si>
  <si>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</si>
  <si>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</si>
  <si>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</si>
  <si>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</si>
  <si>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</si>
  <si>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</si>
  <si>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</si>
  <si>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</si>
  <si>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Исполнено</t>
  </si>
  <si>
    <t>Наименование показателя</t>
  </si>
  <si>
    <t>Увеличение прочих остатков средств бюджетов</t>
  </si>
  <si>
    <t>Уменьшение прочих остатков средств бюджетов</t>
  </si>
  <si>
    <t>Бюджетные кредиты, предоставленные внутри страны в валюте Российской Федерации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</si>
  <si>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</si>
  <si>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06 2 01 43250</t>
  </si>
  <si>
    <t>03 1 01 S3250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</si>
  <si>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</si>
  <si>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Проценты, полученные от предоставления бюджетных кредитов внутри страны </t>
  </si>
  <si>
    <t xml:space="preserve">Прочие доходы от оказания платных услуг (работ) </t>
  </si>
  <si>
    <t>990</t>
  </si>
  <si>
    <t>01 5 01 43210</t>
  </si>
  <si>
    <t>Приобретение товаров, работ, услуг в пользу граждан в целях их социального обеспечения</t>
  </si>
  <si>
    <t>323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</si>
  <si>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</si>
  <si>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</si>
  <si>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Муниципальная программа "Развитие образования в Суоярвском районе"</t>
  </si>
  <si>
    <t>Оказание платных услуг по ДДОУ</t>
  </si>
  <si>
    <t>Расходы на содержание и обеспечение деятельности дошкольных учреждений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</si>
  <si>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</si>
  <si>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097</t>
  </si>
  <si>
    <t>Исполнение судебных актов Российской Федерации и мировых соглашений по возмещению причиненного вреда</t>
  </si>
  <si>
    <t>Оказание платных услуг по школам</t>
  </si>
  <si>
    <t>Расходы на содержание и обеспечение деятельности школ</t>
  </si>
  <si>
    <t>60</t>
  </si>
  <si>
    <t>45</t>
  </si>
  <si>
    <t>Прочие межбюджетные трансферты, передаваемые бюджетам муниципальных районов</t>
  </si>
  <si>
    <t>49</t>
  </si>
  <si>
    <t>Расходы на обеспечение деятельности учреждений, обеспечивающих предоставление услуг в сфере образования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</si>
  <si>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</si>
  <si>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</si>
  <si>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</si>
  <si>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>Расходы на  обеспечение деятельности учреждения</t>
  </si>
  <si>
    <t>811</t>
  </si>
  <si>
    <t>Другие вопросы в области социальной политики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</si>
  <si>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</si>
  <si>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Поддержка периодических изданий,  учрежденных органами  законодательной и исполнительной власти</t>
  </si>
  <si>
    <t>Своевременная уплата процентов по долговым обязательствам</t>
  </si>
  <si>
    <t>Благоустройство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</si>
  <si>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</si>
  <si>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Резервные средства</t>
  </si>
  <si>
    <t>30</t>
  </si>
  <si>
    <t>Дорожное хозяйство (дорожные фонды)</t>
  </si>
  <si>
    <t>Жилищное хозяйство</t>
  </si>
  <si>
    <t>Льготное питание по ДДОУ</t>
  </si>
  <si>
    <t>Администрация МО "Суоярвский район"</t>
  </si>
  <si>
    <t>08 1 01 62210</t>
  </si>
  <si>
    <t>08 1 01 75010</t>
  </si>
  <si>
    <t>Исполнение судебных актов Российской Федерации и мировых соглашений по возмещению причиненного вреда"</t>
  </si>
  <si>
    <t>01 1 01 42190</t>
  </si>
  <si>
    <t>01 1 02 42190</t>
  </si>
  <si>
    <t>Дополнительное образование детей</t>
  </si>
  <si>
    <t>Кредиты кредитных организаций в валюте Российской Федерации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</si>
  <si>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</si>
  <si>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</si>
  <si>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</si>
  <si>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</si>
  <si>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</si>
  <si>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</si>
  <si>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</si>
  <si>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</si>
  <si>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</si>
  <si>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</si>
  <si>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</si>
  <si>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</si>
  <si>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</si>
  <si>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</si>
  <si>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</si>
  <si>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</si>
  <si>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</si>
  <si>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</si>
  <si>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</si>
  <si>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</si>
  <si>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</si>
  <si>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</si>
  <si>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</si>
  <si>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</si>
  <si>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</si>
  <si>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</si>
  <si>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</si>
  <si>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</si>
  <si>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</si>
  <si>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</si>
  <si>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</si>
  <si>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</si>
  <si>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</si>
  <si>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</si>
  <si>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</si>
  <si>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</si>
  <si>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S3200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</si>
  <si>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</si>
  <si>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</si>
  <si>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Другие вопросы в области национальной экономики</t>
  </si>
  <si>
    <t>Общеэкономические вопросы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</si>
  <si>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</si>
  <si>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</si>
  <si>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</si>
  <si>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</si>
  <si>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</si>
  <si>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Обслуживание государственного и муниципального долга</t>
  </si>
  <si>
    <t>Охрана семьи и детства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</si>
  <si>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</si>
  <si>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</si>
  <si>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</si>
  <si>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</si>
  <si>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</si>
  <si>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</si>
  <si>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</si>
  <si>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</si>
  <si>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530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</si>
  <si>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</si>
  <si>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</si>
  <si>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</si>
  <si>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</si>
  <si>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Прочие закупки товаров, работ и услуг для государственных (муниципальных) нужд</t>
  </si>
  <si>
    <t>244</t>
  </si>
  <si>
    <t>121</t>
  </si>
  <si>
    <t>Осуществление полномочий местной администрацией (исполнительно-распорядительного органа муниципального образования)</t>
  </si>
  <si>
    <t xml:space="preserve">01 </t>
  </si>
  <si>
    <t>122</t>
  </si>
  <si>
    <t>Субвенции</t>
  </si>
  <si>
    <t>870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</si>
  <si>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</si>
  <si>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</si>
  <si>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</si>
  <si>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</si>
  <si>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</si>
  <si>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</t>
  </si>
  <si>
    <t>08 1 01 12020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</si>
  <si>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</si>
  <si>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</si>
  <si>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08 1 01 12080</t>
  </si>
  <si>
    <t>Фонд оплаты труда муниципальных органов</t>
  </si>
  <si>
    <t>08 1 01 42140</t>
  </si>
  <si>
    <t>08 1 01 62040</t>
  </si>
  <si>
    <t>08 1 01 62030</t>
  </si>
  <si>
    <t>08 1 01 62060</t>
  </si>
  <si>
    <t>08 1 01 62180</t>
  </si>
  <si>
    <t xml:space="preserve">08 1 01 62180 </t>
  </si>
  <si>
    <t>08 1 01 62190</t>
  </si>
  <si>
    <t>08 1 01 63020</t>
  </si>
  <si>
    <t xml:space="preserve"> </t>
  </si>
  <si>
    <t>Уплата иных платежей</t>
  </si>
  <si>
    <t>853</t>
  </si>
  <si>
    <t>08 1 01 22030</t>
  </si>
  <si>
    <t>06 2 01 51180</t>
  </si>
  <si>
    <t>08 2 01 42180</t>
  </si>
  <si>
    <t>Мероприятия в сфере жилищного хозяйства</t>
  </si>
  <si>
    <t>08 3 01 73500</t>
  </si>
  <si>
    <t>08 3 01 73600</t>
  </si>
  <si>
    <t>01 0 00 00000</t>
  </si>
  <si>
    <t>01 1 01 21110</t>
  </si>
  <si>
    <t>01 1 01 23400</t>
  </si>
  <si>
    <t>01 1 01 24200</t>
  </si>
  <si>
    <t>Пособия, компенсации и иные социальные выплаты гражданам, кроме публичных нормативных обязательств</t>
  </si>
  <si>
    <t>321</t>
  </si>
  <si>
    <t>01 1 01 42100</t>
  </si>
  <si>
    <t>01 1 02 21120</t>
  </si>
  <si>
    <t>01 1 02 24210</t>
  </si>
  <si>
    <t>01 1 02 24230</t>
  </si>
  <si>
    <t>01 1 02 42100</t>
  </si>
  <si>
    <t>02 0 01 77950</t>
  </si>
  <si>
    <t>01 2 01 77950</t>
  </si>
  <si>
    <t>01 1 02 24350</t>
  </si>
  <si>
    <t>01 1 02 77950</t>
  </si>
  <si>
    <t>01 3 01 77950</t>
  </si>
  <si>
    <t>03 0 00 00000</t>
  </si>
  <si>
    <t>03 1 00 00000</t>
  </si>
  <si>
    <t>03 1 01 24420</t>
  </si>
  <si>
    <t>03 1 01 64420</t>
  </si>
  <si>
    <t>03 3 01 72260</t>
  </si>
  <si>
    <t>08 4 01 84910</t>
  </si>
  <si>
    <t>01 5 01 42030</t>
  </si>
  <si>
    <t>08 4 01 R0820</t>
  </si>
  <si>
    <t>04 0 01 87950</t>
  </si>
  <si>
    <t>05 0 01 77950</t>
  </si>
  <si>
    <t>08 5 01 74570</t>
  </si>
  <si>
    <t>06 1 01 70650</t>
  </si>
  <si>
    <t>06 2 01 42150</t>
  </si>
  <si>
    <t>06 2 01 61300</t>
  </si>
  <si>
    <t>I.</t>
  </si>
  <si>
    <t>1.</t>
  </si>
  <si>
    <t>1.1.</t>
  </si>
  <si>
    <t>2.</t>
  </si>
  <si>
    <t>2.1.</t>
  </si>
  <si>
    <t>2.2.</t>
  </si>
  <si>
    <t>Единый сельскохозяйственный налог</t>
  </si>
  <si>
    <t>2.3.</t>
  </si>
  <si>
    <t>Налог, взимаемый в связи с применением патентной системы налогообложения, зачисляемый в бюджеты муниципальных районов</t>
  </si>
  <si>
    <t>3.</t>
  </si>
  <si>
    <t>3.1.</t>
  </si>
  <si>
    <t>4.</t>
  </si>
  <si>
    <t>4.1.</t>
  </si>
  <si>
    <t>4.2.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</si>
  <si>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</si>
  <si>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</si>
  <si>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</si>
  <si>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</si>
  <si>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5.</t>
  </si>
  <si>
    <t>5.1.</t>
  </si>
  <si>
    <t>6.</t>
  </si>
  <si>
    <t>6.1.</t>
  </si>
  <si>
    <t>7.</t>
  </si>
  <si>
    <t>7.1.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</si>
  <si>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</si>
  <si>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</si>
  <si>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522</t>
  </si>
  <si>
    <t>01 2 01 43210</t>
  </si>
  <si>
    <t>01 2 01 S3210</t>
  </si>
  <si>
    <t>01 1 02 43200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</si>
  <si>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</si>
  <si>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7.2.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</si>
  <si>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</si>
  <si>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</si>
  <si>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8.</t>
  </si>
  <si>
    <t>9.</t>
  </si>
  <si>
    <t>9.1.</t>
  </si>
  <si>
    <t>II.</t>
  </si>
  <si>
    <t>15</t>
  </si>
  <si>
    <t>1.2.</t>
  </si>
  <si>
    <t>1.3.</t>
  </si>
  <si>
    <t>Субвенции бюджетам на осуществление первичного воинского учета на территориях, где отсутствуют военные комиссариаты</t>
  </si>
  <si>
    <t>118</t>
  </si>
  <si>
    <t>082</t>
  </si>
  <si>
    <t>39</t>
  </si>
  <si>
    <t>1.4.</t>
  </si>
  <si>
    <t>40</t>
  </si>
  <si>
    <t>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</si>
  <si>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</si>
  <si>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</si>
  <si>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</si>
  <si>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Невыясненные поступления, зачисляемые в бюджеты муниципальных районов</t>
  </si>
  <si>
    <t>Невыясненные поступления</t>
  </si>
  <si>
    <t>Премии и гранты</t>
  </si>
  <si>
    <t>350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</si>
  <si>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</si>
  <si>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</si>
  <si>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</si>
  <si>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</si>
  <si>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</si>
  <si>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111</t>
  </si>
  <si>
    <t>112</t>
  </si>
  <si>
    <t>Прочая закупка товаров, работ и услуг для обеспечения государственных (муниципальных) нужд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</si>
  <si>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</si>
  <si>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</si>
  <si>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041</t>
  </si>
  <si>
    <t>042</t>
  </si>
  <si>
    <t>Плата за размещение отходов производства</t>
  </si>
  <si>
    <t>29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</si>
  <si>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</si>
  <si>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540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</si>
  <si>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</si>
  <si>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08 1 01 51200</t>
  </si>
  <si>
    <t>Судебная система</t>
  </si>
  <si>
    <t>Обеспечение проведения выборов и референдумов</t>
  </si>
  <si>
    <t>Резервные фонды</t>
  </si>
  <si>
    <t>01 1 02 24211</t>
  </si>
  <si>
    <t>03 1 01 43250</t>
  </si>
  <si>
    <t>Прочие межбюджетные трансферты общего характера</t>
  </si>
  <si>
    <t xml:space="preserve">Приложение № 3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</si>
  <si>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</si>
  <si>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</si>
  <si>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</si>
  <si>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150</t>
  </si>
  <si>
    <t>360</t>
  </si>
  <si>
    <t>Иные выплаты населению</t>
  </si>
  <si>
    <t>12 0 00 72180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</si>
  <si>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</si>
  <si>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</si>
  <si>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08 3 01 43220</t>
  </si>
  <si>
    <t>08 3 01 S3220</t>
  </si>
  <si>
    <t>Коммунальное хозяйство</t>
  </si>
  <si>
    <t>08 3 01 73510</t>
  </si>
  <si>
    <t>Мероприятия в области коммунального хозяйства</t>
  </si>
  <si>
    <t>08 3 01 76050</t>
  </si>
  <si>
    <t>Прочие мероприятия по благоустройству</t>
  </si>
  <si>
    <t>01 4 01 77950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</si>
  <si>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</si>
  <si>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</si>
  <si>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</si>
  <si>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019 01  02  00  00  05  0000  710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</si>
  <si>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</si>
  <si>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</si>
  <si>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</si>
  <si>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</si>
  <si>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 xml:space="preserve">Увеличение прочих остатков денежных средств  бюджетов 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</si>
  <si>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</si>
  <si>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</si>
  <si>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денежных средств  бюджетов</t>
  </si>
  <si>
    <t xml:space="preserve">Уменьшение прочих остатков денежных средств  бюджетов 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</si>
  <si>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</si>
  <si>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</si>
  <si>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</si>
  <si>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</si>
  <si>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</si>
  <si>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</si>
  <si>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</si>
  <si>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000 01  06  05  02  05  0000  640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</si>
  <si>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</si>
  <si>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</si>
  <si>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</si>
  <si>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06 2 01 44070</t>
  </si>
  <si>
    <t>Расходы на участие в национальном проекте "Образование" и региональном проекте "Успех каждого ребенка"</t>
  </si>
  <si>
    <t>01 1 02 24231</t>
  </si>
  <si>
    <t>243</t>
  </si>
  <si>
    <t>621</t>
  </si>
  <si>
    <t>Закупка товаров, работ, услуг в целях капитального ремонта государственного (муниципального) имущества</t>
  </si>
  <si>
    <t>Реализация мероприятий в рамках Подпрограммы "Подписка"</t>
  </si>
  <si>
    <t>05 0 01 24820</t>
  </si>
  <si>
    <t>Физическая культура</t>
  </si>
  <si>
    <t>813</t>
  </si>
  <si>
    <t>077</t>
  </si>
  <si>
    <t>182</t>
  </si>
  <si>
    <t>048</t>
  </si>
  <si>
    <t>299</t>
  </si>
  <si>
    <t>302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</si>
  <si>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</si>
  <si>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497</t>
  </si>
  <si>
    <t>019 01  02  00  00  05  0000  810</t>
  </si>
  <si>
    <t>Погашение кредитов, предоставленных кредитными организациями в валюте Российской Федерации</t>
  </si>
  <si>
    <t>12 0 00 70500</t>
  </si>
  <si>
    <t>08 1 01 22040</t>
  </si>
  <si>
    <t>05 0 Р5 43230</t>
  </si>
  <si>
    <t>Спорт высших достижений</t>
  </si>
  <si>
    <t>01 5 01 S3210</t>
  </si>
  <si>
    <t>08 3 F3 67484</t>
  </si>
  <si>
    <t>08 3 F3 67483</t>
  </si>
  <si>
    <t>822</t>
  </si>
  <si>
    <t>073</t>
  </si>
  <si>
    <t>825</t>
  </si>
  <si>
    <t>083</t>
  </si>
  <si>
    <t>188</t>
  </si>
  <si>
    <t>153</t>
  </si>
  <si>
    <t>203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</si>
  <si>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</si>
  <si>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</si>
  <si>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</si>
  <si>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000 01  05  02  01  00  0000  610</t>
  </si>
  <si>
    <t>000 01  05  02  00  00  0000  600</t>
  </si>
  <si>
    <t>000 01  05  00  00  00  0000  600</t>
  </si>
  <si>
    <t>000 01  05  02  01  00  0000  510</t>
  </si>
  <si>
    <t>000 01  05  02  00  00  0000  500</t>
  </si>
  <si>
    <t>000 01  05  00  00  00  0000  500</t>
  </si>
  <si>
    <t>019  01  06  05  02  05  0000 640</t>
  </si>
  <si>
    <t>Возврат  бюджетных кредитов, предоставленных другим бюджетам бюджетной системы Российской Федерации из бюджетов муниципальных районов валюте Российской Федерации</t>
  </si>
  <si>
    <t>Возврат 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</si>
  <si>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</si>
  <si>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000  01  06  05  02  05  0000 600</t>
  </si>
  <si>
    <t>000  01  06  05  00  05  0000 600</t>
  </si>
  <si>
    <t>000 01  03  01  00  00  0000  800</t>
  </si>
  <si>
    <t>000 01  03  01  00  00  0000  000</t>
  </si>
  <si>
    <t>Погашение бюджетами муниципальных районов кредитов от кредитных организаций в валюте Российской Федерации</t>
  </si>
  <si>
    <t>000 01  02  00  00  00  0000  800</t>
  </si>
  <si>
    <t>000 01  02  00  00  00  0000  700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</si>
  <si>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</si>
  <si>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кредитов от кредитных организаций в валюте Российской ФедерацииФедерации</t>
  </si>
  <si>
    <t>000 01  02  00  00  00  0000  000</t>
  </si>
  <si>
    <t>Х</t>
  </si>
  <si>
    <t>ИСТОЧНИКИ  ФИНАНСИРОВАНИЯ ДЕФИЦИТА  БЮДЖЕТА</t>
  </si>
  <si>
    <t>Массовый спорт</t>
  </si>
  <si>
    <t>Другие вопросы в области жилищно-коммунального хозяйства</t>
  </si>
  <si>
    <t>Государственная пошлина за выдачу разрешения на установку рекламной конструкции</t>
  </si>
  <si>
    <t>Государственная пошлина за государственную регистрацию, а также за совершение прочих юридически значимых действий</t>
  </si>
  <si>
    <t>060</t>
  </si>
  <si>
    <t>065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</si>
  <si>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</si>
  <si>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063</t>
  </si>
  <si>
    <t>133</t>
  </si>
  <si>
    <t>143</t>
  </si>
  <si>
    <t>173</t>
  </si>
  <si>
    <t>193</t>
  </si>
  <si>
    <t>204</t>
  </si>
  <si>
    <t>090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</si>
  <si>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</si>
  <si>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304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</si>
  <si>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</si>
  <si>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</si>
  <si>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469</t>
  </si>
  <si>
    <t>Единая субвенция бюджетам муниципальных районов из бюджета субъекта Российской Федерации</t>
  </si>
  <si>
    <t>36</t>
  </si>
  <si>
    <t>900</t>
  </si>
  <si>
    <t>Единая субвенция местным бюджетам из бюджета субъекта Российской Федерации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</si>
  <si>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</si>
  <si>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303</t>
  </si>
  <si>
    <t>08 1 01 75011</t>
  </si>
  <si>
    <t>08 1 01 76050</t>
  </si>
  <si>
    <t>08 3 01 43140</t>
  </si>
  <si>
    <t>08 3 01 S3140</t>
  </si>
  <si>
    <t>08 3 01 73140</t>
  </si>
  <si>
    <t>01 1 02 53030</t>
  </si>
  <si>
    <t>01 1 02 L3040</t>
  </si>
  <si>
    <t>01 1 02 S3040</t>
  </si>
  <si>
    <t>06 2 01 L2990</t>
  </si>
  <si>
    <t>05 0 01 43230</t>
  </si>
  <si>
    <t>собственные</t>
  </si>
  <si>
    <t>прочие безвозмездные</t>
  </si>
  <si>
    <t>платные</t>
  </si>
  <si>
    <t>от поселений</t>
  </si>
  <si>
    <t>целевые</t>
  </si>
  <si>
    <t>ИТОГО</t>
  </si>
  <si>
    <t>08 1 01 42200</t>
  </si>
  <si>
    <t>Закупка энергетических ресурсов</t>
  </si>
  <si>
    <t>08 1 01 20223</t>
  </si>
  <si>
    <t>247</t>
  </si>
  <si>
    <t>Содержание МКУ "Служба по вопросам похоронного дела"</t>
  </si>
  <si>
    <t>08 3 01 26040</t>
  </si>
  <si>
    <t>01 1 01 20223</t>
  </si>
  <si>
    <t>01 1 02 20223</t>
  </si>
  <si>
    <t>414</t>
  </si>
  <si>
    <t>03 1 01 20223</t>
  </si>
  <si>
    <t>08 4 01 77950</t>
  </si>
  <si>
    <t>08 4 01 42200</t>
  </si>
  <si>
    <t>05 0 01 20223</t>
  </si>
  <si>
    <t>Прочие закупки товаров, работ и услуг</t>
  </si>
  <si>
    <t xml:space="preserve">Прочие закупки товаров, работ и услуг </t>
  </si>
  <si>
    <t xml:space="preserve">Прочая закупка товаров, работ и услуг </t>
  </si>
  <si>
    <t>Мероприятия по программе "Обеспечение безопасности жизнедеятельности населения МО "Суоярвский район"</t>
  </si>
  <si>
    <t>14 0 01 77951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</si>
  <si>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</si>
  <si>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Функционирование Правительства Российской Федерации, высших органов государственной власти субъектов РФ, местных администраций</t>
  </si>
  <si>
    <t>Обслуживание государственног (муниципального) долга</t>
  </si>
  <si>
    <t>11 0 01 77950</t>
  </si>
  <si>
    <t>единая</t>
  </si>
  <si>
    <t>Прочие мероприятия в рамках подпрограммы "Социальная политика"</t>
  </si>
  <si>
    <t xml:space="preserve">к постановлению администрации муниципального образования "Суоярвский район" от           № </t>
  </si>
  <si>
    <t>Исполнение бюджета муниципального образования "Суоярвский район" по кодам классификации доходов бюджета за 1 квартал 2022 год</t>
  </si>
  <si>
    <t>Утверждено на 2022 год</t>
  </si>
  <si>
    <t xml:space="preserve">Исполнено за 1 квартал 2022 г. </t>
  </si>
  <si>
    <t>НАЛОГОВЫЕ И НЕНАЛОГОВЫЕ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</si>
  <si>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</si>
  <si>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</si>
  <si>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Налог на доходы физических лиц,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ч том числе фиксированной прибыли контролируемой иностранной компании) </t>
  </si>
  <si>
    <t>080</t>
  </si>
  <si>
    <t>1000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</si>
  <si>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</si>
  <si>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</si>
  <si>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</si>
  <si>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</si>
  <si>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021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</si>
  <si>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</si>
  <si>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070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</si>
  <si>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предприятий)</t>
  </si>
  <si>
    <t>Плата за размещение твердых коммунальных отходов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</si>
  <si>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</si>
  <si>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</si>
  <si>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</si>
  <si>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8.6.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</si>
  <si>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</si>
  <si>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налогаемые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</si>
  <si>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</si>
  <si>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</si>
  <si>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</si>
  <si>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</si>
  <si>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</si>
  <si>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налогаемые мировыми судьями, комиссиями по делам несовершеннолетних и защите их прав</t>
  </si>
  <si>
    <t>163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</si>
  <si>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</si>
  <si>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</si>
  <si>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</si>
  <si>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</si>
  <si>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</si>
  <si>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РФ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</si>
  <si>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</si>
  <si>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8.9.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</si>
  <si>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</si>
  <si>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</si>
  <si>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</si>
  <si>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</si>
  <si>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031</t>
  </si>
  <si>
    <t>8.10.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</si>
  <si>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</si>
  <si>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0051</t>
  </si>
  <si>
    <t>8.11.</t>
  </si>
  <si>
    <t>8.12.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</si>
  <si>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</si>
  <si>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Дотации от других бюджетов бюджетной системы Российской Федерации</t>
  </si>
  <si>
    <t xml:space="preserve">Дотации бюджетам муниципальных районов на выравнивание  бюджетной обеспеченности </t>
  </si>
  <si>
    <t>Дотации бюджетам муниципальных районов на поддержку мер по обеспечению сбалансированности бюджетов</t>
  </si>
  <si>
    <t>002</t>
  </si>
  <si>
    <t>Субсидии бюджетам субъектов  Российской Федерации и муниципальных образований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</si>
  <si>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</si>
  <si>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</si>
  <si>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</si>
  <si>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</si>
  <si>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</si>
  <si>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</si>
  <si>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</si>
  <si>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</si>
  <si>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</si>
  <si>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на поддержку отрасли культуры</t>
  </si>
  <si>
    <t>519</t>
  </si>
  <si>
    <t>Субсидия бюджетам муниципальных районов на поддержку отрасли культуры</t>
  </si>
  <si>
    <t>Субсидии бюджетам на реализацию мероприятий по модернизации школьных систем образования</t>
  </si>
  <si>
    <t>750</t>
  </si>
  <si>
    <t>Субсидии бюджетам муниципальных районов на реализацию мероприятий по модернизации школьных систем образования</t>
  </si>
  <si>
    <t>Субвенции бюджетам субъектов  Российской Федерации и муниципальных образований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</si>
  <si>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</si>
  <si>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160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</si>
  <si>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</si>
  <si>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</si>
  <si>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Прочие межбюджетные трансферты, передаваемые бюджетам </t>
  </si>
  <si>
    <t>1.5.</t>
  </si>
  <si>
    <t>Прочие безвозмездные поступления</t>
  </si>
  <si>
    <t>Прочие безвозмездные поступления в бюджеты муниципальных районов</t>
  </si>
  <si>
    <t>1.6.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</si>
  <si>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</si>
  <si>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</si>
  <si>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</si>
  <si>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1.7.</t>
  </si>
  <si>
    <t>2.4.</t>
  </si>
  <si>
    <t xml:space="preserve">к постановлению администрации муниципального образования "Суоярвский район" от        № </t>
  </si>
  <si>
    <t>Исполнение бюджета муниципального образования "Суоярвский район" по разделам и подразделам классификации расходов бюджетов за 1 квартал  2022 год</t>
  </si>
  <si>
    <t>Исполнено за 1 квартал 2022 г.</t>
  </si>
  <si>
    <r>
      <t xml:space="preserve">Ведомственная структура расходов бюджета муниципального образования "Суоярвский район" за 1 квартал 2022 год по                                   разделам и подразделам, целевым статьям и видам расходов классификации расходов бюджетов                           </t>
    </r>
    <r>
      <rPr>
        <sz val="12"/>
        <rFont val="Times New Roman"/>
        <family val="1"/>
      </rPr>
      <t xml:space="preserve"> рублей</t>
    </r>
  </si>
  <si>
    <t xml:space="preserve">Фонд оплаты труда муниципальных органов </t>
  </si>
  <si>
    <t>Иные выплаты персоналу, за исключением фонда оплаты труда</t>
  </si>
  <si>
    <t>Расходы за счет единой субвенции бюджетам муниципальных районов</t>
  </si>
  <si>
    <t>Фонд оплаты труда муниципальных органов (несоверш)</t>
  </si>
  <si>
    <t>Иные выплаты персоналу, за исключением фонда оплаты труда (несов)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</si>
  <si>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(несов)</t>
  </si>
  <si>
    <t>Формирование и исполнение бюджетов сельских поселений</t>
  </si>
  <si>
    <t>Расходы на участие в предупреждении и ликвидации последствий чрезвычайных ситуаций в границах сельских поселений</t>
  </si>
  <si>
    <t>Расходы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</si>
  <si>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</si>
  <si>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</si>
  <si>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</si>
  <si>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</si>
  <si>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Расходы за счет 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</si>
  <si>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</si>
  <si>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Владение, пользование и распоряжение имуществом, находящимся в муниципальной собственности поселения (полномочие от Суоярвского городского поселения)</t>
  </si>
  <si>
    <t>Исполнение судебных решений по имуществу казны</t>
  </si>
  <si>
    <t>08 1 01 75110</t>
  </si>
  <si>
    <t>Прочие расходы на мероприятия по благоустройству территории Суоярвского городского поселения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</si>
  <si>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</si>
  <si>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</si>
  <si>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Оплата коммунальных услуг по ЦИХО</t>
  </si>
  <si>
    <t>Иные выплаты персоналу казенных учреждений, за исключением фонда оплаты труда</t>
  </si>
  <si>
    <t>Расходы на содержание МКУ "Центр  информационно-хозяйственного обслуживания"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</si>
  <si>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</si>
  <si>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Расходы на содержание МКУ "ЦУМИ И ЗР СУОЯРВСКОГО РАЙОНА"</t>
  </si>
  <si>
    <t>Мероприятия на обеспечение доступа органов местного самоуправления к государственным информационным системам, размещенным в Центре обработки Правительства РК за счет иных межбюджетных трансфертов из бюджета РК</t>
  </si>
  <si>
    <t>08 1 01 44540</t>
  </si>
  <si>
    <t>Мероприятия по муниципальной программе "Профилактика правонарушений и преступлений в Суоярвском муниципальном районе"</t>
  </si>
  <si>
    <t>Мероприятия в рамках муниципальной программы "Профилактика терроризма, а также минимизация и (или) ликвидация последствий его проявления на территории Суоярвского муниципального района"</t>
  </si>
  <si>
    <t>Расходы за счет субвенции на осуществление отдельных государственных полномочий Республики Карелия по организации мероприятий при осуществлении деятельности по обращению с животными без владельцев</t>
  </si>
  <si>
    <t>Мероприятия по поддержке малого и среднего предпринимательства в Суоярвском районе за счет средств местного бюджета</t>
  </si>
  <si>
    <t>09 0 01 S3240</t>
  </si>
  <si>
    <t>Жилищно-коммунальное хозяйство</t>
  </si>
  <si>
    <t>Реализация мероприятий по сносу аварийных многоквартирных домов за счет субсидии из бюджета РК</t>
  </si>
  <si>
    <t>Мероприятия по переселению граждан из аварийного жилищного фонда за счет субсидии из бюджета РК (фонд реформирования ЖКХ )</t>
  </si>
  <si>
    <t>Бюджетные инвестиции на приобретение объектов недвижимого имущества в государственную (муниципальную) собственность(24391)</t>
  </si>
  <si>
    <t>Бюджетные инвестиции на приобретение объектов недвижимого имущества в государственную (муниципальную) собственность(24394)</t>
  </si>
  <si>
    <t>Субсидии на софинансирование капитальных вложений в объекты государственной (муниципальной) собственности (24368)</t>
  </si>
  <si>
    <t xml:space="preserve">Субсидии на софинансирование капитальных вложений в объекты государственной (муниципальной) собственности(24391) </t>
  </si>
  <si>
    <t>Субсидии на софинансирование капитальных вложений в объекты государственной (муниципальной) собственности(24394)</t>
  </si>
  <si>
    <t xml:space="preserve">Мероприятия по переселению граждан из аварийного жилищного фонда за счет субсидии из бюджета РК </t>
  </si>
  <si>
    <t>Бюджетные инвестиции на приобретение объектов недвижимого имущества в государственную (муниципальную) собственность(24390)</t>
  </si>
  <si>
    <t>Бюджетные инвестиции на приобретение объектов недвижимого имущества в государственную (муниципальную) собственность(24393)</t>
  </si>
  <si>
    <t>Субсидии на софинансирование капитальных вложений в объекты государственной (муниципальной) собственности (24367)</t>
  </si>
  <si>
    <t>Субсидии на софинансирование капитальных вложений в объекты государственной (муниципальной) собственности (24390)</t>
  </si>
  <si>
    <t>Субсидии на софинансирование капитальных вложений в объекты государственной (муниципальной) собственности (24393)</t>
  </si>
  <si>
    <t>Мероприятия по капитальному ремонту жилых домов</t>
  </si>
  <si>
    <t>Перечисление субсидии на реализацию мероприятий по обеспечению бесперебойной работы объектов водоснабжения и водоотведения за счет субсидии из бюджета РК</t>
  </si>
  <si>
    <t>06 2 01 43340</t>
  </si>
  <si>
    <t>Реализация мероприятий по обеспечению бесперебойной работы объектов водоснабжения и водоотведения за счет местного бюджета</t>
  </si>
  <si>
    <t>08 3 01 S3340</t>
  </si>
  <si>
    <t>Поддержка местных инициатив граждан, проживающих в городских и сельских поселениях РК за счет субсидии из бюджета РК</t>
  </si>
  <si>
    <t>Софинансирование cубсидии на поддержку местных инициатив граждан, проживающих в городских и сельских поселениях РК</t>
  </si>
  <si>
    <t>Софинансирование cубсидии на поддержку местных инициатив граждан, проживающих в городских и сельских поселениях РК за счет средств юридических и физических лиц</t>
  </si>
  <si>
    <t xml:space="preserve">Организация и содержание мест захоронения </t>
  </si>
  <si>
    <t>08 3 01 76040</t>
  </si>
  <si>
    <t>Реализация мероприятий, превышающих выделенные суммы из бюджета РК по проектам благоустройства</t>
  </si>
  <si>
    <t>08 3 01 76051</t>
  </si>
  <si>
    <t>Оплата коммунальных услуг по дошкольным учреждениям</t>
  </si>
  <si>
    <t>Расходы за счет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</si>
  <si>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Фонд оплаты труда казенных учреждений</t>
  </si>
  <si>
    <t>На выплату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 за счет ИМБТ</t>
  </si>
  <si>
    <t>01 1 01 44580</t>
  </si>
  <si>
    <t>Расходы за счет субвенции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</si>
  <si>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Оплата коммунальных услуг по общеобразовательным учреждениям, учреждениям дополнительного образования</t>
  </si>
  <si>
    <t>Пособия , компенсации и иные социальные выплаты гражданам, кроме публичных нормативных обязятельств</t>
  </si>
  <si>
    <t>На исполнение решений судов по исполненительным листам</t>
  </si>
  <si>
    <t>Реализация мероприятий по модернизации  школьных систем  образования</t>
  </si>
  <si>
    <t>01 1 02 L7500</t>
  </si>
  <si>
    <t>Субсидии бюджетным учреждениям на иные цели (свои)</t>
  </si>
  <si>
    <t>01 1 02 44580</t>
  </si>
  <si>
    <t>Расходы за счет 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</si>
  <si>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01 1 02 42100 </t>
  </si>
  <si>
    <t>Расходы за счет субсидии на реализацию мероприятий государственной программы РК " Развитие образования"</t>
  </si>
  <si>
    <t xml:space="preserve">Бюджетные инвестиции в объекты капитального строительства государственной (муниципальной) собственности </t>
  </si>
  <si>
    <t>Субсидии бюджетным учреждениям на иные цели (транспортные услуги)</t>
  </si>
  <si>
    <t xml:space="preserve">Расходы за счет иных межбюджетных трансфертов на реализацию мероприятий на ежемесячное денежное вознаграждение за классное руководство педагогическим работникам государственных и муниципальных </t>
  </si>
  <si>
    <t>Расходы за счет субсидии на организацию бесплатного горячего питания обучающихся</t>
  </si>
  <si>
    <t>Субсидии бюджетным учреждениям на иные цели (ФБ)</t>
  </si>
  <si>
    <t>Софинансирование субсидии за счет средств местного бюджета на реализацию мероприятий по организации бесплатного горячего питания обучающихся</t>
  </si>
  <si>
    <t>Бюджетные инвестиции в объекты капитального строительства государственной (муниципальной) собственности</t>
  </si>
  <si>
    <t>Оплата коммунальных услуг по общеобразовательным учреждениям,учреждениям дополнительного образования</t>
  </si>
  <si>
    <t>Расходы на содержание и обеспечение деятельности учреждений дополнительного образования</t>
  </si>
  <si>
    <t>Расходы за счет субсидии на организацию отдыха детей в каникулярное время</t>
  </si>
  <si>
    <t>Софинансирование за счет собственных средств субсидии на организацию отдыха детей в каникулярное время</t>
  </si>
  <si>
    <t>Расходы на трудоустройство детей в каникулярное время</t>
  </si>
  <si>
    <t>Прочие мероприятия в рамках муниципальной программы "Молодежь Суоярвского района"</t>
  </si>
  <si>
    <t>Расходы за счет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</si>
  <si>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Прочие мероприятия в рамках подпрограммы "Комплексная безопасность муниципальных образовательных организаций"</t>
  </si>
  <si>
    <t>Реализация прочих мероприятий в рамках подпрограммы "Энергосбережение и повышение энергетической эффективности"</t>
  </si>
  <si>
    <t>Расходы на обеспечение деятельности учреждений культуры в части оплаты коммунальных услуг</t>
  </si>
  <si>
    <t>Реализация мероприятий госпрограммы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</si>
  <si>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Cофинансирование программы РК "Развитие культуры",  связанное с поэтапным достижением  целевых значений средней заработной платы отдельных категорий работников бюджетной сферы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</si>
  <si>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</si>
  <si>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Субсидии на реализацию мероприятий в рамках федеральной целевой программы "Увековечивание памяти погибших при защите Отечества на 2019-2024годы"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</si>
  <si>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</si>
  <si>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Субсидии, за исключением субсидий на софинансирование капитальных вложений в объекты государственной (муниципальной) собственности (за счет местного бюджета)</t>
  </si>
  <si>
    <t>Подпрограмма "Подписка"</t>
  </si>
  <si>
    <t>03 3 00 00000</t>
  </si>
  <si>
    <t>Расходы за счет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</si>
  <si>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Софинансрование за счет средств местного бюджета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</si>
  <si>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Расходы за счет 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</si>
  <si>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Бюджетные инвестиции на приобретение 
объектов недвижимого имущества в государственную
(муниципальную) собственность за счет ФБ</t>
  </si>
  <si>
    <t>Бюджетные инвестиции на приобретение
объектов недвижимого имущества в государственную
(муниципальную) собственность РК</t>
  </si>
  <si>
    <t>Реализация мероприятий в рамках муниципальной программы "Ветеран"</t>
  </si>
  <si>
    <t>Фонд оплаты труда муниципальных органов и взносы по обязательному социальному страхованию</t>
  </si>
  <si>
    <t>Муниципальная программа "Развитие физической культуры и спорта в Суоярвском районе"</t>
  </si>
  <si>
    <t>05 0 00 00000</t>
  </si>
  <si>
    <t>Расходы на обеспечение деятельности учреждений физической культуры в части оплаты коммунальных услуг</t>
  </si>
  <si>
    <t>Расходы на  обеспечение деятельности учреждения физической культуры</t>
  </si>
  <si>
    <t>Муниципальная программа "Развитие физической культуры и спорта в Суоярвском районе" Основное мероприятие "Пропаганда  и внедрение физической культуры и спорта,здорового образа жизни"</t>
  </si>
  <si>
    <t>05 0 01 00000</t>
  </si>
  <si>
    <t>Реализация мероприятий госпрограммы РК "Развитие физической культуры, спорта"</t>
  </si>
  <si>
    <t>Реализация мероприятий регионального проекта "Умею плавать"</t>
  </si>
  <si>
    <t>05 0 Р5 43410</t>
  </si>
  <si>
    <t>Субсидии бюджетным учреждениям на иные цели (за счет субсидии из бюджета РК)</t>
  </si>
  <si>
    <t>Субсидии бюджетным учреждениям на иные цели (за счет средств местного бюджета)</t>
  </si>
  <si>
    <t>Реализация мероприятий госпрограммы Республики Карелия "Развитие физической культуры, спорта и совершенствование молодежной политики" (в целях развития системы спортивной подготовки) за счет средств бюджета РК</t>
  </si>
  <si>
    <t>05 0 P5 43230</t>
  </si>
  <si>
    <t>Софинансирование за счет средств местного бюджета субсидии на реализацию мероприятий госпрограммы Республики Карелия "Развитие физической культуры, спорта и совершенствование молодежной политики" (в целях развития системы спортивной подготовки)</t>
  </si>
  <si>
    <t>Реализация мероприятий  по приведению МБТ муниципальных учреждений физ-спортивной направленности в нормативное состояние за счет средств субсидии из бюджета РК</t>
  </si>
  <si>
    <t>05 0 01 43430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</si>
  <si>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</si>
  <si>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ИТОГО РАСХОДОВ</t>
  </si>
  <si>
    <t>06 2 01 44530</t>
  </si>
  <si>
    <t>Иные межбюджетные трансферты на обеспечение доступа органов местного самоуправления и муниципальных учреждений к сети Интернет из бюджета РК</t>
  </si>
  <si>
    <t>09 0 01 43240</t>
  </si>
  <si>
    <t xml:space="preserve"> Субсидия на реализацию доп.мероприятий по поддержке малого и среднего предпринимательства (Субсидии на возмещение недополученных доходов и (или) возмещение фактически понесенных затрат в связи с производством (реализацией) товаров, выполненных работ, оказаннием услуг)</t>
  </si>
  <si>
    <t>(Субсидии на возмещение недополученных доходов и (или) возмещение фактически понесенных затрат в связи с производством (реализацией) товаров, выполненных работ, оказаннием услуг)</t>
  </si>
  <si>
    <t>Прочая закупка товаров, работ и услуг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</si>
  <si>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</si>
  <si>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по ликвидации мест несанкционированного размещения отходов производства и потребления</t>
  </si>
  <si>
    <t>Реализация мероприятий по ремонту муниципальных учреждений в сфере культуры за счет иных межбюджетных трансфертов из бюджета РК</t>
  </si>
  <si>
    <t>Реализация мероприятий по государственной поддержке отрасли культуры (в целях оказания государственной поддержки лучшим сельским учреждениям культуры) за счет субсидии из бюджета РК</t>
  </si>
  <si>
    <t>Источники финансирования дефицита бюджета за 1 квартал 2022 год</t>
  </si>
  <si>
    <t>опека и попечительство</t>
  </si>
  <si>
    <t>регул.цен и тарифов</t>
  </si>
  <si>
    <t>жилье дети-сироты</t>
  </si>
  <si>
    <t>субвенция 30024</t>
  </si>
  <si>
    <t>каникулы</t>
  </si>
  <si>
    <t>развитие физ.и спорта</t>
  </si>
  <si>
    <t>умею плавать</t>
  </si>
  <si>
    <t>ликвидация отходов</t>
  </si>
  <si>
    <t>развитие образования</t>
  </si>
  <si>
    <t>ППМИ</t>
  </si>
  <si>
    <t>АСП</t>
  </si>
  <si>
    <t>доступное и комф.жилье</t>
  </si>
  <si>
    <t>прочие субсидии</t>
  </si>
  <si>
    <t>доступ к ГИСам</t>
  </si>
  <si>
    <t>льготы на селе педагогам</t>
  </si>
  <si>
    <t>едина субвенция</t>
  </si>
  <si>
    <t>комиссия несовершен</t>
  </si>
  <si>
    <t>ЗП культура</t>
  </si>
  <si>
    <t>ЗП доп.образов</t>
  </si>
  <si>
    <t>снос авар.домов</t>
  </si>
  <si>
    <t>ремонт Кайп.школы</t>
  </si>
  <si>
    <t>прочие субвенции</t>
  </si>
  <si>
    <t>МБТ физкуль.и спорт</t>
  </si>
  <si>
    <t>сторительство зданий</t>
  </si>
  <si>
    <t>инвалиды в образовании</t>
  </si>
  <si>
    <t>компенс.род.платы</t>
  </si>
  <si>
    <t>дотация поселения</t>
  </si>
  <si>
    <t>админстр.комиссии</t>
  </si>
  <si>
    <t>безнадз.животн</t>
  </si>
  <si>
    <t>иные МБТ</t>
  </si>
  <si>
    <t>ПСД культура</t>
  </si>
  <si>
    <t>интернет</t>
  </si>
  <si>
    <t>беспер.работа объектов водоснаб.и водоотвед.</t>
  </si>
  <si>
    <t>программа поддержки малого и среднего предприн.</t>
  </si>
  <si>
    <t>субвенция образование</t>
  </si>
  <si>
    <t>Субсидии (гранты в форме субсидий) на финансовое обеспечяение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</si>
  <si>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Субсидия на поддержку местных инициатив граждан, проживающих в городских и сельских поселениях РК (ремонт водонапорной башни в с.Вешкелица)</t>
  </si>
  <si>
    <t>08 3 01 43400</t>
  </si>
  <si>
    <t>Прочие закупки товаров, работ и услуг (за счет остатка на 01.01.2021)</t>
  </si>
  <si>
    <t>Прочая закупка товаров, работ и услуг (за счет города)</t>
  </si>
  <si>
    <t>Прочая закупка товаров, работ и услуг (от города)</t>
  </si>
  <si>
    <t>Прочая закупка товаров, работ и услуг  (от города)</t>
  </si>
  <si>
    <t>Прочая закупка товаров, работ и услуг (на исполнительный лист)</t>
  </si>
  <si>
    <t>Прочая закупка товаров, работ и услуг (свои)</t>
  </si>
  <si>
    <t>Прочая закупка товаров, работ и услуг (транспортные услуги)</t>
  </si>
  <si>
    <t>Прочая закупка товаров, работ и услуг (ФБ)</t>
  </si>
  <si>
    <t>Прочая закупка товаров, работ и услуг  (свои)</t>
  </si>
  <si>
    <t>01 1 02 S3201</t>
  </si>
  <si>
    <t>Реализация мероприятий государственной программы РК " Развитие образования" в целях обеспечения надлежащих условий для обучения и пребывания детей и повышения энергетической эффективности в муниципальных образовательных организациях за счет средств местного бюджета</t>
  </si>
  <si>
    <t>01 1 02 44310</t>
  </si>
  <si>
    <t>03 1 01 44310</t>
  </si>
  <si>
    <t>03 1 А2 55195</t>
  </si>
  <si>
    <t>05 0 01 S3230</t>
  </si>
  <si>
    <t>Софинансирование Субсидии на реализацию мероприятий госпрограммы РК "Развитие физической культуры, спорта (в целях создания условий для занятий фзической культурой и спортом)</t>
  </si>
  <si>
    <t>Софинансорование субсидии в целях реализации мероприятий по сносу аварийных многоквартирных домов</t>
  </si>
  <si>
    <t xml:space="preserve">Приложение № 4                                                                                                           к постановлению администрации муниципального образования "Суоярвский район" от                   № </t>
  </si>
  <si>
    <t>Исполнено за 1 квартал 2021 г.</t>
  </si>
  <si>
    <t>в % к исполнено за 2021 год</t>
  </si>
  <si>
    <t>в % к 2021 году</t>
  </si>
  <si>
    <t>Расходы за счет средств резервного фонда местных администраций</t>
  </si>
  <si>
    <t>1200070500</t>
  </si>
  <si>
    <t>Меры социальной поддержки педагогическим работникам образовательных учреждений, расположенных в сельской местности</t>
  </si>
  <si>
    <t>01 1 01 42040</t>
  </si>
  <si>
    <t>01 1 02 К3040</t>
  </si>
  <si>
    <t>На реализацию мероприятий по организации бесплатного горячего питания обучающихся</t>
  </si>
  <si>
    <t>06 2 01 65200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</si>
</sst>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[Red]\-#,##0\ "/>
    <numFmt numFmtId="186" formatCode="0_ ;[Red]\-0\ "/>
    <numFmt numFmtId="187" formatCode="#,##0.0"/>
    <numFmt numFmtId="188" formatCode="000000"/>
    <numFmt numFmtId="189" formatCode="#,##0;[Red]#,##0"/>
    <numFmt numFmtId="190" formatCode="#,##0.000"/>
    <numFmt numFmtId="191" formatCode="#,##0.0000"/>
    <numFmt numFmtId="192" formatCode="00\.00\.00"/>
    <numFmt numFmtId="193" formatCode="000"/>
    <numFmt numFmtId="194" formatCode="#,##0.00;[Red]\-#,##0.00;0.00"/>
    <numFmt numFmtId="195" formatCode="#,##0.00000"/>
    <numFmt numFmtId="196" formatCode="#,##0.000000"/>
    <numFmt numFmtId="197" formatCode="#,##0.00;[Red]\-#,##0.00"/>
    <numFmt numFmtId="198" formatCode="000000000"/>
    <numFmt numFmtId="199" formatCode="0000000"/>
    <numFmt numFmtId="200" formatCode="00\.00"/>
    <numFmt numFmtId="201" formatCode="000\.00\.000\.0"/>
    <numFmt numFmtId="202" formatCode="0\.00\.0"/>
    <numFmt numFmtId="203" formatCode="0000\.00\.00"/>
    <numFmt numFmtId="204" formatCode="#,##0.00_ ;[Red]\-#,##0.00\ "/>
    <numFmt numFmtId="205" formatCode="&quot;&quot;#000"/>
    <numFmt numFmtId="206" formatCode="&quot;&quot;###,##0.00"/>
    <numFmt numFmtId="207" formatCode="[$-FC19]d\ mmmm\ yyyy\ &quot;г.&quot;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</numFmts>
  <fonts count="1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4"/>
      <color indexed="1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sz val="10"/>
      <color indexed="48"/>
      <name val="Times New Roman"/>
      <family val="1"/>
    </font>
    <font>
      <b/>
      <sz val="10"/>
      <color indexed="20"/>
      <name val="Times New Roman"/>
      <family val="1"/>
    </font>
    <font>
      <sz val="10"/>
      <color indexed="57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16"/>
      <name val="Times New Roman"/>
      <family val="1"/>
    </font>
    <font>
      <sz val="11"/>
      <color indexed="4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sz val="9"/>
      <name val="Times New Roman"/>
      <family val="1"/>
    </font>
    <font>
      <sz val="9"/>
      <color indexed="2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4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i/>
      <sz val="10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48"/>
      <name val="Times New Roman"/>
      <family val="1"/>
    </font>
    <font>
      <b/>
      <sz val="14"/>
      <color indexed="60"/>
      <name val="Times New Roman"/>
      <family val="1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25"/>
      <name val="Times New Roman"/>
      <family val="1"/>
    </font>
    <font>
      <sz val="10"/>
      <color indexed="28"/>
      <name val="Times New Roman"/>
      <family val="1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FF"/>
      <name val="Times New Roman"/>
      <family val="1"/>
    </font>
    <font>
      <sz val="14"/>
      <color theme="9" tint="-0.4999699890613556"/>
      <name val="Times New Roman"/>
      <family val="1"/>
    </font>
    <font>
      <sz val="14"/>
      <color theme="3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9" tint="-0.4999699890613556"/>
      <name val="Times New Roman"/>
      <family val="1"/>
    </font>
    <font>
      <sz val="10"/>
      <color rgb="FFFF0000"/>
      <name val="Arial Cyr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800080"/>
      <name val="Times New Roman"/>
      <family val="1"/>
    </font>
    <font>
      <b/>
      <sz val="10"/>
      <color rgb="FF800080"/>
      <name val="Times New Roman"/>
      <family val="1"/>
    </font>
    <font>
      <sz val="10"/>
      <color rgb="FF008000"/>
      <name val="Times New Roman"/>
      <family val="1"/>
    </font>
    <font>
      <sz val="10"/>
      <color rgb="FF9F31A2"/>
      <name val="Times New Roman"/>
      <family val="1"/>
    </font>
    <font>
      <sz val="10"/>
      <color rgb="FF0000FF"/>
      <name val="Times New Roman"/>
      <family val="1"/>
    </font>
    <font>
      <sz val="10"/>
      <color rgb="FF990099"/>
      <name val="Times New Roman"/>
      <family val="1"/>
    </font>
    <font>
      <sz val="10"/>
      <color theme="7" tint="-0.4999699890613556"/>
      <name val="Times New Roman"/>
      <family val="1"/>
    </font>
    <font>
      <b/>
      <sz val="10"/>
      <color rgb="FF008000"/>
      <name val="Times New Roman"/>
      <family val="1"/>
    </font>
    <font>
      <sz val="10"/>
      <color rgb="FF00B050"/>
      <name val="Times New Roman"/>
      <family val="1"/>
    </font>
    <font>
      <sz val="10"/>
      <color rgb="FF7030A0"/>
      <name val="Times New Roman"/>
      <family val="1"/>
    </font>
    <font>
      <sz val="9"/>
      <color rgb="FF80008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25" borderId="1" applyNumberFormat="0" applyAlignment="0" applyProtection="0"/>
    <xf numFmtId="0" fontId="88" fillId="26" borderId="2" applyNumberFormat="0" applyAlignment="0" applyProtection="0"/>
    <xf numFmtId="0" fontId="8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27" borderId="7" applyNumberFormat="0" applyAlignment="0" applyProtection="0"/>
    <xf numFmtId="0" fontId="95" fillId="0" borderId="0" applyNumberFormat="0" applyFill="0" applyBorder="0" applyAlignment="0" applyProtection="0"/>
    <xf numFmtId="0" fontId="96" fillId="28" borderId="0" applyNumberFormat="0" applyBorder="0" applyAlignment="0" applyProtection="0"/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1" fillId="31" borderId="0" applyNumberFormat="0" applyBorder="0" applyAlignment="0" applyProtection="0"/>
  </cellStyleXfs>
  <cellXfs count="545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49" fontId="9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1" fillId="0" borderId="0" xfId="0" applyFont="1" applyAlignment="1">
      <alignment vertical="top"/>
    </xf>
    <xf numFmtId="3" fontId="9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3" fontId="18" fillId="0" borderId="0" xfId="0" applyNumberFormat="1" applyFont="1" applyAlignment="1">
      <alignment vertical="top"/>
    </xf>
    <xf numFmtId="4" fontId="0" fillId="0" borderId="0" xfId="0" applyNumberFormat="1" applyFont="1" applyAlignment="1">
      <alignment/>
    </xf>
    <xf numFmtId="0" fontId="9" fillId="0" borderId="10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0" fontId="9" fillId="0" borderId="10" xfId="0" applyFont="1" applyBorder="1" applyAlignment="1">
      <alignment vertical="justify" wrapText="1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justify"/>
    </xf>
    <xf numFmtId="0" fontId="20" fillId="0" borderId="13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center" wrapText="1"/>
    </xf>
    <xf numFmtId="206" fontId="20" fillId="0" borderId="13" xfId="0" applyNumberFormat="1" applyFont="1" applyBorder="1" applyAlignment="1">
      <alignment horizontal="right" wrapText="1"/>
    </xf>
    <xf numFmtId="206" fontId="20" fillId="0" borderId="14" xfId="0" applyNumberFormat="1" applyFont="1" applyBorder="1" applyAlignment="1">
      <alignment horizontal="right" wrapText="1"/>
    </xf>
    <xf numFmtId="0" fontId="22" fillId="0" borderId="13" xfId="0" applyFont="1" applyBorder="1" applyAlignment="1">
      <alignment horizontal="left" vertical="top" wrapText="1"/>
    </xf>
    <xf numFmtId="1" fontId="20" fillId="0" borderId="13" xfId="0" applyNumberFormat="1" applyFont="1" applyBorder="1" applyAlignment="1">
      <alignment horizontal="center" wrapText="1"/>
    </xf>
    <xf numFmtId="206" fontId="22" fillId="0" borderId="13" xfId="0" applyNumberFormat="1" applyFont="1" applyBorder="1" applyAlignment="1">
      <alignment horizontal="right" wrapText="1"/>
    </xf>
    <xf numFmtId="0" fontId="46" fillId="0" borderId="0" xfId="0" applyFont="1" applyAlignment="1">
      <alignment wrapText="1"/>
    </xf>
    <xf numFmtId="49" fontId="7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206" fontId="22" fillId="32" borderId="13" xfId="0" applyNumberFormat="1" applyFont="1" applyFill="1" applyBorder="1" applyAlignment="1">
      <alignment horizontal="right" wrapText="1"/>
    </xf>
    <xf numFmtId="4" fontId="13" fillId="32" borderId="15" xfId="0" applyNumberFormat="1" applyFont="1" applyFill="1" applyBorder="1" applyAlignment="1">
      <alignment/>
    </xf>
    <xf numFmtId="3" fontId="13" fillId="32" borderId="10" xfId="0" applyNumberFormat="1" applyFont="1" applyFill="1" applyBorder="1" applyAlignment="1">
      <alignment/>
    </xf>
    <xf numFmtId="3" fontId="13" fillId="32" borderId="16" xfId="0" applyNumberFormat="1" applyFont="1" applyFill="1" applyBorder="1" applyAlignment="1">
      <alignment/>
    </xf>
    <xf numFmtId="4" fontId="14" fillId="32" borderId="15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center" wrapText="1"/>
    </xf>
    <xf numFmtId="3" fontId="9" fillId="32" borderId="10" xfId="0" applyNumberFormat="1" applyFont="1" applyFill="1" applyBorder="1" applyAlignment="1">
      <alignment/>
    </xf>
    <xf numFmtId="3" fontId="9" fillId="32" borderId="16" xfId="0" applyNumberFormat="1" applyFont="1" applyFill="1" applyBorder="1" applyAlignment="1">
      <alignment/>
    </xf>
    <xf numFmtId="4" fontId="9" fillId="32" borderId="15" xfId="0" applyNumberFormat="1" applyFont="1" applyFill="1" applyBorder="1" applyAlignment="1">
      <alignment/>
    </xf>
    <xf numFmtId="4" fontId="36" fillId="32" borderId="15" xfId="0" applyNumberFormat="1" applyFont="1" applyFill="1" applyBorder="1" applyAlignment="1">
      <alignment/>
    </xf>
    <xf numFmtId="49" fontId="45" fillId="0" borderId="10" xfId="0" applyNumberFormat="1" applyFont="1" applyBorder="1" applyAlignment="1">
      <alignment horizontal="center" wrapText="1"/>
    </xf>
    <xf numFmtId="49" fontId="18" fillId="32" borderId="10" xfId="0" applyNumberFormat="1" applyFont="1" applyFill="1" applyBorder="1" applyAlignment="1" applyProtection="1">
      <alignment horizontal="center" vertical="center"/>
      <protection locked="0"/>
    </xf>
    <xf numFmtId="49" fontId="19" fillId="32" borderId="17" xfId="0" applyNumberFormat="1" applyFont="1" applyFill="1" applyBorder="1" applyAlignment="1" applyProtection="1">
      <alignment horizontal="center" vertical="center" wrapText="1"/>
      <protection/>
    </xf>
    <xf numFmtId="49" fontId="18" fillId="32" borderId="17" xfId="0" applyNumberFormat="1" applyFont="1" applyFill="1" applyBorder="1" applyAlignment="1">
      <alignment horizontal="center" vertical="center"/>
    </xf>
    <xf numFmtId="3" fontId="35" fillId="32" borderId="18" xfId="0" applyNumberFormat="1" applyFont="1" applyFill="1" applyBorder="1" applyAlignment="1">
      <alignment/>
    </xf>
    <xf numFmtId="49" fontId="18" fillId="32" borderId="19" xfId="0" applyNumberFormat="1" applyFont="1" applyFill="1" applyBorder="1" applyAlignment="1" applyProtection="1">
      <alignment horizontal="center" vertical="center"/>
      <protection locked="0"/>
    </xf>
    <xf numFmtId="3" fontId="9" fillId="32" borderId="15" xfId="0" applyNumberFormat="1" applyFont="1" applyFill="1" applyBorder="1" applyAlignment="1">
      <alignment/>
    </xf>
    <xf numFmtId="3" fontId="9" fillId="32" borderId="20" xfId="0" applyNumberFormat="1" applyFont="1" applyFill="1" applyBorder="1" applyAlignment="1">
      <alignment/>
    </xf>
    <xf numFmtId="3" fontId="10" fillId="32" borderId="10" xfId="0" applyNumberFormat="1" applyFont="1" applyFill="1" applyBorder="1" applyAlignment="1">
      <alignment/>
    </xf>
    <xf numFmtId="3" fontId="10" fillId="32" borderId="21" xfId="0" applyNumberFormat="1" applyFont="1" applyFill="1" applyBorder="1" applyAlignment="1">
      <alignment/>
    </xf>
    <xf numFmtId="3" fontId="14" fillId="32" borderId="10" xfId="0" applyNumberFormat="1" applyFont="1" applyFill="1" applyBorder="1" applyAlignment="1">
      <alignment/>
    </xf>
    <xf numFmtId="3" fontId="14" fillId="32" borderId="16" xfId="0" applyNumberFormat="1" applyFont="1" applyFill="1" applyBorder="1" applyAlignment="1">
      <alignment/>
    </xf>
    <xf numFmtId="4" fontId="14" fillId="32" borderId="10" xfId="0" applyNumberFormat="1" applyFont="1" applyFill="1" applyBorder="1" applyAlignment="1">
      <alignment/>
    </xf>
    <xf numFmtId="3" fontId="16" fillId="32" borderId="15" xfId="0" applyNumberFormat="1" applyFont="1" applyFill="1" applyBorder="1" applyAlignment="1">
      <alignment/>
    </xf>
    <xf numFmtId="3" fontId="16" fillId="32" borderId="10" xfId="0" applyNumberFormat="1" applyFont="1" applyFill="1" applyBorder="1" applyAlignment="1">
      <alignment/>
    </xf>
    <xf numFmtId="3" fontId="16" fillId="32" borderId="16" xfId="0" applyNumberFormat="1" applyFont="1" applyFill="1" applyBorder="1" applyAlignment="1">
      <alignment/>
    </xf>
    <xf numFmtId="4" fontId="9" fillId="32" borderId="10" xfId="0" applyNumberFormat="1" applyFont="1" applyFill="1" applyBorder="1" applyAlignment="1">
      <alignment horizontal="right"/>
    </xf>
    <xf numFmtId="4" fontId="9" fillId="32" borderId="10" xfId="0" applyNumberFormat="1" applyFont="1" applyFill="1" applyBorder="1" applyAlignment="1">
      <alignment/>
    </xf>
    <xf numFmtId="4" fontId="16" fillId="32" borderId="15" xfId="0" applyNumberFormat="1" applyFont="1" applyFill="1" applyBorder="1" applyAlignment="1">
      <alignment/>
    </xf>
    <xf numFmtId="3" fontId="102" fillId="32" borderId="10" xfId="0" applyNumberFormat="1" applyFont="1" applyFill="1" applyBorder="1" applyAlignment="1">
      <alignment/>
    </xf>
    <xf numFmtId="3" fontId="102" fillId="32" borderId="16" xfId="0" applyNumberFormat="1" applyFont="1" applyFill="1" applyBorder="1" applyAlignment="1">
      <alignment/>
    </xf>
    <xf numFmtId="3" fontId="32" fillId="32" borderId="10" xfId="0" applyNumberFormat="1" applyFont="1" applyFill="1" applyBorder="1" applyAlignment="1">
      <alignment/>
    </xf>
    <xf numFmtId="3" fontId="32" fillId="32" borderId="16" xfId="0" applyNumberFormat="1" applyFont="1" applyFill="1" applyBorder="1" applyAlignment="1">
      <alignment/>
    </xf>
    <xf numFmtId="4" fontId="33" fillId="32" borderId="15" xfId="0" applyNumberFormat="1" applyFont="1" applyFill="1" applyBorder="1" applyAlignment="1">
      <alignment/>
    </xf>
    <xf numFmtId="3" fontId="33" fillId="32" borderId="10" xfId="0" applyNumberFormat="1" applyFont="1" applyFill="1" applyBorder="1" applyAlignment="1">
      <alignment/>
    </xf>
    <xf numFmtId="3" fontId="33" fillId="32" borderId="16" xfId="0" applyNumberFormat="1" applyFont="1" applyFill="1" applyBorder="1" applyAlignment="1">
      <alignment/>
    </xf>
    <xf numFmtId="3" fontId="31" fillId="32" borderId="10" xfId="0" applyNumberFormat="1" applyFont="1" applyFill="1" applyBorder="1" applyAlignment="1">
      <alignment/>
    </xf>
    <xf numFmtId="3" fontId="31" fillId="32" borderId="16" xfId="0" applyNumberFormat="1" applyFont="1" applyFill="1" applyBorder="1" applyAlignment="1">
      <alignment/>
    </xf>
    <xf numFmtId="4" fontId="31" fillId="32" borderId="10" xfId="0" applyNumberFormat="1" applyFont="1" applyFill="1" applyBorder="1" applyAlignment="1">
      <alignment/>
    </xf>
    <xf numFmtId="4" fontId="5" fillId="32" borderId="15" xfId="0" applyNumberFormat="1" applyFont="1" applyFill="1" applyBorder="1" applyAlignment="1">
      <alignment/>
    </xf>
    <xf numFmtId="4" fontId="5" fillId="32" borderId="20" xfId="0" applyNumberFormat="1" applyFont="1" applyFill="1" applyBorder="1" applyAlignment="1">
      <alignment/>
    </xf>
    <xf numFmtId="4" fontId="37" fillId="32" borderId="10" xfId="0" applyNumberFormat="1" applyFont="1" applyFill="1" applyBorder="1" applyAlignment="1">
      <alignment/>
    </xf>
    <xf numFmtId="194" fontId="103" fillId="32" borderId="15" xfId="191" applyNumberFormat="1" applyFont="1" applyFill="1" applyBorder="1" applyAlignment="1" applyProtection="1">
      <alignment horizontal="right"/>
      <protection hidden="1"/>
    </xf>
    <xf numFmtId="4" fontId="30" fillId="32" borderId="10" xfId="0" applyNumberFormat="1" applyFont="1" applyFill="1" applyBorder="1" applyAlignment="1">
      <alignment/>
    </xf>
    <xf numFmtId="3" fontId="9" fillId="32" borderId="0" xfId="0" applyNumberFormat="1" applyFont="1" applyFill="1" applyAlignment="1">
      <alignment/>
    </xf>
    <xf numFmtId="3" fontId="34" fillId="32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18" fillId="32" borderId="22" xfId="0" applyFont="1" applyFill="1" applyBorder="1" applyAlignment="1">
      <alignment horizontal="left" vertical="top" wrapText="1"/>
    </xf>
    <xf numFmtId="49" fontId="18" fillId="32" borderId="10" xfId="0" applyNumberFormat="1" applyFont="1" applyFill="1" applyBorder="1" applyAlignment="1" applyProtection="1">
      <alignment horizontal="center" vertical="center"/>
      <protection/>
    </xf>
    <xf numFmtId="49" fontId="18" fillId="32" borderId="15" xfId="0" applyNumberFormat="1" applyFont="1" applyFill="1" applyBorder="1" applyAlignment="1" applyProtection="1">
      <alignment horizontal="center" vertical="center"/>
      <protection locked="0"/>
    </xf>
    <xf numFmtId="4" fontId="18" fillId="32" borderId="10" xfId="0" applyNumberFormat="1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 applyProtection="1">
      <alignment horizontal="center" vertical="center"/>
      <protection locked="0"/>
    </xf>
    <xf numFmtId="49" fontId="19" fillId="32" borderId="19" xfId="0" applyNumberFormat="1" applyFont="1" applyFill="1" applyBorder="1" applyAlignment="1">
      <alignment horizontal="center" vertical="center"/>
    </xf>
    <xf numFmtId="49" fontId="18" fillId="32" borderId="15" xfId="0" applyNumberFormat="1" applyFont="1" applyFill="1" applyBorder="1" applyAlignment="1">
      <alignment horizontal="center" vertical="center"/>
    </xf>
    <xf numFmtId="49" fontId="18" fillId="32" borderId="19" xfId="0" applyNumberFormat="1" applyFont="1" applyFill="1" applyBorder="1" applyAlignment="1">
      <alignment horizontal="center" vertical="center"/>
    </xf>
    <xf numFmtId="4" fontId="46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32" borderId="19" xfId="0" applyNumberFormat="1" applyFont="1" applyFill="1" applyBorder="1" applyAlignment="1" applyProtection="1">
      <alignment horizontal="center" vertical="center"/>
      <protection locked="0"/>
    </xf>
    <xf numFmtId="49" fontId="18" fillId="32" borderId="22" xfId="0" applyNumberFormat="1" applyFont="1" applyFill="1" applyBorder="1" applyAlignment="1">
      <alignment horizontal="left" vertical="center" wrapText="1"/>
    </xf>
    <xf numFmtId="0" fontId="43" fillId="32" borderId="22" xfId="0" applyFont="1" applyFill="1" applyBorder="1" applyAlignment="1">
      <alignment horizontal="left" vertical="top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1" fontId="20" fillId="0" borderId="26" xfId="0" applyNumberFormat="1" applyFont="1" applyBorder="1" applyAlignment="1">
      <alignment horizontal="center" vertical="top" wrapText="1"/>
    </xf>
    <xf numFmtId="1" fontId="20" fillId="0" borderId="27" xfId="0" applyNumberFormat="1" applyFont="1" applyBorder="1" applyAlignment="1">
      <alignment horizontal="center" wrapText="1"/>
    </xf>
    <xf numFmtId="0" fontId="20" fillId="0" borderId="26" xfId="0" applyFont="1" applyBorder="1" applyAlignment="1">
      <alignment horizontal="left" vertical="top" wrapText="1"/>
    </xf>
    <xf numFmtId="206" fontId="20" fillId="0" borderId="27" xfId="0" applyNumberFormat="1" applyFont="1" applyBorder="1" applyAlignment="1">
      <alignment horizontal="right" wrapText="1"/>
    </xf>
    <xf numFmtId="0" fontId="22" fillId="0" borderId="26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top" wrapText="1"/>
    </xf>
    <xf numFmtId="0" fontId="20" fillId="0" borderId="29" xfId="0" applyFont="1" applyBorder="1" applyAlignment="1">
      <alignment horizontal="center" wrapText="1"/>
    </xf>
    <xf numFmtId="206" fontId="20" fillId="0" borderId="29" xfId="0" applyNumberFormat="1" applyFont="1" applyBorder="1" applyAlignment="1">
      <alignment horizontal="right" wrapText="1"/>
    </xf>
    <xf numFmtId="206" fontId="20" fillId="0" borderId="30" xfId="0" applyNumberFormat="1" applyFont="1" applyBorder="1" applyAlignment="1">
      <alignment horizontal="right" wrapText="1"/>
    </xf>
    <xf numFmtId="4" fontId="104" fillId="32" borderId="15" xfId="0" applyNumberFormat="1" applyFont="1" applyFill="1" applyBorder="1" applyAlignment="1">
      <alignment/>
    </xf>
    <xf numFmtId="3" fontId="104" fillId="32" borderId="15" xfId="0" applyNumberFormat="1" applyFont="1" applyFill="1" applyBorder="1" applyAlignment="1">
      <alignment/>
    </xf>
    <xf numFmtId="3" fontId="104" fillId="32" borderId="20" xfId="0" applyNumberFormat="1" applyFont="1" applyFill="1" applyBorder="1" applyAlignment="1">
      <alignment/>
    </xf>
    <xf numFmtId="3" fontId="105" fillId="32" borderId="15" xfId="0" applyNumberFormat="1" applyFont="1" applyFill="1" applyBorder="1" applyAlignment="1">
      <alignment/>
    </xf>
    <xf numFmtId="3" fontId="105" fillId="32" borderId="20" xfId="0" applyNumberFormat="1" applyFont="1" applyFill="1" applyBorder="1" applyAlignment="1">
      <alignment/>
    </xf>
    <xf numFmtId="3" fontId="106" fillId="32" borderId="10" xfId="0" applyNumberFormat="1" applyFont="1" applyFill="1" applyBorder="1" applyAlignment="1">
      <alignment/>
    </xf>
    <xf numFmtId="3" fontId="106" fillId="32" borderId="16" xfId="0" applyNumberFormat="1" applyFont="1" applyFill="1" applyBorder="1" applyAlignment="1">
      <alignment/>
    </xf>
    <xf numFmtId="4" fontId="9" fillId="32" borderId="20" xfId="0" applyNumberFormat="1" applyFont="1" applyFill="1" applyBorder="1" applyAlignment="1">
      <alignment/>
    </xf>
    <xf numFmtId="3" fontId="104" fillId="32" borderId="10" xfId="0" applyNumberFormat="1" applyFont="1" applyFill="1" applyBorder="1" applyAlignment="1">
      <alignment/>
    </xf>
    <xf numFmtId="3" fontId="104" fillId="32" borderId="16" xfId="0" applyNumberFormat="1" applyFont="1" applyFill="1" applyBorder="1" applyAlignment="1">
      <alignment/>
    </xf>
    <xf numFmtId="3" fontId="103" fillId="32" borderId="10" xfId="0" applyNumberFormat="1" applyFont="1" applyFill="1" applyBorder="1" applyAlignment="1">
      <alignment/>
    </xf>
    <xf numFmtId="3" fontId="103" fillId="32" borderId="16" xfId="0" applyNumberFormat="1" applyFont="1" applyFill="1" applyBorder="1" applyAlignment="1">
      <alignment/>
    </xf>
    <xf numFmtId="4" fontId="107" fillId="32" borderId="10" xfId="0" applyNumberFormat="1" applyFont="1" applyFill="1" applyBorder="1" applyAlignment="1">
      <alignment/>
    </xf>
    <xf numFmtId="3" fontId="103" fillId="0" borderId="10" xfId="0" applyNumberFormat="1" applyFont="1" applyFill="1" applyBorder="1" applyAlignment="1">
      <alignment/>
    </xf>
    <xf numFmtId="3" fontId="103" fillId="0" borderId="16" xfId="0" applyNumberFormat="1" applyFont="1" applyFill="1" applyBorder="1" applyAlignment="1">
      <alignment/>
    </xf>
    <xf numFmtId="4" fontId="103" fillId="0" borderId="1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3" fontId="31" fillId="0" borderId="16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49" fontId="18" fillId="0" borderId="0" xfId="0" applyNumberFormat="1" applyFont="1" applyFill="1" applyAlignment="1">
      <alignment horizontal="left"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>
      <alignment/>
    </xf>
    <xf numFmtId="4" fontId="18" fillId="0" borderId="10" xfId="0" applyNumberFormat="1" applyFont="1" applyBorder="1" applyAlignment="1">
      <alignment/>
    </xf>
    <xf numFmtId="4" fontId="18" fillId="32" borderId="10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0" fontId="47" fillId="0" borderId="0" xfId="0" applyFont="1" applyFill="1" applyBorder="1" applyAlignment="1" applyProtection="1">
      <alignment horizontal="right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3" fontId="19" fillId="0" borderId="32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/>
    </xf>
    <xf numFmtId="0" fontId="18" fillId="32" borderId="22" xfId="0" applyFont="1" applyFill="1" applyBorder="1" applyAlignment="1">
      <alignment horizontal="left" vertical="center" wrapText="1"/>
    </xf>
    <xf numFmtId="4" fontId="0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108" fillId="32" borderId="0" xfId="0" applyFont="1" applyFill="1" applyAlignment="1">
      <alignment/>
    </xf>
    <xf numFmtId="0" fontId="108" fillId="0" borderId="0" xfId="0" applyFont="1" applyFill="1" applyAlignment="1">
      <alignment/>
    </xf>
    <xf numFmtId="0" fontId="0" fillId="32" borderId="0" xfId="0" applyFill="1" applyAlignment="1">
      <alignment/>
    </xf>
    <xf numFmtId="0" fontId="17" fillId="32" borderId="0" xfId="0" applyFont="1" applyFill="1" applyBorder="1" applyAlignment="1">
      <alignment/>
    </xf>
    <xf numFmtId="0" fontId="18" fillId="0" borderId="0" xfId="0" applyFont="1" applyAlignment="1">
      <alignment wrapText="1"/>
    </xf>
    <xf numFmtId="4" fontId="9" fillId="32" borderId="21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vertical="justify" wrapText="1"/>
    </xf>
    <xf numFmtId="49" fontId="8" fillId="0" borderId="10" xfId="0" applyNumberFormat="1" applyFont="1" applyBorder="1" applyAlignment="1" quotePrefix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/>
    </xf>
    <xf numFmtId="0" fontId="5" fillId="0" borderId="10" xfId="0" applyFont="1" applyBorder="1" applyAlignment="1">
      <alignment vertical="justify" wrapText="1"/>
    </xf>
    <xf numFmtId="49" fontId="9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/>
    </xf>
    <xf numFmtId="49" fontId="7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/>
    </xf>
    <xf numFmtId="0" fontId="7" fillId="0" borderId="10" xfId="134" applyNumberFormat="1" applyFont="1" applyFill="1" applyBorder="1" applyAlignment="1" applyProtection="1">
      <alignment horizontal="left" vertical="top" wrapText="1"/>
      <protection hidden="1"/>
    </xf>
    <xf numFmtId="0" fontId="7" fillId="0" borderId="10" xfId="514" applyNumberFormat="1" applyFont="1" applyFill="1" applyBorder="1" applyAlignment="1" applyProtection="1">
      <alignment horizontal="justify" vertical="center" wrapText="1"/>
      <protection hidden="1"/>
    </xf>
    <xf numFmtId="194" fontId="7" fillId="0" borderId="15" xfId="514" applyNumberFormat="1" applyFont="1" applyFill="1" applyBorder="1" applyAlignment="1" applyProtection="1">
      <alignment horizontal="right"/>
      <protection hidden="1"/>
    </xf>
    <xf numFmtId="49" fontId="8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justify" vertical="center" wrapText="1"/>
    </xf>
    <xf numFmtId="16" fontId="5" fillId="0" borderId="10" xfId="0" applyNumberFormat="1" applyFont="1" applyBorder="1" applyAlignment="1">
      <alignment horizontal="left" vertical="center"/>
    </xf>
    <xf numFmtId="0" fontId="5" fillId="0" borderId="10" xfId="514" applyNumberFormat="1" applyFont="1" applyFill="1" applyBorder="1" applyAlignment="1" applyProtection="1">
      <alignment horizontal="justify" vertical="center" wrapText="1"/>
      <protection hidden="1"/>
    </xf>
    <xf numFmtId="0" fontId="5" fillId="0" borderId="0" xfId="0" applyNumberFormat="1" applyFont="1" applyAlignment="1">
      <alignment horizontal="justify" vertical="center" wrapText="1"/>
    </xf>
    <xf numFmtId="4" fontId="7" fillId="32" borderId="15" xfId="0" applyNumberFormat="1" applyFont="1" applyFill="1" applyBorder="1" applyAlignment="1">
      <alignment/>
    </xf>
    <xf numFmtId="0" fontId="7" fillId="0" borderId="10" xfId="0" applyNumberFormat="1" applyFont="1" applyBorder="1" applyAlignment="1">
      <alignment horizontal="justify" vertical="center" wrapText="1"/>
    </xf>
    <xf numFmtId="0" fontId="7" fillId="32" borderId="10" xfId="0" applyNumberFormat="1" applyFont="1" applyFill="1" applyBorder="1" applyAlignment="1">
      <alignment horizontal="justify" vertical="center" wrapText="1"/>
    </xf>
    <xf numFmtId="49" fontId="7" fillId="32" borderId="10" xfId="0" applyNumberFormat="1" applyFont="1" applyFill="1" applyBorder="1" applyAlignment="1">
      <alignment horizontal="center" vertical="top" wrapText="1"/>
    </xf>
    <xf numFmtId="4" fontId="7" fillId="32" borderId="10" xfId="0" applyNumberFormat="1" applyFont="1" applyFill="1" applyBorder="1" applyAlignment="1">
      <alignment/>
    </xf>
    <xf numFmtId="0" fontId="8" fillId="0" borderId="0" xfId="0" applyFont="1" applyAlignment="1">
      <alignment horizontal="left" vertical="center"/>
    </xf>
    <xf numFmtId="16" fontId="9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justify" vertical="center" wrapText="1"/>
    </xf>
    <xf numFmtId="0" fontId="7" fillId="0" borderId="0" xfId="0" applyNumberFormat="1" applyFont="1" applyAlignment="1">
      <alignment horizontal="justify" vertical="center" wrapText="1"/>
    </xf>
    <xf numFmtId="0" fontId="109" fillId="0" borderId="0" xfId="0" applyFont="1" applyAlignment="1">
      <alignment horizontal="justify"/>
    </xf>
    <xf numFmtId="194" fontId="7" fillId="32" borderId="10" xfId="515" applyNumberFormat="1" applyFont="1" applyFill="1" applyBorder="1" applyAlignment="1" applyProtection="1">
      <alignment horizontal="right"/>
      <protection hidden="1"/>
    </xf>
    <xf numFmtId="0" fontId="7" fillId="0" borderId="21" xfId="0" applyFont="1" applyBorder="1" applyAlignment="1">
      <alignment horizontal="justify" vertical="center" wrapText="1"/>
    </xf>
    <xf numFmtId="49" fontId="7" fillId="0" borderId="21" xfId="0" applyNumberFormat="1" applyFont="1" applyBorder="1" applyAlignment="1">
      <alignment horizontal="center" vertical="top" wrapText="1"/>
    </xf>
    <xf numFmtId="194" fontId="7" fillId="32" borderId="21" xfId="515" applyNumberFormat="1" applyFont="1" applyFill="1" applyBorder="1" applyAlignment="1" applyProtection="1">
      <alignment horizontal="right"/>
      <protection hidden="1"/>
    </xf>
    <xf numFmtId="49" fontId="8" fillId="0" borderId="10" xfId="0" applyNumberFormat="1" applyFont="1" applyBorder="1" applyAlignment="1" quotePrefix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justify"/>
    </xf>
    <xf numFmtId="49" fontId="52" fillId="0" borderId="10" xfId="0" applyNumberFormat="1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top" wrapText="1"/>
    </xf>
    <xf numFmtId="204" fontId="52" fillId="32" borderId="10" xfId="514" applyNumberFormat="1" applyFont="1" applyFill="1" applyBorder="1" applyAlignment="1" applyProtection="1">
      <alignment horizontal="right"/>
      <protection hidden="1"/>
    </xf>
    <xf numFmtId="0" fontId="7" fillId="0" borderId="10" xfId="0" applyFont="1" applyBorder="1" applyAlignment="1">
      <alignment horizontal="justify"/>
    </xf>
    <xf numFmtId="194" fontId="7" fillId="0" borderId="10" xfId="514" applyNumberFormat="1" applyFont="1" applyFill="1" applyBorder="1" applyAlignment="1" applyProtection="1">
      <alignment horizontal="right"/>
      <protection hidden="1"/>
    </xf>
    <xf numFmtId="0" fontId="7" fillId="0" borderId="10" xfId="0" applyFont="1" applyBorder="1" applyAlignment="1">
      <alignment wrapText="1"/>
    </xf>
    <xf numFmtId="0" fontId="110" fillId="0" borderId="10" xfId="0" applyFont="1" applyBorder="1" applyAlignment="1">
      <alignment wrapText="1"/>
    </xf>
    <xf numFmtId="0" fontId="110" fillId="0" borderId="33" xfId="0" applyFont="1" applyBorder="1" applyAlignment="1">
      <alignment horizontal="justify" vertical="top" wrapText="1"/>
    </xf>
    <xf numFmtId="194" fontId="7" fillId="0" borderId="21" xfId="514" applyNumberFormat="1" applyFont="1" applyFill="1" applyBorder="1" applyAlignment="1" applyProtection="1">
      <alignment horizontal="right"/>
      <protection hidden="1"/>
    </xf>
    <xf numFmtId="0" fontId="111" fillId="0" borderId="10" xfId="0" applyFont="1" applyBorder="1" applyAlignment="1">
      <alignment horizontal="justify"/>
    </xf>
    <xf numFmtId="4" fontId="52" fillId="32" borderId="10" xfId="0" applyNumberFormat="1" applyFont="1" applyFill="1" applyBorder="1" applyAlignment="1">
      <alignment/>
    </xf>
    <xf numFmtId="0" fontId="110" fillId="0" borderId="10" xfId="0" applyFont="1" applyBorder="1" applyAlignment="1">
      <alignment horizontal="justify"/>
    </xf>
    <xf numFmtId="0" fontId="112" fillId="0" borderId="0" xfId="0" applyFont="1" applyAlignment="1">
      <alignment horizontal="justify"/>
    </xf>
    <xf numFmtId="4" fontId="52" fillId="0" borderId="10" xfId="0" applyNumberFormat="1" applyFont="1" applyBorder="1" applyAlignment="1">
      <alignment/>
    </xf>
    <xf numFmtId="0" fontId="113" fillId="0" borderId="0" xfId="0" applyFont="1" applyAlignment="1">
      <alignment horizontal="justify"/>
    </xf>
    <xf numFmtId="0" fontId="111" fillId="0" borderId="10" xfId="0" applyFont="1" applyBorder="1" applyAlignment="1">
      <alignment wrapText="1"/>
    </xf>
    <xf numFmtId="0" fontId="110" fillId="0" borderId="21" xfId="0" applyFont="1" applyBorder="1" applyAlignment="1">
      <alignment wrapText="1"/>
    </xf>
    <xf numFmtId="0" fontId="111" fillId="0" borderId="10" xfId="0" applyFont="1" applyBorder="1" applyAlignment="1">
      <alignment horizontal="justify" vertical="top" wrapText="1"/>
    </xf>
    <xf numFmtId="0" fontId="110" fillId="0" borderId="10" xfId="0" applyFont="1" applyBorder="1" applyAlignment="1">
      <alignment horizontal="justify" vertical="top" wrapText="1"/>
    </xf>
    <xf numFmtId="0" fontId="8" fillId="0" borderId="34" xfId="0" applyFont="1" applyBorder="1" applyAlignment="1">
      <alignment horizontal="justify" vertical="center" wrapText="1"/>
    </xf>
    <xf numFmtId="49" fontId="8" fillId="0" borderId="34" xfId="0" applyNumberFormat="1" applyFont="1" applyBorder="1" applyAlignment="1">
      <alignment horizontal="center" vertical="top" wrapText="1"/>
    </xf>
    <xf numFmtId="4" fontId="8" fillId="0" borderId="35" xfId="0" applyNumberFormat="1" applyFont="1" applyBorder="1" applyAlignment="1">
      <alignment/>
    </xf>
    <xf numFmtId="0" fontId="7" fillId="0" borderId="10" xfId="0" applyFont="1" applyBorder="1" applyAlignment="1">
      <alignment vertical="top"/>
    </xf>
    <xf numFmtId="0" fontId="8" fillId="0" borderId="10" xfId="0" applyFont="1" applyBorder="1" applyAlignment="1">
      <alignment horizontal="justify"/>
    </xf>
    <xf numFmtId="49" fontId="8" fillId="0" borderId="10" xfId="0" applyNumberFormat="1" applyFont="1" applyBorder="1" applyAlignment="1">
      <alignment horizontal="center" wrapText="1"/>
    </xf>
    <xf numFmtId="4" fontId="8" fillId="32" borderId="15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0" fontId="5" fillId="0" borderId="0" xfId="0" applyFont="1" applyBorder="1" applyAlignment="1">
      <alignment vertical="top"/>
    </xf>
    <xf numFmtId="194" fontId="7" fillId="32" borderId="15" xfId="514" applyNumberFormat="1" applyFont="1" applyFill="1" applyBorder="1" applyAlignment="1" applyProtection="1">
      <alignment horizontal="right"/>
      <protection hidden="1"/>
    </xf>
    <xf numFmtId="0" fontId="8" fillId="0" borderId="0" xfId="0" applyFont="1" applyAlignment="1">
      <alignment horizontal="justify" vertical="center" wrapText="1"/>
    </xf>
    <xf numFmtId="0" fontId="114" fillId="0" borderId="15" xfId="0" applyFont="1" applyBorder="1" applyAlignment="1">
      <alignment horizontal="justify"/>
    </xf>
    <xf numFmtId="0" fontId="110" fillId="0" borderId="35" xfId="0" applyFont="1" applyBorder="1" applyAlignment="1">
      <alignment horizontal="justify"/>
    </xf>
    <xf numFmtId="0" fontId="114" fillId="0" borderId="15" xfId="0" applyFont="1" applyBorder="1" applyAlignment="1">
      <alignment wrapText="1"/>
    </xf>
    <xf numFmtId="0" fontId="8" fillId="0" borderId="10" xfId="0" applyNumberFormat="1" applyFont="1" applyBorder="1" applyAlignment="1">
      <alignment horizontal="justify" vertical="center" wrapText="1"/>
    </xf>
    <xf numFmtId="0" fontId="7" fillId="0" borderId="15" xfId="0" applyNumberFormat="1" applyFont="1" applyBorder="1" applyAlignment="1">
      <alignment horizontal="justify" vertical="center" wrapText="1"/>
    </xf>
    <xf numFmtId="187" fontId="54" fillId="32" borderId="15" xfId="516" applyNumberFormat="1" applyFont="1" applyFill="1" applyBorder="1" applyAlignment="1">
      <alignment/>
      <protection/>
    </xf>
    <xf numFmtId="0" fontId="7" fillId="0" borderId="21" xfId="0" applyNumberFormat="1" applyFont="1" applyBorder="1" applyAlignment="1">
      <alignment horizontal="justify" vertical="center" wrapText="1"/>
    </xf>
    <xf numFmtId="4" fontId="7" fillId="32" borderId="36" xfId="0" applyNumberFormat="1" applyFont="1" applyFill="1" applyBorder="1" applyAlignment="1">
      <alignment/>
    </xf>
    <xf numFmtId="187" fontId="54" fillId="32" borderId="10" xfId="516" applyNumberFormat="1" applyFont="1" applyFill="1" applyBorder="1" applyAlignment="1">
      <alignment/>
      <protection/>
    </xf>
    <xf numFmtId="0" fontId="109" fillId="0" borderId="10" xfId="0" applyFont="1" applyBorder="1" applyAlignment="1">
      <alignment/>
    </xf>
    <xf numFmtId="0" fontId="109" fillId="0" borderId="10" xfId="0" applyFont="1" applyBorder="1" applyAlignment="1">
      <alignment horizontal="justify"/>
    </xf>
    <xf numFmtId="4" fontId="54" fillId="32" borderId="10" xfId="516" applyNumberFormat="1" applyFont="1" applyFill="1" applyBorder="1" applyAlignment="1">
      <alignment/>
      <protection/>
    </xf>
    <xf numFmtId="4" fontId="8" fillId="32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9" fontId="9" fillId="0" borderId="21" xfId="0" applyNumberFormat="1" applyFont="1" applyBorder="1" applyAlignment="1">
      <alignment horizontal="left" vertical="center"/>
    </xf>
    <xf numFmtId="194" fontId="7" fillId="32" borderId="10" xfId="318" applyNumberFormat="1" applyFont="1" applyFill="1" applyBorder="1" applyAlignment="1" applyProtection="1">
      <alignment horizontal="right"/>
      <protection hidden="1"/>
    </xf>
    <xf numFmtId="0" fontId="9" fillId="0" borderId="1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wrapText="1"/>
    </xf>
    <xf numFmtId="0" fontId="46" fillId="32" borderId="22" xfId="0" applyFont="1" applyFill="1" applyBorder="1" applyAlignment="1">
      <alignment horizontal="left" vertical="top" wrapText="1"/>
    </xf>
    <xf numFmtId="49" fontId="40" fillId="32" borderId="17" xfId="0" applyNumberFormat="1" applyFont="1" applyFill="1" applyBorder="1" applyAlignment="1" applyProtection="1">
      <alignment horizontal="center" vertical="center" wrapText="1"/>
      <protection/>
    </xf>
    <xf numFmtId="49" fontId="46" fillId="32" borderId="10" xfId="0" applyNumberFormat="1" applyFont="1" applyFill="1" applyBorder="1" applyAlignment="1" applyProtection="1">
      <alignment horizontal="center" vertical="center"/>
      <protection locked="0"/>
    </xf>
    <xf numFmtId="49" fontId="46" fillId="32" borderId="15" xfId="0" applyNumberFormat="1" applyFont="1" applyFill="1" applyBorder="1" applyAlignment="1" applyProtection="1">
      <alignment horizontal="center" vertical="center"/>
      <protection locked="0"/>
    </xf>
    <xf numFmtId="49" fontId="40" fillId="32" borderId="10" xfId="0" applyNumberFormat="1" applyFont="1" applyFill="1" applyBorder="1" applyAlignment="1" applyProtection="1">
      <alignment horizontal="center" vertical="center"/>
      <protection locked="0"/>
    </xf>
    <xf numFmtId="49" fontId="40" fillId="32" borderId="19" xfId="0" applyNumberFormat="1" applyFont="1" applyFill="1" applyBorder="1" applyAlignment="1" applyProtection="1">
      <alignment horizontal="center" vertical="center"/>
      <protection locked="0"/>
    </xf>
    <xf numFmtId="49" fontId="46" fillId="32" borderId="10" xfId="0" applyNumberFormat="1" applyFont="1" applyFill="1" applyBorder="1" applyAlignment="1">
      <alignment horizontal="center" vertical="center"/>
    </xf>
    <xf numFmtId="49" fontId="46" fillId="32" borderId="15" xfId="0" applyNumberFormat="1" applyFont="1" applyFill="1" applyBorder="1" applyAlignment="1">
      <alignment horizontal="center" vertical="center"/>
    </xf>
    <xf numFmtId="49" fontId="46" fillId="32" borderId="19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8" fillId="32" borderId="37" xfId="0" applyFont="1" applyFill="1" applyBorder="1" applyAlignment="1">
      <alignment horizontal="left" vertical="top" wrapText="1"/>
    </xf>
    <xf numFmtId="49" fontId="5" fillId="32" borderId="0" xfId="0" applyNumberFormat="1" applyFont="1" applyFill="1" applyBorder="1" applyAlignment="1" applyProtection="1">
      <alignment horizontal="center" vertical="center" wrapText="1"/>
      <protection/>
    </xf>
    <xf numFmtId="49" fontId="8" fillId="32" borderId="38" xfId="0" applyNumberFormat="1" applyFont="1" applyFill="1" applyBorder="1" applyAlignment="1">
      <alignment horizontal="center" vertical="center"/>
    </xf>
    <xf numFmtId="49" fontId="8" fillId="32" borderId="39" xfId="0" applyNumberFormat="1" applyFont="1" applyFill="1" applyBorder="1" applyAlignment="1">
      <alignment horizontal="center" vertical="center"/>
    </xf>
    <xf numFmtId="49" fontId="8" fillId="32" borderId="40" xfId="0" applyNumberFormat="1" applyFont="1" applyFill="1" applyBorder="1" applyAlignment="1">
      <alignment horizontal="center" vertical="center"/>
    </xf>
    <xf numFmtId="4" fontId="8" fillId="32" borderId="38" xfId="0" applyNumberFormat="1" applyFont="1" applyFill="1" applyBorder="1" applyAlignment="1">
      <alignment horizontal="center" vertical="center"/>
    </xf>
    <xf numFmtId="49" fontId="8" fillId="32" borderId="22" xfId="0" applyNumberFormat="1" applyFont="1" applyFill="1" applyBorder="1" applyAlignment="1">
      <alignment horizontal="left" vertical="center" wrapText="1"/>
    </xf>
    <xf numFmtId="49" fontId="8" fillId="32" borderId="15" xfId="0" applyNumberFormat="1" applyFont="1" applyFill="1" applyBorder="1" applyAlignment="1" applyProtection="1">
      <alignment horizontal="center" vertical="center"/>
      <protection locked="0"/>
    </xf>
    <xf numFmtId="4" fontId="8" fillId="32" borderId="10" xfId="0" applyNumberFormat="1" applyFont="1" applyFill="1" applyBorder="1" applyAlignment="1">
      <alignment horizontal="center" vertical="center"/>
    </xf>
    <xf numFmtId="49" fontId="19" fillId="32" borderId="15" xfId="0" applyNumberFormat="1" applyFont="1" applyFill="1" applyBorder="1" applyAlignment="1" applyProtection="1">
      <alignment horizontal="center" vertical="center"/>
      <protection locked="0"/>
    </xf>
    <xf numFmtId="49" fontId="19" fillId="32" borderId="19" xfId="0" applyNumberFormat="1" applyFont="1" applyFill="1" applyBorder="1" applyAlignment="1" applyProtection="1">
      <alignment horizontal="center" vertical="center"/>
      <protection locked="0"/>
    </xf>
    <xf numFmtId="0" fontId="19" fillId="32" borderId="22" xfId="0" applyFont="1" applyFill="1" applyBorder="1" applyAlignment="1">
      <alignment horizontal="left" vertical="top" wrapText="1"/>
    </xf>
    <xf numFmtId="49" fontId="19" fillId="32" borderId="15" xfId="0" applyNumberFormat="1" applyFont="1" applyFill="1" applyBorder="1" applyAlignment="1" applyProtection="1">
      <alignment horizontal="center" vertical="top"/>
      <protection locked="0"/>
    </xf>
    <xf numFmtId="49" fontId="19" fillId="32" borderId="10" xfId="0" applyNumberFormat="1" applyFont="1" applyFill="1" applyBorder="1" applyAlignment="1" applyProtection="1">
      <alignment horizontal="center" vertical="top"/>
      <protection locked="0"/>
    </xf>
    <xf numFmtId="0" fontId="8" fillId="32" borderId="22" xfId="0" applyFont="1" applyFill="1" applyBorder="1" applyAlignment="1">
      <alignment horizontal="left" vertical="top" wrapText="1"/>
    </xf>
    <xf numFmtId="49" fontId="8" fillId="32" borderId="10" xfId="0" applyNumberFormat="1" applyFont="1" applyFill="1" applyBorder="1" applyAlignment="1" applyProtection="1">
      <alignment horizontal="center" vertical="center"/>
      <protection/>
    </xf>
    <xf numFmtId="49" fontId="19" fillId="32" borderId="10" xfId="0" applyNumberFormat="1" applyFont="1" applyFill="1" applyBorder="1" applyAlignment="1">
      <alignment horizontal="center" vertical="center"/>
    </xf>
    <xf numFmtId="49" fontId="19" fillId="32" borderId="15" xfId="0" applyNumberFormat="1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 applyProtection="1">
      <alignment horizontal="center" vertical="center"/>
      <protection/>
    </xf>
    <xf numFmtId="0" fontId="8" fillId="32" borderId="31" xfId="0" applyFont="1" applyFill="1" applyBorder="1" applyAlignment="1" applyProtection="1">
      <alignment horizontal="right" vertical="top" wrapText="1"/>
      <protection/>
    </xf>
    <xf numFmtId="49" fontId="8" fillId="32" borderId="18" xfId="0" applyNumberFormat="1" applyFont="1" applyFill="1" applyBorder="1" applyAlignment="1" applyProtection="1">
      <alignment horizontal="center" vertical="center" wrapText="1"/>
      <protection/>
    </xf>
    <xf numFmtId="49" fontId="8" fillId="32" borderId="41" xfId="0" applyNumberFormat="1" applyFont="1" applyFill="1" applyBorder="1" applyAlignment="1">
      <alignment horizontal="center" vertical="center"/>
    </xf>
    <xf numFmtId="49" fontId="8" fillId="32" borderId="42" xfId="0" applyNumberFormat="1" applyFont="1" applyFill="1" applyBorder="1" applyAlignment="1">
      <alignment horizontal="center" vertical="center"/>
    </xf>
    <xf numFmtId="49" fontId="8" fillId="32" borderId="43" xfId="0" applyNumberFormat="1" applyFont="1" applyFill="1" applyBorder="1" applyAlignment="1">
      <alignment horizontal="center" vertical="center"/>
    </xf>
    <xf numFmtId="4" fontId="8" fillId="32" borderId="41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4" fontId="24" fillId="0" borderId="44" xfId="0" applyNumberFormat="1" applyFont="1" applyFill="1" applyBorder="1" applyAlignment="1">
      <alignment horizontal="right"/>
    </xf>
    <xf numFmtId="49" fontId="25" fillId="0" borderId="22" xfId="0" applyNumberFormat="1" applyFont="1" applyFill="1" applyBorder="1" applyAlignment="1">
      <alignment horizontal="left" vertical="center" wrapText="1"/>
    </xf>
    <xf numFmtId="4" fontId="25" fillId="0" borderId="44" xfId="0" applyNumberFormat="1" applyFont="1" applyFill="1" applyBorder="1" applyAlignment="1">
      <alignment horizontal="right"/>
    </xf>
    <xf numFmtId="49" fontId="18" fillId="0" borderId="22" xfId="0" applyNumberFormat="1" applyFont="1" applyFill="1" applyBorder="1" applyAlignment="1">
      <alignment horizontal="left" vertical="center" wrapText="1"/>
    </xf>
    <xf numFmtId="4" fontId="18" fillId="0" borderId="44" xfId="0" applyNumberFormat="1" applyFont="1" applyBorder="1" applyAlignment="1">
      <alignment horizontal="right"/>
    </xf>
    <xf numFmtId="4" fontId="18" fillId="32" borderId="44" xfId="0" applyNumberFormat="1" applyFont="1" applyFill="1" applyBorder="1" applyAlignment="1">
      <alignment horizontal="right"/>
    </xf>
    <xf numFmtId="0" fontId="25" fillId="0" borderId="22" xfId="0" applyFont="1" applyBorder="1" applyAlignment="1">
      <alignment horizontal="left" vertical="top" wrapText="1"/>
    </xf>
    <xf numFmtId="0" fontId="26" fillId="0" borderId="22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4" fontId="25" fillId="32" borderId="44" xfId="0" applyNumberFormat="1" applyFont="1" applyFill="1" applyBorder="1" applyAlignment="1">
      <alignment horizontal="right"/>
    </xf>
    <xf numFmtId="0" fontId="24" fillId="0" borderId="22" xfId="0" applyFont="1" applyBorder="1" applyAlignment="1">
      <alignment/>
    </xf>
    <xf numFmtId="4" fontId="24" fillId="0" borderId="44" xfId="0" applyNumberFormat="1" applyFont="1" applyBorder="1" applyAlignment="1">
      <alignment horizontal="right"/>
    </xf>
    <xf numFmtId="0" fontId="44" fillId="0" borderId="22" xfId="0" applyFont="1" applyBorder="1" applyAlignment="1">
      <alignment wrapText="1"/>
    </xf>
    <xf numFmtId="0" fontId="25" fillId="0" borderId="22" xfId="0" applyFont="1" applyBorder="1" applyAlignment="1">
      <alignment/>
    </xf>
    <xf numFmtId="0" fontId="20" fillId="0" borderId="22" xfId="0" applyFont="1" applyBorder="1" applyAlignment="1">
      <alignment/>
    </xf>
    <xf numFmtId="49" fontId="115" fillId="0" borderId="22" xfId="0" applyNumberFormat="1" applyFont="1" applyFill="1" applyBorder="1" applyAlignment="1">
      <alignment horizontal="left" vertical="center" wrapText="1"/>
    </xf>
    <xf numFmtId="188" fontId="18" fillId="0" borderId="22" xfId="0" applyNumberFormat="1" applyFont="1" applyFill="1" applyBorder="1" applyAlignment="1">
      <alignment horizontal="left" vertical="center" wrapText="1"/>
    </xf>
    <xf numFmtId="0" fontId="115" fillId="0" borderId="45" xfId="0" applyFont="1" applyBorder="1" applyAlignment="1">
      <alignment wrapText="1"/>
    </xf>
    <xf numFmtId="4" fontId="115" fillId="0" borderId="44" xfId="0" applyNumberFormat="1" applyFont="1" applyFill="1" applyBorder="1" applyAlignment="1">
      <alignment horizontal="right"/>
    </xf>
    <xf numFmtId="4" fontId="18" fillId="0" borderId="44" xfId="0" applyNumberFormat="1" applyFont="1" applyFill="1" applyBorder="1" applyAlignment="1">
      <alignment horizontal="right"/>
    </xf>
    <xf numFmtId="49" fontId="28" fillId="0" borderId="22" xfId="0" applyNumberFormat="1" applyFont="1" applyFill="1" applyBorder="1" applyAlignment="1">
      <alignment horizontal="left" vertical="center" wrapText="1"/>
    </xf>
    <xf numFmtId="49" fontId="48" fillId="0" borderId="22" xfId="0" applyNumberFormat="1" applyFont="1" applyFill="1" applyBorder="1" applyAlignment="1">
      <alignment horizontal="left" vertical="center" wrapText="1"/>
    </xf>
    <xf numFmtId="1" fontId="25" fillId="0" borderId="46" xfId="0" applyNumberFormat="1" applyFont="1" applyFill="1" applyBorder="1" applyAlignment="1">
      <alignment horizontal="left" vertical="center" wrapText="1"/>
    </xf>
    <xf numFmtId="49" fontId="3" fillId="33" borderId="22" xfId="0" applyNumberFormat="1" applyFont="1" applyFill="1" applyBorder="1" applyAlignment="1">
      <alignment horizontal="left" vertical="center" wrapText="1"/>
    </xf>
    <xf numFmtId="4" fontId="3" fillId="34" borderId="44" xfId="0" applyNumberFormat="1" applyFont="1" applyFill="1" applyBorder="1" applyAlignment="1">
      <alignment horizontal="right"/>
    </xf>
    <xf numFmtId="0" fontId="49" fillId="0" borderId="22" xfId="0" applyFont="1" applyBorder="1" applyAlignment="1">
      <alignment horizontal="left" vertical="top" wrapText="1"/>
    </xf>
    <xf numFmtId="4" fontId="24" fillId="0" borderId="47" xfId="0" applyNumberFormat="1" applyFont="1" applyBorder="1" applyAlignment="1">
      <alignment horizontal="right"/>
    </xf>
    <xf numFmtId="0" fontId="39" fillId="33" borderId="22" xfId="0" applyFont="1" applyFill="1" applyBorder="1" applyAlignment="1">
      <alignment wrapText="1"/>
    </xf>
    <xf numFmtId="4" fontId="23" fillId="34" borderId="44" xfId="0" applyNumberFormat="1" applyFont="1" applyFill="1" applyBorder="1" applyAlignment="1">
      <alignment horizontal="right"/>
    </xf>
    <xf numFmtId="0" fontId="24" fillId="35" borderId="22" xfId="0" applyFont="1" applyFill="1" applyBorder="1" applyAlignment="1">
      <alignment wrapText="1"/>
    </xf>
    <xf numFmtId="49" fontId="24" fillId="0" borderId="22" xfId="0" applyNumberFormat="1" applyFont="1" applyFill="1" applyBorder="1" applyAlignment="1">
      <alignment horizontal="left" vertical="center" wrapText="1"/>
    </xf>
    <xf numFmtId="4" fontId="46" fillId="32" borderId="44" xfId="0" applyNumberFormat="1" applyFont="1" applyFill="1" applyBorder="1" applyAlignment="1">
      <alignment horizontal="right"/>
    </xf>
    <xf numFmtId="0" fontId="3" fillId="33" borderId="22" xfId="0" applyFont="1" applyFill="1" applyBorder="1" applyAlignment="1">
      <alignment horizontal="left" vertical="top" wrapText="1"/>
    </xf>
    <xf numFmtId="0" fontId="24" fillId="0" borderId="22" xfId="0" applyFont="1" applyFill="1" applyBorder="1" applyAlignment="1">
      <alignment horizontal="left" vertical="top" wrapText="1"/>
    </xf>
    <xf numFmtId="0" fontId="115" fillId="0" borderId="22" xfId="0" applyFont="1" applyFill="1" applyBorder="1" applyAlignment="1">
      <alignment horizontal="left" vertical="top" wrapText="1"/>
    </xf>
    <xf numFmtId="0" fontId="24" fillId="0" borderId="22" xfId="0" applyFont="1" applyFill="1" applyBorder="1" applyAlignment="1">
      <alignment wrapText="1"/>
    </xf>
    <xf numFmtId="0" fontId="115" fillId="0" borderId="22" xfId="0" applyFont="1" applyFill="1" applyBorder="1" applyAlignment="1">
      <alignment wrapText="1"/>
    </xf>
    <xf numFmtId="49" fontId="18" fillId="0" borderId="22" xfId="0" applyNumberFormat="1" applyFont="1" applyFill="1" applyBorder="1" applyAlignment="1">
      <alignment horizontal="left" vertical="top" wrapText="1"/>
    </xf>
    <xf numFmtId="0" fontId="55" fillId="0" borderId="22" xfId="0" applyFont="1" applyBorder="1" applyAlignment="1">
      <alignment horizontal="left" vertical="top" wrapText="1"/>
    </xf>
    <xf numFmtId="49" fontId="116" fillId="0" borderId="22" xfId="0" applyNumberFormat="1" applyFont="1" applyFill="1" applyBorder="1" applyAlignment="1">
      <alignment horizontal="left" vertical="center" wrapText="1"/>
    </xf>
    <xf numFmtId="0" fontId="56" fillId="0" borderId="22" xfId="0" applyFont="1" applyFill="1" applyBorder="1" applyAlignment="1">
      <alignment horizontal="left" vertical="top" wrapText="1"/>
    </xf>
    <xf numFmtId="4" fontId="38" fillId="0" borderId="44" xfId="0" applyNumberFormat="1" applyFont="1" applyFill="1" applyBorder="1" applyAlignment="1">
      <alignment horizontal="right"/>
    </xf>
    <xf numFmtId="0" fontId="117" fillId="0" borderId="22" xfId="0" applyFont="1" applyBorder="1" applyAlignment="1">
      <alignment horizontal="left" vertical="top" wrapText="1"/>
    </xf>
    <xf numFmtId="4" fontId="117" fillId="0" borderId="44" xfId="0" applyNumberFormat="1" applyFont="1" applyFill="1" applyBorder="1" applyAlignment="1">
      <alignment horizontal="right"/>
    </xf>
    <xf numFmtId="0" fontId="115" fillId="0" borderId="22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4" fontId="42" fillId="0" borderId="44" xfId="0" applyNumberFormat="1" applyFont="1" applyFill="1" applyBorder="1" applyAlignment="1">
      <alignment horizontal="right"/>
    </xf>
    <xf numFmtId="0" fontId="118" fillId="0" borderId="22" xfId="0" applyFont="1" applyBorder="1" applyAlignment="1">
      <alignment horizontal="left" vertical="top" wrapText="1"/>
    </xf>
    <xf numFmtId="0" fontId="55" fillId="0" borderId="22" xfId="0" applyFont="1" applyBorder="1" applyAlignment="1">
      <alignment horizontal="left" vertical="center" wrapText="1"/>
    </xf>
    <xf numFmtId="4" fontId="119" fillId="0" borderId="44" xfId="0" applyNumberFormat="1" applyFont="1" applyFill="1" applyBorder="1" applyAlignment="1">
      <alignment horizontal="right"/>
    </xf>
    <xf numFmtId="0" fontId="21" fillId="0" borderId="22" xfId="0" applyFont="1" applyBorder="1" applyAlignment="1">
      <alignment horizontal="left" vertical="top" wrapText="1"/>
    </xf>
    <xf numFmtId="4" fontId="21" fillId="0" borderId="44" xfId="0" applyNumberFormat="1" applyFont="1" applyFill="1" applyBorder="1" applyAlignment="1">
      <alignment horizontal="right"/>
    </xf>
    <xf numFmtId="0" fontId="44" fillId="0" borderId="22" xfId="0" applyNumberFormat="1" applyFont="1" applyBorder="1" applyAlignment="1">
      <alignment horizontal="left" vertical="top" wrapText="1"/>
    </xf>
    <xf numFmtId="4" fontId="18" fillId="0" borderId="44" xfId="0" applyNumberFormat="1" applyFont="1" applyBorder="1" applyAlignment="1">
      <alignment horizontal="right" wrapText="1"/>
    </xf>
    <xf numFmtId="0" fontId="25" fillId="0" borderId="22" xfId="0" applyNumberFormat="1" applyFont="1" applyBorder="1" applyAlignment="1">
      <alignment horizontal="left" vertical="top" wrapText="1"/>
    </xf>
    <xf numFmtId="0" fontId="23" fillId="33" borderId="22" xfId="0" applyFont="1" applyFill="1" applyBorder="1" applyAlignment="1">
      <alignment horizontal="left" vertical="top" wrapText="1"/>
    </xf>
    <xf numFmtId="0" fontId="119" fillId="0" borderId="22" xfId="0" applyFont="1" applyBorder="1" applyAlignment="1">
      <alignment horizontal="left" vertical="top" wrapText="1"/>
    </xf>
    <xf numFmtId="49" fontId="119" fillId="0" borderId="22" xfId="0" applyNumberFormat="1" applyFont="1" applyFill="1" applyBorder="1" applyAlignment="1">
      <alignment horizontal="left" vertical="center" wrapText="1"/>
    </xf>
    <xf numFmtId="0" fontId="21" fillId="0" borderId="22" xfId="0" applyFont="1" applyBorder="1" applyAlignment="1">
      <alignment wrapText="1"/>
    </xf>
    <xf numFmtId="1" fontId="25" fillId="0" borderId="22" xfId="0" applyNumberFormat="1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top" wrapText="1"/>
    </xf>
    <xf numFmtId="4" fontId="18" fillId="0" borderId="47" xfId="0" applyNumberFormat="1" applyFont="1" applyBorder="1" applyAlignment="1">
      <alignment horizontal="right"/>
    </xf>
    <xf numFmtId="0" fontId="5" fillId="34" borderId="31" xfId="0" applyFont="1" applyFill="1" applyBorder="1" applyAlignment="1">
      <alignment horizontal="left" vertical="top" wrapText="1"/>
    </xf>
    <xf numFmtId="4" fontId="3" fillId="34" borderId="48" xfId="0" applyNumberFormat="1" applyFont="1" applyFill="1" applyBorder="1" applyAlignment="1">
      <alignment horizontal="right"/>
    </xf>
    <xf numFmtId="4" fontId="18" fillId="0" borderId="49" xfId="0" applyNumberFormat="1" applyFont="1" applyFill="1" applyBorder="1" applyAlignment="1">
      <alignment horizontal="right"/>
    </xf>
    <xf numFmtId="49" fontId="19" fillId="0" borderId="41" xfId="0" applyNumberFormat="1" applyFont="1" applyFill="1" applyBorder="1" applyAlignment="1" applyProtection="1">
      <alignment horizontal="right" wrapText="1"/>
      <protection/>
    </xf>
    <xf numFmtId="49" fontId="22" fillId="0" borderId="41" xfId="0" applyNumberFormat="1" applyFont="1" applyFill="1" applyBorder="1" applyAlignment="1" applyProtection="1">
      <alignment horizontal="right" textRotation="90" wrapText="1"/>
      <protection/>
    </xf>
    <xf numFmtId="0" fontId="17" fillId="0" borderId="41" xfId="0" applyFont="1" applyFill="1" applyBorder="1" applyAlignment="1">
      <alignment horizontal="right"/>
    </xf>
    <xf numFmtId="4" fontId="19" fillId="0" borderId="41" xfId="0" applyNumberFormat="1" applyFont="1" applyFill="1" applyBorder="1" applyAlignment="1">
      <alignment horizontal="right" wrapText="1"/>
    </xf>
    <xf numFmtId="3" fontId="18" fillId="0" borderId="48" xfId="0" applyNumberFormat="1" applyFont="1" applyFill="1" applyBorder="1" applyAlignment="1">
      <alignment horizontal="right" wrapText="1"/>
    </xf>
    <xf numFmtId="49" fontId="39" fillId="33" borderId="16" xfId="0" applyNumberFormat="1" applyFont="1" applyFill="1" applyBorder="1" applyAlignment="1" applyProtection="1">
      <alignment horizontal="right" wrapText="1"/>
      <protection/>
    </xf>
    <xf numFmtId="49" fontId="3" fillId="33" borderId="38" xfId="0" applyNumberFormat="1" applyFont="1" applyFill="1" applyBorder="1" applyAlignment="1">
      <alignment horizontal="right"/>
    </xf>
    <xf numFmtId="49" fontId="3" fillId="34" borderId="38" xfId="0" applyNumberFormat="1" applyFont="1" applyFill="1" applyBorder="1" applyAlignment="1">
      <alignment horizontal="right"/>
    </xf>
    <xf numFmtId="4" fontId="3" fillId="34" borderId="50" xfId="0" applyNumberFormat="1" applyFont="1" applyFill="1" applyBorder="1" applyAlignment="1">
      <alignment horizontal="right"/>
    </xf>
    <xf numFmtId="3" fontId="18" fillId="0" borderId="51" xfId="0" applyNumberFormat="1" applyFont="1" applyFill="1" applyBorder="1" applyAlignment="1">
      <alignment horizontal="right" wrapText="1"/>
    </xf>
    <xf numFmtId="49" fontId="19" fillId="0" borderId="10" xfId="0" applyNumberFormat="1" applyFont="1" applyFill="1" applyBorder="1" applyAlignment="1" applyProtection="1">
      <alignment horizontal="right" wrapText="1"/>
      <protection/>
    </xf>
    <xf numFmtId="49" fontId="24" fillId="0" borderId="10" xfId="0" applyNumberFormat="1" applyFont="1" applyFill="1" applyBorder="1" applyAlignment="1" applyProtection="1">
      <alignment horizontal="right"/>
      <protection/>
    </xf>
    <xf numFmtId="49" fontId="24" fillId="0" borderId="10" xfId="0" applyNumberFormat="1" applyFont="1" applyBorder="1" applyAlignment="1" applyProtection="1">
      <alignment horizontal="right"/>
      <protection locked="0"/>
    </xf>
    <xf numFmtId="3" fontId="18" fillId="0" borderId="44" xfId="0" applyNumberFormat="1" applyFont="1" applyFill="1" applyBorder="1" applyAlignment="1">
      <alignment horizontal="right" wrapText="1"/>
    </xf>
    <xf numFmtId="49" fontId="25" fillId="0" borderId="10" xfId="0" applyNumberFormat="1" applyFont="1" applyFill="1" applyBorder="1" applyAlignment="1" applyProtection="1">
      <alignment horizontal="right"/>
      <protection/>
    </xf>
    <xf numFmtId="49" fontId="25" fillId="0" borderId="10" xfId="0" applyNumberFormat="1" applyFont="1" applyBorder="1" applyAlignment="1" applyProtection="1">
      <alignment horizontal="right"/>
      <protection locked="0"/>
    </xf>
    <xf numFmtId="49" fontId="18" fillId="0" borderId="10" xfId="0" applyNumberFormat="1" applyFont="1" applyFill="1" applyBorder="1" applyAlignment="1" applyProtection="1">
      <alignment horizontal="right"/>
      <protection/>
    </xf>
    <xf numFmtId="49" fontId="18" fillId="0" borderId="10" xfId="0" applyNumberFormat="1" applyFont="1" applyBorder="1" applyAlignment="1" applyProtection="1">
      <alignment horizontal="right"/>
      <protection locked="0"/>
    </xf>
    <xf numFmtId="49" fontId="26" fillId="0" borderId="10" xfId="0" applyNumberFormat="1" applyFont="1" applyFill="1" applyBorder="1" applyAlignment="1" applyProtection="1">
      <alignment horizontal="right"/>
      <protection/>
    </xf>
    <xf numFmtId="49" fontId="26" fillId="0" borderId="10" xfId="0" applyNumberFormat="1" applyFont="1" applyBorder="1" applyAlignment="1" applyProtection="1">
      <alignment horizontal="right"/>
      <protection locked="0"/>
    </xf>
    <xf numFmtId="49" fontId="115" fillId="0" borderId="10" xfId="0" applyNumberFormat="1" applyFont="1" applyFill="1" applyBorder="1" applyAlignment="1" applyProtection="1">
      <alignment horizontal="right"/>
      <protection/>
    </xf>
    <xf numFmtId="49" fontId="115" fillId="0" borderId="10" xfId="0" applyNumberFormat="1" applyFont="1" applyBorder="1" applyAlignment="1" applyProtection="1">
      <alignment horizontal="right"/>
      <protection locked="0"/>
    </xf>
    <xf numFmtId="49" fontId="40" fillId="0" borderId="10" xfId="0" applyNumberFormat="1" applyFont="1" applyFill="1" applyBorder="1" applyAlignment="1" applyProtection="1">
      <alignment horizontal="right" wrapText="1"/>
      <protection/>
    </xf>
    <xf numFmtId="49" fontId="48" fillId="0" borderId="10" xfId="0" applyNumberFormat="1" applyFont="1" applyFill="1" applyBorder="1" applyAlignment="1" applyProtection="1">
      <alignment horizontal="right"/>
      <protection/>
    </xf>
    <xf numFmtId="49" fontId="48" fillId="0" borderId="10" xfId="0" applyNumberFormat="1" applyFont="1" applyBorder="1" applyAlignment="1" applyProtection="1">
      <alignment horizontal="right"/>
      <protection locked="0"/>
    </xf>
    <xf numFmtId="49" fontId="18" fillId="0" borderId="10" xfId="0" applyNumberFormat="1" applyFont="1" applyBorder="1" applyAlignment="1">
      <alignment horizontal="right"/>
    </xf>
    <xf numFmtId="3" fontId="120" fillId="0" borderId="44" xfId="0" applyNumberFormat="1" applyFont="1" applyFill="1" applyBorder="1" applyAlignment="1">
      <alignment horizontal="right" wrapText="1"/>
    </xf>
    <xf numFmtId="49" fontId="25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right"/>
    </xf>
    <xf numFmtId="49" fontId="39" fillId="33" borderId="10" xfId="0" applyNumberFormat="1" applyFont="1" applyFill="1" applyBorder="1" applyAlignment="1" applyProtection="1">
      <alignment horizontal="right"/>
      <protection locked="0"/>
    </xf>
    <xf numFmtId="49" fontId="3" fillId="33" borderId="10" xfId="0" applyNumberFormat="1" applyFont="1" applyFill="1" applyBorder="1" applyAlignment="1" applyProtection="1">
      <alignment horizontal="right"/>
      <protection locked="0"/>
    </xf>
    <xf numFmtId="49" fontId="25" fillId="34" borderId="10" xfId="0" applyNumberFormat="1" applyFont="1" applyFill="1" applyBorder="1" applyAlignment="1" applyProtection="1">
      <alignment horizontal="right"/>
      <protection locked="0"/>
    </xf>
    <xf numFmtId="49" fontId="23" fillId="33" borderId="10" xfId="0" applyNumberFormat="1" applyFont="1" applyFill="1" applyBorder="1" applyAlignment="1" applyProtection="1">
      <alignment horizontal="right"/>
      <protection/>
    </xf>
    <xf numFmtId="49" fontId="23" fillId="33" borderId="10" xfId="0" applyNumberFormat="1" applyFont="1" applyFill="1" applyBorder="1" applyAlignment="1" applyProtection="1">
      <alignment horizontal="right"/>
      <protection locked="0"/>
    </xf>
    <xf numFmtId="49" fontId="25" fillId="0" borderId="10" xfId="0" applyNumberFormat="1" applyFont="1" applyBorder="1" applyAlignment="1">
      <alignment horizontal="right"/>
    </xf>
    <xf numFmtId="49" fontId="115" fillId="0" borderId="10" xfId="0" applyNumberFormat="1" applyFont="1" applyBorder="1" applyAlignment="1">
      <alignment horizontal="right"/>
    </xf>
    <xf numFmtId="4" fontId="24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 applyProtection="1">
      <alignment horizontal="right"/>
      <protection locked="0"/>
    </xf>
    <xf numFmtId="49" fontId="25" fillId="0" borderId="10" xfId="0" applyNumberFormat="1" applyFont="1" applyFill="1" applyBorder="1" applyAlignment="1" applyProtection="1">
      <alignment horizontal="right"/>
      <protection locked="0"/>
    </xf>
    <xf numFmtId="4" fontId="115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 applyProtection="1">
      <alignment horizontal="right"/>
      <protection locked="0"/>
    </xf>
    <xf numFmtId="49" fontId="3" fillId="0" borderId="10" xfId="0" applyNumberFormat="1" applyFont="1" applyFill="1" applyBorder="1" applyAlignment="1" applyProtection="1">
      <alignment horizontal="right"/>
      <protection locked="0"/>
    </xf>
    <xf numFmtId="49" fontId="115" fillId="0" borderId="10" xfId="0" applyNumberFormat="1" applyFont="1" applyFill="1" applyBorder="1" applyAlignment="1" applyProtection="1">
      <alignment horizontal="right"/>
      <protection locked="0"/>
    </xf>
    <xf numFmtId="49" fontId="24" fillId="0" borderId="10" xfId="0" applyNumberFormat="1" applyFont="1" applyFill="1" applyBorder="1" applyAlignment="1">
      <alignment horizontal="right"/>
    </xf>
    <xf numFmtId="43" fontId="24" fillId="0" borderId="44" xfId="524" applyFont="1" applyFill="1" applyBorder="1" applyAlignment="1">
      <alignment horizontal="right"/>
    </xf>
    <xf numFmtId="49" fontId="116" fillId="0" borderId="10" xfId="0" applyNumberFormat="1" applyFont="1" applyFill="1" applyBorder="1" applyAlignment="1" applyProtection="1">
      <alignment horizontal="right" wrapText="1"/>
      <protection/>
    </xf>
    <xf numFmtId="49" fontId="115" fillId="0" borderId="10" xfId="0" applyNumberFormat="1" applyFont="1" applyFill="1" applyBorder="1" applyAlignment="1">
      <alignment horizontal="right"/>
    </xf>
    <xf numFmtId="49" fontId="24" fillId="0" borderId="10" xfId="0" applyNumberFormat="1" applyFont="1" applyBorder="1" applyAlignment="1">
      <alignment horizontal="right"/>
    </xf>
    <xf numFmtId="3" fontId="121" fillId="0" borderId="44" xfId="0" applyNumberFormat="1" applyFont="1" applyFill="1" applyBorder="1" applyAlignment="1">
      <alignment horizontal="right" wrapText="1"/>
    </xf>
    <xf numFmtId="49" fontId="38" fillId="0" borderId="10" xfId="0" applyNumberFormat="1" applyFont="1" applyFill="1" applyBorder="1" applyAlignment="1" applyProtection="1">
      <alignment horizontal="right"/>
      <protection locked="0"/>
    </xf>
    <xf numFmtId="49" fontId="39" fillId="0" borderId="10" xfId="0" applyNumberFormat="1" applyFont="1" applyFill="1" applyBorder="1" applyAlignment="1" applyProtection="1">
      <alignment horizontal="right"/>
      <protection locked="0"/>
    </xf>
    <xf numFmtId="49" fontId="122" fillId="0" borderId="10" xfId="0" applyNumberFormat="1" applyFont="1" applyFill="1" applyBorder="1" applyAlignment="1" applyProtection="1">
      <alignment horizontal="right" wrapText="1"/>
      <protection/>
    </xf>
    <xf numFmtId="49" fontId="117" fillId="0" borderId="10" xfId="0" applyNumberFormat="1" applyFont="1" applyFill="1" applyBorder="1" applyAlignment="1" applyProtection="1">
      <alignment horizontal="right"/>
      <protection locked="0"/>
    </xf>
    <xf numFmtId="49" fontId="117" fillId="0" borderId="10" xfId="0" applyNumberFormat="1" applyFont="1" applyBorder="1" applyAlignment="1" applyProtection="1">
      <alignment horizontal="right"/>
      <protection locked="0"/>
    </xf>
    <xf numFmtId="49" fontId="122" fillId="0" borderId="10" xfId="0" applyNumberFormat="1" applyFont="1" applyBorder="1" applyAlignment="1" applyProtection="1">
      <alignment horizontal="right"/>
      <protection locked="0"/>
    </xf>
    <xf numFmtId="43" fontId="18" fillId="0" borderId="44" xfId="524" applyFont="1" applyFill="1" applyBorder="1" applyAlignment="1">
      <alignment horizontal="right"/>
    </xf>
    <xf numFmtId="3" fontId="123" fillId="0" borderId="44" xfId="0" applyNumberFormat="1" applyFont="1" applyFill="1" applyBorder="1" applyAlignment="1">
      <alignment horizontal="right" wrapText="1"/>
    </xf>
    <xf numFmtId="43" fontId="18" fillId="32" borderId="44" xfId="524" applyFont="1" applyFill="1" applyBorder="1" applyAlignment="1">
      <alignment horizontal="right"/>
    </xf>
    <xf numFmtId="49" fontId="18" fillId="0" borderId="15" xfId="0" applyNumberFormat="1" applyFont="1" applyFill="1" applyBorder="1" applyAlignment="1">
      <alignment horizontal="right" wrapText="1"/>
    </xf>
    <xf numFmtId="49" fontId="41" fillId="0" borderId="10" xfId="0" applyNumberFormat="1" applyFont="1" applyFill="1" applyBorder="1" applyAlignment="1">
      <alignment horizontal="right"/>
    </xf>
    <xf numFmtId="49" fontId="118" fillId="0" borderId="10" xfId="0" applyNumberFormat="1" applyFont="1" applyFill="1" applyBorder="1" applyAlignment="1">
      <alignment horizontal="right"/>
    </xf>
    <xf numFmtId="49" fontId="118" fillId="0" borderId="10" xfId="0" applyNumberFormat="1" applyFont="1" applyBorder="1" applyAlignment="1">
      <alignment horizontal="right"/>
    </xf>
    <xf numFmtId="49" fontId="118" fillId="0" borderId="10" xfId="0" applyNumberFormat="1" applyFont="1" applyBorder="1" applyAlignment="1" applyProtection="1">
      <alignment horizontal="right"/>
      <protection locked="0"/>
    </xf>
    <xf numFmtId="49" fontId="21" fillId="0" borderId="10" xfId="0" applyNumberFormat="1" applyFont="1" applyBorder="1" applyAlignment="1">
      <alignment horizontal="right"/>
    </xf>
    <xf numFmtId="49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 applyProtection="1">
      <alignment horizontal="right"/>
      <protection locked="0"/>
    </xf>
    <xf numFmtId="49" fontId="19" fillId="0" borderId="34" xfId="0" applyNumberFormat="1" applyFont="1" applyFill="1" applyBorder="1" applyAlignment="1" applyProtection="1">
      <alignment horizontal="right" wrapText="1"/>
      <protection/>
    </xf>
    <xf numFmtId="3" fontId="124" fillId="0" borderId="44" xfId="0" applyNumberFormat="1" applyFont="1" applyFill="1" applyBorder="1" applyAlignment="1">
      <alignment horizontal="right" wrapText="1"/>
    </xf>
    <xf numFmtId="49" fontId="3" fillId="33" borderId="10" xfId="0" applyNumberFormat="1" applyFont="1" applyFill="1" applyBorder="1" applyAlignment="1" applyProtection="1">
      <alignment horizontal="right"/>
      <protection/>
    </xf>
    <xf numFmtId="49" fontId="119" fillId="0" borderId="10" xfId="0" applyNumberFormat="1" applyFont="1" applyFill="1" applyBorder="1" applyAlignment="1" applyProtection="1">
      <alignment horizontal="right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49" fontId="20" fillId="0" borderId="10" xfId="0" applyNumberFormat="1" applyFont="1" applyFill="1" applyBorder="1" applyAlignment="1" applyProtection="1">
      <alignment horizontal="right"/>
      <protection/>
    </xf>
    <xf numFmtId="49" fontId="27" fillId="0" borderId="10" xfId="0" applyNumberFormat="1" applyFont="1" applyBorder="1" applyAlignment="1" applyProtection="1">
      <alignment horizontal="right"/>
      <protection locked="0"/>
    </xf>
    <xf numFmtId="3" fontId="18" fillId="32" borderId="44" xfId="0" applyNumberFormat="1" applyFont="1" applyFill="1" applyBorder="1" applyAlignment="1">
      <alignment horizontal="right" wrapText="1"/>
    </xf>
    <xf numFmtId="49" fontId="46" fillId="0" borderId="10" xfId="0" applyNumberFormat="1" applyFont="1" applyFill="1" applyBorder="1" applyAlignment="1" applyProtection="1">
      <alignment horizontal="right" wrapText="1"/>
      <protection/>
    </xf>
    <xf numFmtId="49" fontId="23" fillId="33" borderId="10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 applyProtection="1">
      <alignment horizontal="right"/>
      <protection/>
    </xf>
    <xf numFmtId="49" fontId="119" fillId="0" borderId="10" xfId="0" applyNumberFormat="1" applyFont="1" applyFill="1" applyBorder="1" applyAlignment="1" applyProtection="1">
      <alignment horizontal="right"/>
      <protection/>
    </xf>
    <xf numFmtId="49" fontId="119" fillId="0" borderId="10" xfId="0" applyNumberFormat="1" applyFont="1" applyBorder="1" applyAlignment="1" applyProtection="1">
      <alignment horizontal="right"/>
      <protection locked="0"/>
    </xf>
    <xf numFmtId="3" fontId="18" fillId="0" borderId="52" xfId="0" applyNumberFormat="1" applyFont="1" applyFill="1" applyBorder="1" applyAlignment="1">
      <alignment horizontal="right" wrapText="1"/>
    </xf>
    <xf numFmtId="49" fontId="29" fillId="0" borderId="10" xfId="0" applyNumberFormat="1" applyFont="1" applyFill="1" applyBorder="1" applyAlignment="1" applyProtection="1">
      <alignment horizontal="right"/>
      <protection/>
    </xf>
    <xf numFmtId="49" fontId="29" fillId="0" borderId="10" xfId="0" applyNumberFormat="1" applyFont="1" applyBorder="1" applyAlignment="1" applyProtection="1">
      <alignment horizontal="right"/>
      <protection locked="0"/>
    </xf>
    <xf numFmtId="49" fontId="23" fillId="34" borderId="10" xfId="0" applyNumberFormat="1" applyFont="1" applyFill="1" applyBorder="1" applyAlignment="1" applyProtection="1">
      <alignment horizontal="right"/>
      <protection locked="0"/>
    </xf>
    <xf numFmtId="49" fontId="25" fillId="0" borderId="10" xfId="0" applyNumberFormat="1" applyFont="1" applyFill="1" applyBorder="1" applyAlignment="1">
      <alignment horizontal="right" wrapText="1"/>
    </xf>
    <xf numFmtId="49" fontId="18" fillId="0" borderId="10" xfId="0" applyNumberFormat="1" applyFont="1" applyFill="1" applyBorder="1" applyAlignment="1">
      <alignment horizontal="right" wrapText="1"/>
    </xf>
    <xf numFmtId="49" fontId="39" fillId="33" borderId="41" xfId="0" applyNumberFormat="1" applyFont="1" applyFill="1" applyBorder="1" applyAlignment="1" applyProtection="1">
      <alignment horizontal="right" wrapText="1"/>
      <protection/>
    </xf>
    <xf numFmtId="49" fontId="23" fillId="33" borderId="41" xfId="0" applyNumberFormat="1" applyFont="1" applyFill="1" applyBorder="1" applyAlignment="1">
      <alignment horizontal="right"/>
    </xf>
    <xf numFmtId="49" fontId="25" fillId="34" borderId="41" xfId="0" applyNumberFormat="1" applyFont="1" applyFill="1" applyBorder="1" applyAlignment="1" applyProtection="1">
      <alignment horizontal="right"/>
      <protection locked="0"/>
    </xf>
    <xf numFmtId="4" fontId="115" fillId="32" borderId="44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center" vertical="center"/>
    </xf>
    <xf numFmtId="4" fontId="18" fillId="32" borderId="47" xfId="0" applyNumberFormat="1" applyFont="1" applyFill="1" applyBorder="1" applyAlignment="1">
      <alignment horizontal="right"/>
    </xf>
    <xf numFmtId="4" fontId="119" fillId="32" borderId="44" xfId="0" applyNumberFormat="1" applyFont="1" applyFill="1" applyBorder="1" applyAlignment="1">
      <alignment horizontal="right"/>
    </xf>
    <xf numFmtId="4" fontId="21" fillId="32" borderId="44" xfId="0" applyNumberFormat="1" applyFont="1" applyFill="1" applyBorder="1" applyAlignment="1">
      <alignment horizontal="right"/>
    </xf>
    <xf numFmtId="4" fontId="24" fillId="32" borderId="44" xfId="0" applyNumberFormat="1" applyFont="1" applyFill="1" applyBorder="1" applyAlignment="1">
      <alignment horizontal="right"/>
    </xf>
    <xf numFmtId="43" fontId="18" fillId="0" borderId="0" xfId="524" applyFont="1" applyFill="1" applyAlignment="1">
      <alignment/>
    </xf>
    <xf numFmtId="3" fontId="18" fillId="0" borderId="10" xfId="0" applyNumberFormat="1" applyFont="1" applyFill="1" applyBorder="1" applyAlignment="1">
      <alignment horizontal="center" vertical="center" wrapText="1"/>
    </xf>
    <xf numFmtId="3" fontId="18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5" fillId="0" borderId="0" xfId="0" applyFont="1" applyFill="1" applyBorder="1" applyAlignment="1">
      <alignment horizontal="left" wrapText="1"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32" borderId="0" xfId="0" applyNumberFormat="1" applyFont="1" applyFill="1" applyAlignment="1">
      <alignment/>
    </xf>
    <xf numFmtId="4" fontId="7" fillId="0" borderId="0" xfId="0" applyNumberFormat="1" applyFont="1" applyAlignment="1">
      <alignment vertical="top"/>
    </xf>
    <xf numFmtId="3" fontId="8" fillId="32" borderId="10" xfId="0" applyNumberFormat="1" applyFont="1" applyFill="1" applyBorder="1" applyAlignment="1">
      <alignment horizontal="center" vertical="center" wrapText="1"/>
    </xf>
    <xf numFmtId="3" fontId="19" fillId="32" borderId="10" xfId="0" applyNumberFormat="1" applyFont="1" applyFill="1" applyBorder="1" applyAlignment="1">
      <alignment horizontal="center" vertical="center" wrapText="1"/>
    </xf>
    <xf numFmtId="4" fontId="18" fillId="0" borderId="53" xfId="0" applyNumberFormat="1" applyFont="1" applyBorder="1" applyAlignment="1">
      <alignment horizontal="right"/>
    </xf>
    <xf numFmtId="4" fontId="3" fillId="0" borderId="32" xfId="0" applyNumberFormat="1" applyFont="1" applyFill="1" applyBorder="1" applyAlignment="1">
      <alignment horizontal="center" vertical="center"/>
    </xf>
    <xf numFmtId="4" fontId="18" fillId="0" borderId="43" xfId="0" applyNumberFormat="1" applyFont="1" applyFill="1" applyBorder="1" applyAlignment="1">
      <alignment horizontal="right" wrapText="1"/>
    </xf>
    <xf numFmtId="0" fontId="115" fillId="0" borderId="22" xfId="0" applyFont="1" applyBorder="1" applyAlignment="1">
      <alignment wrapText="1"/>
    </xf>
    <xf numFmtId="0" fontId="115" fillId="35" borderId="22" xfId="0" applyFont="1" applyFill="1" applyBorder="1" applyAlignment="1">
      <alignment wrapText="1"/>
    </xf>
    <xf numFmtId="0" fontId="125" fillId="0" borderId="22" xfId="0" applyFont="1" applyFill="1" applyBorder="1" applyAlignment="1">
      <alignment wrapText="1"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43" fillId="0" borderId="22" xfId="0" applyNumberFormat="1" applyFont="1" applyFill="1" applyBorder="1" applyAlignment="1">
      <alignment horizontal="left" vertical="center" wrapText="1"/>
    </xf>
    <xf numFmtId="1" fontId="44" fillId="0" borderId="22" xfId="0" applyNumberFormat="1" applyFont="1" applyFill="1" applyBorder="1" applyAlignment="1">
      <alignment horizontal="left" vertical="center" wrapText="1"/>
    </xf>
    <xf numFmtId="0" fontId="43" fillId="0" borderId="54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 applyProtection="1">
      <alignment horizontal="right" vertical="center" wrapText="1"/>
      <protection/>
    </xf>
    <xf numFmtId="49" fontId="25" fillId="0" borderId="10" xfId="0" applyNumberFormat="1" applyFont="1" applyFill="1" applyBorder="1" applyAlignment="1">
      <alignment horizontal="right" vertical="center" wrapText="1"/>
    </xf>
    <xf numFmtId="49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32" borderId="10" xfId="0" applyNumberFormat="1" applyFont="1" applyFill="1" applyBorder="1" applyAlignment="1">
      <alignment horizontal="right" vertical="center"/>
    </xf>
    <xf numFmtId="49" fontId="19" fillId="0" borderId="21" xfId="0" applyNumberFormat="1" applyFont="1" applyFill="1" applyBorder="1" applyAlignment="1" applyProtection="1">
      <alignment horizontal="right" vertical="center" wrapText="1"/>
      <protection/>
    </xf>
    <xf numFmtId="49" fontId="18" fillId="0" borderId="21" xfId="0" applyNumberFormat="1" applyFont="1" applyFill="1" applyBorder="1" applyAlignment="1" applyProtection="1">
      <alignment horizontal="right" vertical="center"/>
      <protection/>
    </xf>
    <xf numFmtId="49" fontId="18" fillId="0" borderId="21" xfId="0" applyNumberFormat="1" applyFont="1" applyFill="1" applyBorder="1" applyAlignment="1" applyProtection="1">
      <alignment horizontal="right" vertical="center"/>
      <protection locked="0"/>
    </xf>
    <xf numFmtId="49" fontId="18" fillId="0" borderId="21" xfId="0" applyNumberFormat="1" applyFont="1" applyFill="1" applyBorder="1" applyAlignment="1">
      <alignment horizontal="right" vertical="center" wrapText="1"/>
    </xf>
    <xf numFmtId="4" fontId="18" fillId="0" borderId="2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wrapText="1"/>
    </xf>
    <xf numFmtId="3" fontId="5" fillId="32" borderId="21" xfId="0" applyNumberFormat="1" applyFont="1" applyFill="1" applyBorder="1" applyAlignment="1">
      <alignment horizontal="center" vertical="center" wrapText="1"/>
    </xf>
    <xf numFmtId="3" fontId="5" fillId="32" borderId="3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49" fontId="22" fillId="0" borderId="57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>
      <alignment/>
    </xf>
    <xf numFmtId="0" fontId="17" fillId="0" borderId="58" xfId="0" applyFont="1" applyFill="1" applyBorder="1" applyAlignment="1">
      <alignment/>
    </xf>
    <xf numFmtId="49" fontId="22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5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left"/>
    </xf>
    <xf numFmtId="0" fontId="22" fillId="0" borderId="60" xfId="0" applyFont="1" applyFill="1" applyBorder="1" applyAlignment="1" applyProtection="1">
      <alignment horizontal="center" vertical="center" wrapText="1"/>
      <protection/>
    </xf>
    <xf numFmtId="0" fontId="22" fillId="0" borderId="46" xfId="0" applyFont="1" applyFill="1" applyBorder="1" applyAlignment="1" applyProtection="1">
      <alignment horizontal="center" vertical="center" wrapText="1"/>
      <protection/>
    </xf>
    <xf numFmtId="0" fontId="22" fillId="0" borderId="61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left" wrapText="1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0" fontId="19" fillId="32" borderId="57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58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46" fillId="32" borderId="0" xfId="0" applyFont="1" applyFill="1" applyAlignment="1">
      <alignment wrapText="1"/>
    </xf>
    <xf numFmtId="0" fontId="0" fillId="32" borderId="0" xfId="0" applyFont="1" applyFill="1" applyAlignment="1">
      <alignment wrapText="1"/>
    </xf>
    <xf numFmtId="0" fontId="8" fillId="32" borderId="0" xfId="0" applyFont="1" applyFill="1" applyBorder="1" applyAlignment="1">
      <alignment horizontal="center" wrapText="1"/>
    </xf>
    <xf numFmtId="0" fontId="19" fillId="32" borderId="60" xfId="0" applyFont="1" applyFill="1" applyBorder="1" applyAlignment="1" applyProtection="1">
      <alignment horizontal="center" vertical="center" wrapText="1"/>
      <protection/>
    </xf>
    <xf numFmtId="0" fontId="19" fillId="32" borderId="46" xfId="0" applyFont="1" applyFill="1" applyBorder="1" applyAlignment="1" applyProtection="1">
      <alignment horizontal="center" vertical="center" wrapText="1"/>
      <protection/>
    </xf>
    <xf numFmtId="0" fontId="19" fillId="32" borderId="61" xfId="0" applyFont="1" applyFill="1" applyBorder="1" applyAlignment="1" applyProtection="1">
      <alignment horizontal="center" vertical="center" wrapText="1"/>
      <protection/>
    </xf>
    <xf numFmtId="49" fontId="19" fillId="32" borderId="62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63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38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59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39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15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64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57" xfId="0" applyNumberFormat="1" applyFont="1" applyFill="1" applyBorder="1" applyAlignment="1" applyProtection="1">
      <alignment horizontal="center" vertical="center" wrapText="1"/>
      <protection/>
    </xf>
    <xf numFmtId="0" fontId="17" fillId="32" borderId="16" xfId="0" applyFont="1" applyFill="1" applyBorder="1" applyAlignment="1">
      <alignment/>
    </xf>
    <xf numFmtId="0" fontId="17" fillId="32" borderId="58" xfId="0" applyFont="1" applyFill="1" applyBorder="1" applyAlignment="1">
      <alignment/>
    </xf>
    <xf numFmtId="49" fontId="19" fillId="32" borderId="40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19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65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</cellXfs>
  <cellStyles count="5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8" xfId="131"/>
    <cellStyle name="Обычный 19" xfId="132"/>
    <cellStyle name="Обычный 2" xfId="133"/>
    <cellStyle name="Обычный 2 10" xfId="134"/>
    <cellStyle name="Обычный 2 100" xfId="135"/>
    <cellStyle name="Обычный 2 101" xfId="136"/>
    <cellStyle name="Обычный 2 102" xfId="137"/>
    <cellStyle name="Обычный 2 103" xfId="138"/>
    <cellStyle name="Обычный 2 104" xfId="139"/>
    <cellStyle name="Обычный 2 105" xfId="140"/>
    <cellStyle name="Обычный 2 106" xfId="141"/>
    <cellStyle name="Обычный 2 107" xfId="142"/>
    <cellStyle name="Обычный 2 108" xfId="143"/>
    <cellStyle name="Обычный 2 109" xfId="144"/>
    <cellStyle name="Обычный 2 11" xfId="145"/>
    <cellStyle name="Обычный 2 110" xfId="146"/>
    <cellStyle name="Обычный 2 111" xfId="147"/>
    <cellStyle name="Обычный 2 112" xfId="148"/>
    <cellStyle name="Обычный 2 113" xfId="149"/>
    <cellStyle name="Обычный 2 114" xfId="150"/>
    <cellStyle name="Обычный 2 115" xfId="151"/>
    <cellStyle name="Обычный 2 116" xfId="152"/>
    <cellStyle name="Обычный 2 117" xfId="153"/>
    <cellStyle name="Обычный 2 118" xfId="154"/>
    <cellStyle name="Обычный 2 119" xfId="155"/>
    <cellStyle name="Обычный 2 12" xfId="156"/>
    <cellStyle name="Обычный 2 12 10" xfId="157"/>
    <cellStyle name="Обычный 2 12 11" xfId="158"/>
    <cellStyle name="Обычный 2 12 12" xfId="159"/>
    <cellStyle name="Обычный 2 12 13" xfId="160"/>
    <cellStyle name="Обычный 2 12 14" xfId="161"/>
    <cellStyle name="Обычный 2 12 15" xfId="162"/>
    <cellStyle name="Обычный 2 12 16" xfId="163"/>
    <cellStyle name="Обычный 2 12 17" xfId="164"/>
    <cellStyle name="Обычный 2 12 18" xfId="165"/>
    <cellStyle name="Обычный 2 12 19" xfId="166"/>
    <cellStyle name="Обычный 2 12 2" xfId="167"/>
    <cellStyle name="Обычный 2 12 20" xfId="168"/>
    <cellStyle name="Обычный 2 12 21" xfId="169"/>
    <cellStyle name="Обычный 2 12 22" xfId="170"/>
    <cellStyle name="Обычный 2 12 23" xfId="171"/>
    <cellStyle name="Обычный 2 12 24" xfId="172"/>
    <cellStyle name="Обычный 2 12 25" xfId="173"/>
    <cellStyle name="Обычный 2 12 26" xfId="174"/>
    <cellStyle name="Обычный 2 12 27" xfId="175"/>
    <cellStyle name="Обычный 2 12 28" xfId="176"/>
    <cellStyle name="Обычный 2 12 29" xfId="177"/>
    <cellStyle name="Обычный 2 12 3" xfId="178"/>
    <cellStyle name="Обычный 2 12 30" xfId="179"/>
    <cellStyle name="Обычный 2 12 4" xfId="180"/>
    <cellStyle name="Обычный 2 12 5" xfId="181"/>
    <cellStyle name="Обычный 2 12 6" xfId="182"/>
    <cellStyle name="Обычный 2 12 7" xfId="183"/>
    <cellStyle name="Обычный 2 12 8" xfId="184"/>
    <cellStyle name="Обычный 2 12 9" xfId="185"/>
    <cellStyle name="Обычный 2 120" xfId="186"/>
    <cellStyle name="Обычный 2 121" xfId="187"/>
    <cellStyle name="Обычный 2 122" xfId="188"/>
    <cellStyle name="Обычный 2 123" xfId="189"/>
    <cellStyle name="Обычный 2 124" xfId="190"/>
    <cellStyle name="Обычный 2 125" xfId="191"/>
    <cellStyle name="Обычный 2 126" xfId="192"/>
    <cellStyle name="Обычный 2 127" xfId="193"/>
    <cellStyle name="Обычный 2 128" xfId="194"/>
    <cellStyle name="Обычный 2 129" xfId="195"/>
    <cellStyle name="Обычный 2 13" xfId="196"/>
    <cellStyle name="Обычный 2 130" xfId="197"/>
    <cellStyle name="Обычный 2 131" xfId="198"/>
    <cellStyle name="Обычный 2 132" xfId="199"/>
    <cellStyle name="Обычный 2 133" xfId="200"/>
    <cellStyle name="Обычный 2 134" xfId="201"/>
    <cellStyle name="Обычный 2 135" xfId="202"/>
    <cellStyle name="Обычный 2 136" xfId="203"/>
    <cellStyle name="Обычный 2 137" xfId="204"/>
    <cellStyle name="Обычный 2 138" xfId="205"/>
    <cellStyle name="Обычный 2 139" xfId="206"/>
    <cellStyle name="Обычный 2 14" xfId="207"/>
    <cellStyle name="Обычный 2 140" xfId="208"/>
    <cellStyle name="Обычный 2 141" xfId="209"/>
    <cellStyle name="Обычный 2 142" xfId="210"/>
    <cellStyle name="Обычный 2 143" xfId="211"/>
    <cellStyle name="Обычный 2 144" xfId="212"/>
    <cellStyle name="Обычный 2 145" xfId="213"/>
    <cellStyle name="Обычный 2 146" xfId="214"/>
    <cellStyle name="Обычный 2 147" xfId="215"/>
    <cellStyle name="Обычный 2 148" xfId="216"/>
    <cellStyle name="Обычный 2 149" xfId="217"/>
    <cellStyle name="Обычный 2 15" xfId="218"/>
    <cellStyle name="Обычный 2 150" xfId="219"/>
    <cellStyle name="Обычный 2 151" xfId="220"/>
    <cellStyle name="Обычный 2 152" xfId="221"/>
    <cellStyle name="Обычный 2 153" xfId="222"/>
    <cellStyle name="Обычный 2 154" xfId="223"/>
    <cellStyle name="Обычный 2 155" xfId="224"/>
    <cellStyle name="Обычный 2 156" xfId="225"/>
    <cellStyle name="Обычный 2 157" xfId="226"/>
    <cellStyle name="Обычный 2 158" xfId="227"/>
    <cellStyle name="Обычный 2 159" xfId="228"/>
    <cellStyle name="Обычный 2 16" xfId="229"/>
    <cellStyle name="Обычный 2 160" xfId="230"/>
    <cellStyle name="Обычный 2 161" xfId="231"/>
    <cellStyle name="Обычный 2 162" xfId="232"/>
    <cellStyle name="Обычный 2 163" xfId="233"/>
    <cellStyle name="Обычный 2 164" xfId="234"/>
    <cellStyle name="Обычный 2 165" xfId="235"/>
    <cellStyle name="Обычный 2 166" xfId="236"/>
    <cellStyle name="Обычный 2 167" xfId="237"/>
    <cellStyle name="Обычный 2 168" xfId="238"/>
    <cellStyle name="Обычный 2 169" xfId="239"/>
    <cellStyle name="Обычный 2 17" xfId="240"/>
    <cellStyle name="Обычный 2 170" xfId="241"/>
    <cellStyle name="Обычный 2 171" xfId="242"/>
    <cellStyle name="Обычный 2 172" xfId="243"/>
    <cellStyle name="Обычный 2 173" xfId="244"/>
    <cellStyle name="Обычный 2 174" xfId="245"/>
    <cellStyle name="Обычный 2 175" xfId="246"/>
    <cellStyle name="Обычный 2 176" xfId="247"/>
    <cellStyle name="Обычный 2 177" xfId="248"/>
    <cellStyle name="Обычный 2 178" xfId="249"/>
    <cellStyle name="Обычный 2 179" xfId="250"/>
    <cellStyle name="Обычный 2 18" xfId="251"/>
    <cellStyle name="Обычный 2 180" xfId="252"/>
    <cellStyle name="Обычный 2 181" xfId="253"/>
    <cellStyle name="Обычный 2 182" xfId="254"/>
    <cellStyle name="Обычный 2 183" xfId="255"/>
    <cellStyle name="Обычный 2 184" xfId="256"/>
    <cellStyle name="Обычный 2 185" xfId="257"/>
    <cellStyle name="Обычный 2 186" xfId="258"/>
    <cellStyle name="Обычный 2 187" xfId="259"/>
    <cellStyle name="Обычный 2 188" xfId="260"/>
    <cellStyle name="Обычный 2 189" xfId="261"/>
    <cellStyle name="Обычный 2 19" xfId="262"/>
    <cellStyle name="Обычный 2 190" xfId="263"/>
    <cellStyle name="Обычный 2 191" xfId="264"/>
    <cellStyle name="Обычный 2 192" xfId="265"/>
    <cellStyle name="Обычный 2 193" xfId="266"/>
    <cellStyle name="Обычный 2 194" xfId="267"/>
    <cellStyle name="Обычный 2 195" xfId="268"/>
    <cellStyle name="Обычный 2 196" xfId="269"/>
    <cellStyle name="Обычный 2 197" xfId="270"/>
    <cellStyle name="Обычный 2 198" xfId="271"/>
    <cellStyle name="Обычный 2 199" xfId="272"/>
    <cellStyle name="Обычный 2 2" xfId="273"/>
    <cellStyle name="Обычный 2 2 10" xfId="274"/>
    <cellStyle name="Обычный 2 2 11" xfId="275"/>
    <cellStyle name="Обычный 2 2 12" xfId="276"/>
    <cellStyle name="Обычный 2 2 13" xfId="277"/>
    <cellStyle name="Обычный 2 2 14" xfId="278"/>
    <cellStyle name="Обычный 2 2 15" xfId="279"/>
    <cellStyle name="Обычный 2 2 16" xfId="280"/>
    <cellStyle name="Обычный 2 2 17" xfId="281"/>
    <cellStyle name="Обычный 2 2 18" xfId="282"/>
    <cellStyle name="Обычный 2 2 19" xfId="283"/>
    <cellStyle name="Обычный 2 2 2" xfId="284"/>
    <cellStyle name="Обычный 2 2 20" xfId="285"/>
    <cellStyle name="Обычный 2 2 21" xfId="286"/>
    <cellStyle name="Обычный 2 2 22" xfId="287"/>
    <cellStyle name="Обычный 2 2 23" xfId="288"/>
    <cellStyle name="Обычный 2 2 24" xfId="289"/>
    <cellStyle name="Обычный 2 2 25" xfId="290"/>
    <cellStyle name="Обычный 2 2 26" xfId="291"/>
    <cellStyle name="Обычный 2 2 27" xfId="292"/>
    <cellStyle name="Обычный 2 2 28" xfId="293"/>
    <cellStyle name="Обычный 2 2 29" xfId="294"/>
    <cellStyle name="Обычный 2 2 3" xfId="295"/>
    <cellStyle name="Обычный 2 2 30" xfId="296"/>
    <cellStyle name="Обычный 2 2 31" xfId="297"/>
    <cellStyle name="Обычный 2 2 32" xfId="298"/>
    <cellStyle name="Обычный 2 2 33" xfId="299"/>
    <cellStyle name="Обычный 2 2 4" xfId="300"/>
    <cellStyle name="Обычный 2 2 5" xfId="301"/>
    <cellStyle name="Обычный 2 2 6" xfId="302"/>
    <cellStyle name="Обычный 2 2 7" xfId="303"/>
    <cellStyle name="Обычный 2 2 8" xfId="304"/>
    <cellStyle name="Обычный 2 2 9" xfId="305"/>
    <cellStyle name="Обычный 2 20" xfId="306"/>
    <cellStyle name="Обычный 2 200" xfId="307"/>
    <cellStyle name="Обычный 2 201" xfId="308"/>
    <cellStyle name="Обычный 2 21" xfId="309"/>
    <cellStyle name="Обычный 2 22" xfId="310"/>
    <cellStyle name="Обычный 2 23" xfId="311"/>
    <cellStyle name="Обычный 2 24" xfId="312"/>
    <cellStyle name="Обычный 2 25" xfId="313"/>
    <cellStyle name="Обычный 2 26" xfId="314"/>
    <cellStyle name="Обычный 2 27" xfId="315"/>
    <cellStyle name="Обычный 2 28" xfId="316"/>
    <cellStyle name="Обычный 2 29" xfId="317"/>
    <cellStyle name="Обычный 2 3" xfId="318"/>
    <cellStyle name="Обычный 2 30" xfId="319"/>
    <cellStyle name="Обычный 2 31" xfId="320"/>
    <cellStyle name="Обычный 2 32" xfId="321"/>
    <cellStyle name="Обычный 2 33" xfId="322"/>
    <cellStyle name="Обычный 2 34" xfId="323"/>
    <cellStyle name="Обычный 2 35" xfId="324"/>
    <cellStyle name="Обычный 2 36" xfId="325"/>
    <cellStyle name="Обычный 2 37" xfId="326"/>
    <cellStyle name="Обычный 2 38" xfId="327"/>
    <cellStyle name="Обычный 2 39" xfId="328"/>
    <cellStyle name="Обычный 2 4" xfId="329"/>
    <cellStyle name="Обычный 2 40" xfId="330"/>
    <cellStyle name="Обычный 2 41" xfId="331"/>
    <cellStyle name="Обычный 2 42" xfId="332"/>
    <cellStyle name="Обычный 2 43" xfId="333"/>
    <cellStyle name="Обычный 2 44" xfId="334"/>
    <cellStyle name="Обычный 2 45" xfId="335"/>
    <cellStyle name="Обычный 2 46" xfId="336"/>
    <cellStyle name="Обычный 2 47" xfId="337"/>
    <cellStyle name="Обычный 2 48" xfId="338"/>
    <cellStyle name="Обычный 2 49" xfId="339"/>
    <cellStyle name="Обычный 2 5" xfId="340"/>
    <cellStyle name="Обычный 2 50" xfId="341"/>
    <cellStyle name="Обычный 2 51" xfId="342"/>
    <cellStyle name="Обычный 2 52" xfId="343"/>
    <cellStyle name="Обычный 2 53" xfId="344"/>
    <cellStyle name="Обычный 2 54" xfId="345"/>
    <cellStyle name="Обычный 2 55" xfId="346"/>
    <cellStyle name="Обычный 2 56" xfId="347"/>
    <cellStyle name="Обычный 2 57" xfId="348"/>
    <cellStyle name="Обычный 2 58" xfId="349"/>
    <cellStyle name="Обычный 2 59" xfId="350"/>
    <cellStyle name="Обычный 2 6" xfId="351"/>
    <cellStyle name="Обычный 2 60" xfId="352"/>
    <cellStyle name="Обычный 2 61" xfId="353"/>
    <cellStyle name="Обычный 2 62" xfId="354"/>
    <cellStyle name="Обычный 2 63" xfId="355"/>
    <cellStyle name="Обычный 2 64" xfId="356"/>
    <cellStyle name="Обычный 2 65" xfId="357"/>
    <cellStyle name="Обычный 2 66" xfId="358"/>
    <cellStyle name="Обычный 2 67" xfId="359"/>
    <cellStyle name="Обычный 2 68" xfId="360"/>
    <cellStyle name="Обычный 2 69" xfId="361"/>
    <cellStyle name="Обычный 2 7" xfId="362"/>
    <cellStyle name="Обычный 2 70" xfId="363"/>
    <cellStyle name="Обычный 2 71" xfId="364"/>
    <cellStyle name="Обычный 2 72" xfId="365"/>
    <cellStyle name="Обычный 2 73" xfId="366"/>
    <cellStyle name="Обычный 2 74" xfId="367"/>
    <cellStyle name="Обычный 2 75" xfId="368"/>
    <cellStyle name="Обычный 2 76" xfId="369"/>
    <cellStyle name="Обычный 2 77" xfId="370"/>
    <cellStyle name="Обычный 2 78" xfId="371"/>
    <cellStyle name="Обычный 2 79" xfId="372"/>
    <cellStyle name="Обычный 2 8" xfId="373"/>
    <cellStyle name="Обычный 2 80" xfId="374"/>
    <cellStyle name="Обычный 2 81" xfId="375"/>
    <cellStyle name="Обычный 2 82" xfId="376"/>
    <cellStyle name="Обычный 2 83" xfId="377"/>
    <cellStyle name="Обычный 2 84" xfId="378"/>
    <cellStyle name="Обычный 2 85" xfId="379"/>
    <cellStyle name="Обычный 2 86" xfId="380"/>
    <cellStyle name="Обычный 2 87" xfId="381"/>
    <cellStyle name="Обычный 2 88" xfId="382"/>
    <cellStyle name="Обычный 2 89" xfId="383"/>
    <cellStyle name="Обычный 2 9" xfId="384"/>
    <cellStyle name="Обычный 2 90" xfId="385"/>
    <cellStyle name="Обычный 2 91" xfId="386"/>
    <cellStyle name="Обычный 2 92" xfId="387"/>
    <cellStyle name="Обычный 2 93" xfId="388"/>
    <cellStyle name="Обычный 2 94" xfId="389"/>
    <cellStyle name="Обычный 2 95" xfId="390"/>
    <cellStyle name="Обычный 2 96" xfId="391"/>
    <cellStyle name="Обычный 2 97" xfId="392"/>
    <cellStyle name="Обычный 2 98" xfId="393"/>
    <cellStyle name="Обычный 2 99" xfId="394"/>
    <cellStyle name="Обычный 20" xfId="395"/>
    <cellStyle name="Обычный 21" xfId="396"/>
    <cellStyle name="Обычный 22" xfId="397"/>
    <cellStyle name="Обычный 23" xfId="398"/>
    <cellStyle name="Обычный 24" xfId="399"/>
    <cellStyle name="Обычный 25" xfId="400"/>
    <cellStyle name="Обычный 26" xfId="401"/>
    <cellStyle name="Обычный 27" xfId="402"/>
    <cellStyle name="Обычный 28" xfId="403"/>
    <cellStyle name="Обычный 29" xfId="404"/>
    <cellStyle name="Обычный 3" xfId="405"/>
    <cellStyle name="Обычный 3 10" xfId="406"/>
    <cellStyle name="Обычный 3 11" xfId="407"/>
    <cellStyle name="Обычный 3 12" xfId="408"/>
    <cellStyle name="Обычный 3 13" xfId="409"/>
    <cellStyle name="Обычный 3 14" xfId="410"/>
    <cellStyle name="Обычный 3 15" xfId="411"/>
    <cellStyle name="Обычный 3 16" xfId="412"/>
    <cellStyle name="Обычный 3 17" xfId="413"/>
    <cellStyle name="Обычный 3 18" xfId="414"/>
    <cellStyle name="Обычный 3 19" xfId="415"/>
    <cellStyle name="Обычный 3 2" xfId="416"/>
    <cellStyle name="Обычный 3 20" xfId="417"/>
    <cellStyle name="Обычный 3 21" xfId="418"/>
    <cellStyle name="Обычный 3 22" xfId="419"/>
    <cellStyle name="Обычный 3 23" xfId="420"/>
    <cellStyle name="Обычный 3 24" xfId="421"/>
    <cellStyle name="Обычный 3 25" xfId="422"/>
    <cellStyle name="Обычный 3 26" xfId="423"/>
    <cellStyle name="Обычный 3 27" xfId="424"/>
    <cellStyle name="Обычный 3 28" xfId="425"/>
    <cellStyle name="Обычный 3 29" xfId="426"/>
    <cellStyle name="Обычный 3 3" xfId="427"/>
    <cellStyle name="Обычный 3 30" xfId="428"/>
    <cellStyle name="Обычный 3 31" xfId="429"/>
    <cellStyle name="Обычный 3 32" xfId="430"/>
    <cellStyle name="Обычный 3 33" xfId="431"/>
    <cellStyle name="Обычный 3 4" xfId="432"/>
    <cellStyle name="Обычный 3 5" xfId="433"/>
    <cellStyle name="Обычный 3 6" xfId="434"/>
    <cellStyle name="Обычный 3 7" xfId="435"/>
    <cellStyle name="Обычный 3 8" xfId="436"/>
    <cellStyle name="Обычный 3 9" xfId="437"/>
    <cellStyle name="Обычный 30" xfId="438"/>
    <cellStyle name="Обычный 31" xfId="439"/>
    <cellStyle name="Обычный 32" xfId="440"/>
    <cellStyle name="Обычный 33" xfId="441"/>
    <cellStyle name="Обычный 34" xfId="442"/>
    <cellStyle name="Обычный 35" xfId="443"/>
    <cellStyle name="Обычный 36" xfId="444"/>
    <cellStyle name="Обычный 37" xfId="445"/>
    <cellStyle name="Обычный 38" xfId="446"/>
    <cellStyle name="Обычный 39" xfId="447"/>
    <cellStyle name="Обычный 4" xfId="448"/>
    <cellStyle name="Обычный 40" xfId="449"/>
    <cellStyle name="Обычный 41" xfId="450"/>
    <cellStyle name="Обычный 42" xfId="451"/>
    <cellStyle name="Обычный 43" xfId="452"/>
    <cellStyle name="Обычный 44" xfId="453"/>
    <cellStyle name="Обычный 45" xfId="454"/>
    <cellStyle name="Обычный 46" xfId="455"/>
    <cellStyle name="Обычный 47" xfId="456"/>
    <cellStyle name="Обычный 48" xfId="457"/>
    <cellStyle name="Обычный 49" xfId="458"/>
    <cellStyle name="Обычный 5" xfId="459"/>
    <cellStyle name="Обычный 50" xfId="460"/>
    <cellStyle name="Обычный 51" xfId="461"/>
    <cellStyle name="Обычный 52" xfId="462"/>
    <cellStyle name="Обычный 53" xfId="463"/>
    <cellStyle name="Обычный 54" xfId="464"/>
    <cellStyle name="Обычный 55" xfId="465"/>
    <cellStyle name="Обычный 56" xfId="466"/>
    <cellStyle name="Обычный 57" xfId="467"/>
    <cellStyle name="Обычный 58" xfId="468"/>
    <cellStyle name="Обычный 59" xfId="469"/>
    <cellStyle name="Обычный 6" xfId="470"/>
    <cellStyle name="Обычный 60" xfId="471"/>
    <cellStyle name="Обычный 61" xfId="472"/>
    <cellStyle name="Обычный 62" xfId="473"/>
    <cellStyle name="Обычный 63" xfId="474"/>
    <cellStyle name="Обычный 64" xfId="475"/>
    <cellStyle name="Обычный 65" xfId="476"/>
    <cellStyle name="Обычный 66" xfId="477"/>
    <cellStyle name="Обычный 67" xfId="478"/>
    <cellStyle name="Обычный 68" xfId="479"/>
    <cellStyle name="Обычный 69" xfId="480"/>
    <cellStyle name="Обычный 7" xfId="481"/>
    <cellStyle name="Обычный 70" xfId="482"/>
    <cellStyle name="Обычный 71" xfId="483"/>
    <cellStyle name="Обычный 72" xfId="484"/>
    <cellStyle name="Обычный 73" xfId="485"/>
    <cellStyle name="Обычный 74" xfId="486"/>
    <cellStyle name="Обычный 75" xfId="487"/>
    <cellStyle name="Обычный 76" xfId="488"/>
    <cellStyle name="Обычный 77" xfId="489"/>
    <cellStyle name="Обычный 78" xfId="490"/>
    <cellStyle name="Обычный 79" xfId="491"/>
    <cellStyle name="Обычный 8" xfId="492"/>
    <cellStyle name="Обычный 80" xfId="493"/>
    <cellStyle name="Обычный 81" xfId="494"/>
    <cellStyle name="Обычный 82" xfId="495"/>
    <cellStyle name="Обычный 83" xfId="496"/>
    <cellStyle name="Обычный 84" xfId="497"/>
    <cellStyle name="Обычный 85" xfId="498"/>
    <cellStyle name="Обычный 86" xfId="499"/>
    <cellStyle name="Обычный 87" xfId="500"/>
    <cellStyle name="Обычный 88" xfId="501"/>
    <cellStyle name="Обычный 89" xfId="502"/>
    <cellStyle name="Обычный 9" xfId="503"/>
    <cellStyle name="Обычный 90" xfId="504"/>
    <cellStyle name="Обычный 91" xfId="505"/>
    <cellStyle name="Обычный 92" xfId="506"/>
    <cellStyle name="Обычный 93" xfId="507"/>
    <cellStyle name="Обычный 94" xfId="508"/>
    <cellStyle name="Обычный 95" xfId="509"/>
    <cellStyle name="Обычный 96" xfId="510"/>
    <cellStyle name="Обычный 97" xfId="511"/>
    <cellStyle name="Обычный 98" xfId="512"/>
    <cellStyle name="Обычный 99" xfId="513"/>
    <cellStyle name="Обычный_tmp" xfId="514"/>
    <cellStyle name="Обычный_tmp_Пояснительная" xfId="515"/>
    <cellStyle name="Обычный_прил7-8" xfId="516"/>
    <cellStyle name="Followed Hyperlink" xfId="517"/>
    <cellStyle name="Плохой" xfId="518"/>
    <cellStyle name="Пояснение" xfId="519"/>
    <cellStyle name="Примечание" xfId="520"/>
    <cellStyle name="Percent" xfId="521"/>
    <cellStyle name="Связанная ячейка" xfId="522"/>
    <cellStyle name="Текст предупреждения" xfId="523"/>
    <cellStyle name="Comma" xfId="524"/>
    <cellStyle name="Comma [0]" xfId="525"/>
    <cellStyle name="Хороший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8054EEFBC558BB21A9624E3BB69E118D4553D2843CF7A57337B5FDA5338427C3C37DB4CC4BE6D7AEA997281BB29211E87904687A7751467E8g3L" TargetMode="External" /><Relationship Id="rId2" Type="http://schemas.openxmlformats.org/officeDocument/2006/relationships/hyperlink" Target="consultantplus://offline/ref=0311FBEF83BFBFB6C09E4544B0CC2436F06C183F7965C33E81E08522433CC8710B62ACC58B1BDBBCDD1BCE212AEA5CC8964E2D6E3152A792pAi0L" TargetMode="External" /><Relationship Id="rId3" Type="http://schemas.openxmlformats.org/officeDocument/2006/relationships/hyperlink" Target="consultantplus://offline/ref=19ED4B3ED6077FC286755C106B5B9683B4F3D7AF0CD064992C7E5C779EFB9008A96D843E27101347EA67F34864519443D73BB93470E09055FBmAL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U237"/>
  <sheetViews>
    <sheetView tabSelected="1" zoomScale="70" zoomScaleNormal="70" zoomScaleSheetLayoutView="75" zoomScalePageLayoutView="0" workbookViewId="0" topLeftCell="A154">
      <selection activeCell="L163" sqref="L163:L168"/>
    </sheetView>
  </sheetViews>
  <sheetFormatPr defaultColWidth="9.125" defaultRowHeight="12.75"/>
  <cols>
    <col min="1" max="1" width="5.50390625" style="1" customWidth="1"/>
    <col min="2" max="2" width="0.875" style="2" hidden="1" customWidth="1"/>
    <col min="3" max="3" width="83.50390625" style="1" customWidth="1"/>
    <col min="4" max="4" width="6.50390625" style="3" customWidth="1"/>
    <col min="5" max="5" width="5.125" style="3" customWidth="1"/>
    <col min="6" max="6" width="5.875" style="3" customWidth="1"/>
    <col min="7" max="7" width="5.125" style="3" customWidth="1"/>
    <col min="8" max="8" width="7.50390625" style="3" customWidth="1"/>
    <col min="9" max="9" width="9.50390625" style="3" customWidth="1"/>
    <col min="10" max="10" width="10.875" style="3" customWidth="1"/>
    <col min="11" max="11" width="8.50390625" style="3" customWidth="1"/>
    <col min="12" max="12" width="23.50390625" style="4" customWidth="1"/>
    <col min="13" max="14" width="0.12890625" style="4" hidden="1" customWidth="1"/>
    <col min="15" max="16" width="0.5" style="4" hidden="1" customWidth="1"/>
    <col min="17" max="17" width="13.125" style="4" hidden="1" customWidth="1"/>
    <col min="18" max="18" width="0.12890625" style="4" hidden="1" customWidth="1"/>
    <col min="19" max="19" width="7.50390625" style="4" hidden="1" customWidth="1"/>
    <col min="20" max="20" width="21.25390625" style="1" customWidth="1"/>
    <col min="21" max="21" width="14.50390625" style="1" customWidth="1"/>
    <col min="22" max="16384" width="9.125" style="1" customWidth="1"/>
  </cols>
  <sheetData>
    <row r="1" spans="8:12" ht="15">
      <c r="H1" s="25"/>
      <c r="I1" s="25"/>
      <c r="J1" s="25"/>
      <c r="K1" s="25"/>
      <c r="L1" s="86" t="s">
        <v>101</v>
      </c>
    </row>
    <row r="2" spans="3:21" ht="27.75" customHeight="1">
      <c r="C2" s="5"/>
      <c r="F2" s="25"/>
      <c r="I2" s="25"/>
      <c r="J2" s="25"/>
      <c r="K2" s="25"/>
      <c r="L2" s="479" t="s">
        <v>529</v>
      </c>
      <c r="M2" s="479"/>
      <c r="N2" s="479"/>
      <c r="O2" s="479"/>
      <c r="P2" s="479"/>
      <c r="Q2" s="479"/>
      <c r="R2" s="479"/>
      <c r="S2" s="479"/>
      <c r="T2" s="479"/>
      <c r="U2" s="479"/>
    </row>
    <row r="3" spans="8:12" ht="15">
      <c r="H3" s="25"/>
      <c r="I3" s="25"/>
      <c r="J3" s="25"/>
      <c r="K3" s="25"/>
      <c r="L3" s="25"/>
    </row>
    <row r="4" spans="1:21" ht="24.75" customHeight="1">
      <c r="A4" s="488" t="s">
        <v>530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6"/>
      <c r="U4" s="6"/>
    </row>
    <row r="5" spans="1:21" ht="16.5" customHeigh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9"/>
      <c r="M5" s="9"/>
      <c r="N5" s="9"/>
      <c r="O5" s="9"/>
      <c r="P5" s="9"/>
      <c r="Q5" s="9"/>
      <c r="R5" s="9"/>
      <c r="S5" s="9" t="s">
        <v>12</v>
      </c>
      <c r="T5" s="6"/>
      <c r="U5" s="9" t="s">
        <v>203</v>
      </c>
    </row>
    <row r="6" spans="1:21" s="10" customFormat="1" ht="42.75" customHeight="1">
      <c r="A6" s="491"/>
      <c r="B6" s="26"/>
      <c r="C6" s="489" t="s">
        <v>13</v>
      </c>
      <c r="D6" s="485" t="s">
        <v>14</v>
      </c>
      <c r="E6" s="486"/>
      <c r="F6" s="486"/>
      <c r="G6" s="486"/>
      <c r="H6" s="486"/>
      <c r="I6" s="486"/>
      <c r="J6" s="486"/>
      <c r="K6" s="487"/>
      <c r="L6" s="480" t="s">
        <v>531</v>
      </c>
      <c r="M6" s="480" t="s">
        <v>15</v>
      </c>
      <c r="N6" s="480" t="s">
        <v>16</v>
      </c>
      <c r="O6" s="480" t="s">
        <v>17</v>
      </c>
      <c r="P6" s="480" t="s">
        <v>18</v>
      </c>
      <c r="Q6" s="480" t="s">
        <v>19</v>
      </c>
      <c r="R6" s="480"/>
      <c r="S6" s="480" t="s">
        <v>20</v>
      </c>
      <c r="T6" s="480" t="s">
        <v>532</v>
      </c>
      <c r="U6" s="480" t="s">
        <v>102</v>
      </c>
    </row>
    <row r="7" spans="1:21" s="10" customFormat="1" ht="105.75">
      <c r="A7" s="492"/>
      <c r="B7" s="27"/>
      <c r="C7" s="490"/>
      <c r="D7" s="28" t="s">
        <v>21</v>
      </c>
      <c r="E7" s="28" t="s">
        <v>22</v>
      </c>
      <c r="F7" s="28" t="s">
        <v>23</v>
      </c>
      <c r="G7" s="28" t="s">
        <v>24</v>
      </c>
      <c r="H7" s="28" t="s">
        <v>25</v>
      </c>
      <c r="I7" s="28" t="s">
        <v>26</v>
      </c>
      <c r="J7" s="28" t="s">
        <v>27</v>
      </c>
      <c r="K7" s="28" t="s">
        <v>28</v>
      </c>
      <c r="L7" s="481"/>
      <c r="M7" s="481"/>
      <c r="N7" s="481"/>
      <c r="O7" s="481"/>
      <c r="P7" s="481"/>
      <c r="Q7" s="481"/>
      <c r="R7" s="481"/>
      <c r="S7" s="481"/>
      <c r="T7" s="481"/>
      <c r="U7" s="481"/>
    </row>
    <row r="8" spans="1:21" s="11" customFormat="1" ht="18.75" customHeight="1">
      <c r="A8" s="156" t="s">
        <v>285</v>
      </c>
      <c r="B8" s="21"/>
      <c r="C8" s="157" t="s">
        <v>533</v>
      </c>
      <c r="D8" s="158" t="s">
        <v>29</v>
      </c>
      <c r="E8" s="158">
        <v>1</v>
      </c>
      <c r="F8" s="158" t="s">
        <v>30</v>
      </c>
      <c r="G8" s="159" t="s">
        <v>30</v>
      </c>
      <c r="H8" s="159" t="s">
        <v>29</v>
      </c>
      <c r="I8" s="159" t="s">
        <v>30</v>
      </c>
      <c r="J8" s="159" t="s">
        <v>31</v>
      </c>
      <c r="K8" s="159" t="s">
        <v>29</v>
      </c>
      <c r="L8" s="160">
        <f>L9+L16+L27+L32+L48+L53+L58+L69+L98</f>
        <v>133761375.92</v>
      </c>
      <c r="M8" s="58" t="e">
        <f>M9+M15+#REF!+M24+#REF!+M33+M47+M54+#REF!+M64+#REF!+#REF!</f>
        <v>#REF!</v>
      </c>
      <c r="N8" s="58" t="e">
        <f>N9+N15+#REF!+N24+#REF!+N33+N47+N54+#REF!+N64+#REF!+#REF!</f>
        <v>#REF!</v>
      </c>
      <c r="O8" s="58" t="e">
        <f>O9+O15+#REF!+O24+#REF!+O33+O47+#REF!+O64+#REF!</f>
        <v>#REF!</v>
      </c>
      <c r="P8" s="58" t="e">
        <f>P9+P15+#REF!+P24+#REF!+P33+P47+P54+#REF!+P64+#REF!+#REF!</f>
        <v>#REF!</v>
      </c>
      <c r="Q8" s="58" t="e">
        <f>Q9+Q15+#REF!+Q24+#REF!+Q33+Q47+Q54+#REF!+Q64+#REF!+#REF!</f>
        <v>#REF!</v>
      </c>
      <c r="R8" s="58" t="e">
        <f>R9+R15+#REF!+R24+#REF!+R33+R47+R54+#REF!+R64+#REF!+#REF!</f>
        <v>#REF!</v>
      </c>
      <c r="S8" s="59" t="e">
        <f>#REF!=SUM(L8:R8)</f>
        <v>#REF!</v>
      </c>
      <c r="T8" s="160">
        <f>T9+T16+T27+T32+T48+T53+T58+T69+T98</f>
        <v>29744646.94</v>
      </c>
      <c r="U8" s="66">
        <f aca="true" t="shared" si="0" ref="U8:U74">T8/L8*100</f>
        <v>22.237097021033694</v>
      </c>
    </row>
    <row r="9" spans="1:21" s="12" customFormat="1" ht="18.75" customHeight="1">
      <c r="A9" s="156" t="s">
        <v>286</v>
      </c>
      <c r="B9" s="21"/>
      <c r="C9" s="161" t="s">
        <v>32</v>
      </c>
      <c r="D9" s="158" t="s">
        <v>29</v>
      </c>
      <c r="E9" s="158">
        <v>1</v>
      </c>
      <c r="F9" s="158" t="s">
        <v>160</v>
      </c>
      <c r="G9" s="159" t="s">
        <v>30</v>
      </c>
      <c r="H9" s="159" t="s">
        <v>29</v>
      </c>
      <c r="I9" s="159" t="s">
        <v>30</v>
      </c>
      <c r="J9" s="159" t="s">
        <v>31</v>
      </c>
      <c r="K9" s="159" t="s">
        <v>29</v>
      </c>
      <c r="L9" s="160">
        <f>L10</f>
        <v>104763015.09</v>
      </c>
      <c r="M9" s="42" t="e">
        <f aca="true" t="shared" si="1" ref="M9:R9">M10</f>
        <v>#REF!</v>
      </c>
      <c r="N9" s="42" t="e">
        <f t="shared" si="1"/>
        <v>#REF!</v>
      </c>
      <c r="O9" s="42" t="e">
        <f t="shared" si="1"/>
        <v>#REF!</v>
      </c>
      <c r="P9" s="42" t="e">
        <f t="shared" si="1"/>
        <v>#REF!</v>
      </c>
      <c r="Q9" s="42" t="e">
        <f t="shared" si="1"/>
        <v>#REF!</v>
      </c>
      <c r="R9" s="43" t="e">
        <f t="shared" si="1"/>
        <v>#REF!</v>
      </c>
      <c r="S9" s="43" t="e">
        <f>#REF!=SUM(L9:R9)</f>
        <v>#REF!</v>
      </c>
      <c r="T9" s="160">
        <f>T10</f>
        <v>22722672.97</v>
      </c>
      <c r="U9" s="66">
        <f t="shared" si="0"/>
        <v>21.689594319597774</v>
      </c>
    </row>
    <row r="10" spans="1:21" s="13" customFormat="1" ht="19.5" customHeight="1">
      <c r="A10" s="156" t="s">
        <v>287</v>
      </c>
      <c r="B10" s="21"/>
      <c r="C10" s="161" t="s">
        <v>33</v>
      </c>
      <c r="D10" s="159" t="s">
        <v>29</v>
      </c>
      <c r="E10" s="158">
        <v>1</v>
      </c>
      <c r="F10" s="158" t="s">
        <v>160</v>
      </c>
      <c r="G10" s="159" t="s">
        <v>167</v>
      </c>
      <c r="H10" s="159" t="s">
        <v>29</v>
      </c>
      <c r="I10" s="159" t="s">
        <v>160</v>
      </c>
      <c r="J10" s="159" t="s">
        <v>31</v>
      </c>
      <c r="K10" s="159" t="s">
        <v>34</v>
      </c>
      <c r="L10" s="160">
        <f>L11+L12+L13+L14+L15</f>
        <v>104763015.09</v>
      </c>
      <c r="M10" s="60" t="e">
        <f>#REF!+M12+#REF!+#REF!</f>
        <v>#REF!</v>
      </c>
      <c r="N10" s="60" t="e">
        <f>#REF!+N12+#REF!+#REF!</f>
        <v>#REF!</v>
      </c>
      <c r="O10" s="60" t="e">
        <f>#REF!+O12+#REF!+#REF!</f>
        <v>#REF!</v>
      </c>
      <c r="P10" s="60" t="e">
        <f>#REF!+P12+#REF!+#REF!</f>
        <v>#REF!</v>
      </c>
      <c r="Q10" s="60" t="e">
        <f>#REF!+Q12+#REF!+#REF!</f>
        <v>#REF!</v>
      </c>
      <c r="R10" s="61" t="e">
        <f>#REF!+R12+#REF!+#REF!</f>
        <v>#REF!</v>
      </c>
      <c r="S10" s="61" t="e">
        <f>#REF!=SUM(L10:R10)</f>
        <v>#REF!</v>
      </c>
      <c r="T10" s="160">
        <f>T11+T12+T13+T14+T15</f>
        <v>22722672.97</v>
      </c>
      <c r="U10" s="66">
        <f t="shared" si="0"/>
        <v>21.689594319597774</v>
      </c>
    </row>
    <row r="11" spans="1:21" s="13" customFormat="1" ht="75" customHeight="1">
      <c r="A11" s="162"/>
      <c r="B11" s="21"/>
      <c r="C11" s="163" t="s">
        <v>534</v>
      </c>
      <c r="D11" s="164" t="s">
        <v>417</v>
      </c>
      <c r="E11" s="164" t="s">
        <v>35</v>
      </c>
      <c r="F11" s="164" t="s">
        <v>160</v>
      </c>
      <c r="G11" s="164" t="s">
        <v>167</v>
      </c>
      <c r="H11" s="164" t="s">
        <v>36</v>
      </c>
      <c r="I11" s="164" t="s">
        <v>160</v>
      </c>
      <c r="J11" s="164" t="s">
        <v>31</v>
      </c>
      <c r="K11" s="164" t="s">
        <v>34</v>
      </c>
      <c r="L11" s="165">
        <v>103421921.98</v>
      </c>
      <c r="M11" s="63"/>
      <c r="N11" s="64"/>
      <c r="O11" s="64"/>
      <c r="P11" s="64"/>
      <c r="Q11" s="64"/>
      <c r="R11" s="65"/>
      <c r="S11" s="65"/>
      <c r="T11" s="165">
        <v>22437201.75</v>
      </c>
      <c r="U11" s="66">
        <f t="shared" si="0"/>
        <v>21.69482187184547</v>
      </c>
    </row>
    <row r="12" spans="1:21" ht="92.25" customHeight="1">
      <c r="A12" s="162"/>
      <c r="B12" s="19"/>
      <c r="C12" s="163" t="s">
        <v>37</v>
      </c>
      <c r="D12" s="164" t="s">
        <v>417</v>
      </c>
      <c r="E12" s="166">
        <v>1</v>
      </c>
      <c r="F12" s="166" t="s">
        <v>160</v>
      </c>
      <c r="G12" s="164" t="s">
        <v>167</v>
      </c>
      <c r="H12" s="164" t="s">
        <v>38</v>
      </c>
      <c r="I12" s="164" t="s">
        <v>160</v>
      </c>
      <c r="J12" s="164" t="s">
        <v>31</v>
      </c>
      <c r="K12" s="164" t="s">
        <v>34</v>
      </c>
      <c r="L12" s="165">
        <v>355000</v>
      </c>
      <c r="M12" s="56"/>
      <c r="N12" s="46"/>
      <c r="O12" s="46"/>
      <c r="P12" s="46"/>
      <c r="Q12" s="46"/>
      <c r="R12" s="47"/>
      <c r="S12" s="47"/>
      <c r="T12" s="165">
        <v>11470.54</v>
      </c>
      <c r="U12" s="66">
        <f t="shared" si="0"/>
        <v>3.2311380281690143</v>
      </c>
    </row>
    <row r="13" spans="1:21" ht="42" customHeight="1">
      <c r="A13" s="162"/>
      <c r="B13" s="19"/>
      <c r="C13" s="163" t="s">
        <v>39</v>
      </c>
      <c r="D13" s="164" t="s">
        <v>417</v>
      </c>
      <c r="E13" s="166">
        <v>1</v>
      </c>
      <c r="F13" s="166" t="s">
        <v>160</v>
      </c>
      <c r="G13" s="164" t="s">
        <v>167</v>
      </c>
      <c r="H13" s="164" t="s">
        <v>40</v>
      </c>
      <c r="I13" s="164" t="s">
        <v>160</v>
      </c>
      <c r="J13" s="164" t="s">
        <v>31</v>
      </c>
      <c r="K13" s="164" t="s">
        <v>34</v>
      </c>
      <c r="L13" s="165">
        <v>908098</v>
      </c>
      <c r="M13" s="56"/>
      <c r="N13" s="46"/>
      <c r="O13" s="46"/>
      <c r="P13" s="46"/>
      <c r="Q13" s="46"/>
      <c r="R13" s="47"/>
      <c r="S13" s="47"/>
      <c r="T13" s="165">
        <v>203605.72</v>
      </c>
      <c r="U13" s="66">
        <f t="shared" si="0"/>
        <v>22.42111754458219</v>
      </c>
    </row>
    <row r="14" spans="1:21" ht="84.75" customHeight="1">
      <c r="A14" s="162"/>
      <c r="B14" s="19"/>
      <c r="C14" s="163" t="s">
        <v>535</v>
      </c>
      <c r="D14" s="164" t="s">
        <v>417</v>
      </c>
      <c r="E14" s="166">
        <v>1</v>
      </c>
      <c r="F14" s="166" t="s">
        <v>160</v>
      </c>
      <c r="G14" s="164" t="s">
        <v>167</v>
      </c>
      <c r="H14" s="164" t="s">
        <v>41</v>
      </c>
      <c r="I14" s="164" t="s">
        <v>160</v>
      </c>
      <c r="J14" s="164" t="s">
        <v>31</v>
      </c>
      <c r="K14" s="164" t="s">
        <v>34</v>
      </c>
      <c r="L14" s="165">
        <v>50000</v>
      </c>
      <c r="M14" s="56"/>
      <c r="N14" s="46"/>
      <c r="O14" s="46"/>
      <c r="P14" s="46"/>
      <c r="Q14" s="46"/>
      <c r="R14" s="47"/>
      <c r="S14" s="47"/>
      <c r="T14" s="165">
        <v>42781.2</v>
      </c>
      <c r="U14" s="66">
        <f t="shared" si="0"/>
        <v>85.5624</v>
      </c>
    </row>
    <row r="15" spans="1:21" s="13" customFormat="1" ht="18" customHeight="1">
      <c r="A15" s="162"/>
      <c r="B15" s="19"/>
      <c r="C15" s="163" t="s">
        <v>536</v>
      </c>
      <c r="D15" s="164" t="s">
        <v>417</v>
      </c>
      <c r="E15" s="164" t="s">
        <v>35</v>
      </c>
      <c r="F15" s="164" t="s">
        <v>160</v>
      </c>
      <c r="G15" s="164" t="s">
        <v>167</v>
      </c>
      <c r="H15" s="164" t="s">
        <v>537</v>
      </c>
      <c r="I15" s="164" t="s">
        <v>160</v>
      </c>
      <c r="J15" s="164" t="s">
        <v>538</v>
      </c>
      <c r="K15" s="164" t="s">
        <v>34</v>
      </c>
      <c r="L15" s="165">
        <v>27995.11</v>
      </c>
      <c r="M15" s="42">
        <f aca="true" t="shared" si="2" ref="M15:R15">M16</f>
        <v>0</v>
      </c>
      <c r="N15" s="42">
        <f t="shared" si="2"/>
        <v>0</v>
      </c>
      <c r="O15" s="42">
        <f t="shared" si="2"/>
        <v>0</v>
      </c>
      <c r="P15" s="42">
        <f t="shared" si="2"/>
        <v>0</v>
      </c>
      <c r="Q15" s="42">
        <f t="shared" si="2"/>
        <v>0</v>
      </c>
      <c r="R15" s="43">
        <f t="shared" si="2"/>
        <v>0</v>
      </c>
      <c r="S15" s="43" t="e">
        <f>#REF!=SUM(L15:R15)</f>
        <v>#REF!</v>
      </c>
      <c r="T15" s="165">
        <v>27613.76</v>
      </c>
      <c r="U15" s="66">
        <f t="shared" si="0"/>
        <v>98.63779781540418</v>
      </c>
    </row>
    <row r="16" spans="1:21" s="13" customFormat="1" ht="18.75" customHeight="1">
      <c r="A16" s="156" t="s">
        <v>288</v>
      </c>
      <c r="B16" s="21"/>
      <c r="C16" s="167" t="s">
        <v>42</v>
      </c>
      <c r="D16" s="158" t="s">
        <v>29</v>
      </c>
      <c r="E16" s="159" t="s">
        <v>35</v>
      </c>
      <c r="F16" s="159" t="s">
        <v>166</v>
      </c>
      <c r="G16" s="159" t="s">
        <v>30</v>
      </c>
      <c r="H16" s="159" t="s">
        <v>29</v>
      </c>
      <c r="I16" s="159" t="s">
        <v>30</v>
      </c>
      <c r="J16" s="159" t="s">
        <v>31</v>
      </c>
      <c r="K16" s="159" t="s">
        <v>29</v>
      </c>
      <c r="L16" s="160">
        <f>L17+L20+L23+L25</f>
        <v>1953300</v>
      </c>
      <c r="M16" s="160">
        <f aca="true" t="shared" si="3" ref="M16:T16">M17+M20+M23+M25</f>
        <v>0</v>
      </c>
      <c r="N16" s="160">
        <f t="shared" si="3"/>
        <v>0</v>
      </c>
      <c r="O16" s="160">
        <f t="shared" si="3"/>
        <v>0</v>
      </c>
      <c r="P16" s="160">
        <f t="shared" si="3"/>
        <v>0</v>
      </c>
      <c r="Q16" s="160">
        <f t="shared" si="3"/>
        <v>0</v>
      </c>
      <c r="R16" s="160">
        <f t="shared" si="3"/>
        <v>0</v>
      </c>
      <c r="S16" s="160" t="e">
        <f t="shared" si="3"/>
        <v>#REF!</v>
      </c>
      <c r="T16" s="160">
        <f t="shared" si="3"/>
        <v>850096.68</v>
      </c>
      <c r="U16" s="66">
        <f t="shared" si="0"/>
        <v>43.521050529872525</v>
      </c>
    </row>
    <row r="17" spans="1:21" ht="40.5" customHeight="1">
      <c r="A17" s="156" t="s">
        <v>289</v>
      </c>
      <c r="B17" s="21"/>
      <c r="C17" s="167" t="s">
        <v>539</v>
      </c>
      <c r="D17" s="159" t="s">
        <v>29</v>
      </c>
      <c r="E17" s="159" t="s">
        <v>35</v>
      </c>
      <c r="F17" s="159" t="s">
        <v>166</v>
      </c>
      <c r="G17" s="159" t="s">
        <v>160</v>
      </c>
      <c r="H17" s="159" t="s">
        <v>29</v>
      </c>
      <c r="I17" s="159" t="s">
        <v>160</v>
      </c>
      <c r="J17" s="159" t="s">
        <v>31</v>
      </c>
      <c r="K17" s="159" t="s">
        <v>34</v>
      </c>
      <c r="L17" s="160">
        <f>L18+L19</f>
        <v>910300</v>
      </c>
      <c r="M17" s="46"/>
      <c r="N17" s="46"/>
      <c r="O17" s="46"/>
      <c r="P17" s="46"/>
      <c r="Q17" s="46"/>
      <c r="R17" s="47"/>
      <c r="S17" s="47" t="e">
        <f>#REF!=SUM(L17:R17)</f>
        <v>#REF!</v>
      </c>
      <c r="T17" s="160">
        <f>T18+T19</f>
        <v>177302.05</v>
      </c>
      <c r="U17" s="66">
        <f t="shared" si="0"/>
        <v>19.47732066351752</v>
      </c>
    </row>
    <row r="18" spans="1:21" ht="33" customHeight="1">
      <c r="A18" s="162"/>
      <c r="B18" s="21"/>
      <c r="C18" s="163" t="s">
        <v>540</v>
      </c>
      <c r="D18" s="164" t="s">
        <v>417</v>
      </c>
      <c r="E18" s="164" t="s">
        <v>35</v>
      </c>
      <c r="F18" s="164" t="s">
        <v>166</v>
      </c>
      <c r="G18" s="164" t="s">
        <v>160</v>
      </c>
      <c r="H18" s="164" t="s">
        <v>541</v>
      </c>
      <c r="I18" s="164" t="s">
        <v>160</v>
      </c>
      <c r="J18" s="164" t="s">
        <v>31</v>
      </c>
      <c r="K18" s="164" t="s">
        <v>34</v>
      </c>
      <c r="L18" s="168">
        <v>510300</v>
      </c>
      <c r="M18" s="46"/>
      <c r="N18" s="46"/>
      <c r="O18" s="46"/>
      <c r="P18" s="46"/>
      <c r="Q18" s="46"/>
      <c r="R18" s="47"/>
      <c r="S18" s="47"/>
      <c r="T18" s="168">
        <v>106425.37</v>
      </c>
      <c r="U18" s="66">
        <f t="shared" si="0"/>
        <v>20.855451695081324</v>
      </c>
    </row>
    <row r="19" spans="1:21" ht="49.5" customHeight="1">
      <c r="A19" s="162"/>
      <c r="B19" s="21"/>
      <c r="C19" s="169" t="s">
        <v>542</v>
      </c>
      <c r="D19" s="164" t="s">
        <v>417</v>
      </c>
      <c r="E19" s="164" t="s">
        <v>35</v>
      </c>
      <c r="F19" s="164" t="s">
        <v>166</v>
      </c>
      <c r="G19" s="164" t="s">
        <v>160</v>
      </c>
      <c r="H19" s="164" t="s">
        <v>543</v>
      </c>
      <c r="I19" s="164" t="s">
        <v>160</v>
      </c>
      <c r="J19" s="164" t="s">
        <v>31</v>
      </c>
      <c r="K19" s="164" t="s">
        <v>34</v>
      </c>
      <c r="L19" s="165">
        <v>400000</v>
      </c>
      <c r="M19" s="60"/>
      <c r="N19" s="60"/>
      <c r="O19" s="60"/>
      <c r="P19" s="60"/>
      <c r="Q19" s="60"/>
      <c r="R19" s="61"/>
      <c r="S19" s="61"/>
      <c r="T19" s="165">
        <v>70876.68</v>
      </c>
      <c r="U19" s="66">
        <f t="shared" si="0"/>
        <v>17.71917</v>
      </c>
    </row>
    <row r="20" spans="1:21" ht="25.5" customHeight="1">
      <c r="A20" s="156" t="s">
        <v>290</v>
      </c>
      <c r="B20" s="21"/>
      <c r="C20" s="161" t="s">
        <v>43</v>
      </c>
      <c r="D20" s="245" t="s">
        <v>29</v>
      </c>
      <c r="E20" s="245" t="s">
        <v>35</v>
      </c>
      <c r="F20" s="245" t="s">
        <v>166</v>
      </c>
      <c r="G20" s="245" t="s">
        <v>167</v>
      </c>
      <c r="H20" s="245" t="s">
        <v>29</v>
      </c>
      <c r="I20" s="245" t="s">
        <v>167</v>
      </c>
      <c r="J20" s="245" t="s">
        <v>31</v>
      </c>
      <c r="K20" s="245" t="s">
        <v>34</v>
      </c>
      <c r="L20" s="165">
        <f>L21+L22</f>
        <v>0</v>
      </c>
      <c r="M20" s="165">
        <f aca="true" t="shared" si="4" ref="M20:T20">M21+M22</f>
        <v>0</v>
      </c>
      <c r="N20" s="165">
        <f t="shared" si="4"/>
        <v>0</v>
      </c>
      <c r="O20" s="165">
        <f t="shared" si="4"/>
        <v>0</v>
      </c>
      <c r="P20" s="165">
        <f t="shared" si="4"/>
        <v>0</v>
      </c>
      <c r="Q20" s="165">
        <f t="shared" si="4"/>
        <v>0</v>
      </c>
      <c r="R20" s="165">
        <f t="shared" si="4"/>
        <v>0</v>
      </c>
      <c r="S20" s="165">
        <f t="shared" si="4"/>
        <v>0</v>
      </c>
      <c r="T20" s="165">
        <f t="shared" si="4"/>
        <v>28225.81</v>
      </c>
      <c r="U20" s="66" t="e">
        <f t="shared" si="0"/>
        <v>#DIV/0!</v>
      </c>
    </row>
    <row r="21" spans="1:21" ht="21" customHeight="1">
      <c r="A21" s="162"/>
      <c r="B21" s="21"/>
      <c r="C21" s="22" t="s">
        <v>43</v>
      </c>
      <c r="D21" s="45" t="s">
        <v>417</v>
      </c>
      <c r="E21" s="45" t="s">
        <v>35</v>
      </c>
      <c r="F21" s="45" t="s">
        <v>166</v>
      </c>
      <c r="G21" s="45" t="s">
        <v>167</v>
      </c>
      <c r="H21" s="45" t="s">
        <v>36</v>
      </c>
      <c r="I21" s="45" t="s">
        <v>167</v>
      </c>
      <c r="J21" s="45" t="s">
        <v>31</v>
      </c>
      <c r="K21" s="45" t="s">
        <v>34</v>
      </c>
      <c r="L21" s="165">
        <v>0</v>
      </c>
      <c r="M21" s="60"/>
      <c r="N21" s="60"/>
      <c r="O21" s="60"/>
      <c r="P21" s="60"/>
      <c r="Q21" s="60"/>
      <c r="R21" s="61"/>
      <c r="S21" s="61"/>
      <c r="T21" s="165">
        <v>28225.82</v>
      </c>
      <c r="U21" s="66" t="e">
        <f t="shared" si="0"/>
        <v>#DIV/0!</v>
      </c>
    </row>
    <row r="22" spans="1:21" ht="39.75" customHeight="1">
      <c r="A22" s="162"/>
      <c r="B22" s="21"/>
      <c r="C22" s="22" t="s">
        <v>44</v>
      </c>
      <c r="D22" s="45" t="s">
        <v>29</v>
      </c>
      <c r="E22" s="45" t="s">
        <v>35</v>
      </c>
      <c r="F22" s="45" t="s">
        <v>166</v>
      </c>
      <c r="G22" s="45" t="s">
        <v>167</v>
      </c>
      <c r="H22" s="45" t="s">
        <v>38</v>
      </c>
      <c r="I22" s="45" t="s">
        <v>167</v>
      </c>
      <c r="J22" s="45" t="s">
        <v>31</v>
      </c>
      <c r="K22" s="45" t="s">
        <v>34</v>
      </c>
      <c r="L22" s="165">
        <v>0</v>
      </c>
      <c r="M22" s="60"/>
      <c r="N22" s="60"/>
      <c r="O22" s="60"/>
      <c r="P22" s="60"/>
      <c r="Q22" s="60"/>
      <c r="R22" s="61"/>
      <c r="S22" s="61"/>
      <c r="T22" s="165">
        <v>-0.01</v>
      </c>
      <c r="U22" s="66" t="e">
        <f t="shared" si="0"/>
        <v>#DIV/0!</v>
      </c>
    </row>
    <row r="23" spans="1:21" ht="21" customHeight="1">
      <c r="A23" s="156" t="s">
        <v>292</v>
      </c>
      <c r="B23" s="21"/>
      <c r="C23" s="167" t="s">
        <v>45</v>
      </c>
      <c r="D23" s="159" t="s">
        <v>29</v>
      </c>
      <c r="E23" s="159" t="s">
        <v>35</v>
      </c>
      <c r="F23" s="159" t="s">
        <v>166</v>
      </c>
      <c r="G23" s="159" t="s">
        <v>169</v>
      </c>
      <c r="H23" s="159" t="s">
        <v>29</v>
      </c>
      <c r="I23" s="159" t="s">
        <v>160</v>
      </c>
      <c r="J23" s="159" t="s">
        <v>31</v>
      </c>
      <c r="K23" s="159" t="s">
        <v>34</v>
      </c>
      <c r="L23" s="160">
        <f>L24</f>
        <v>43000</v>
      </c>
      <c r="M23" s="60"/>
      <c r="N23" s="60"/>
      <c r="O23" s="60"/>
      <c r="P23" s="60"/>
      <c r="Q23" s="60"/>
      <c r="R23" s="61"/>
      <c r="S23" s="61"/>
      <c r="T23" s="160">
        <f>T24</f>
        <v>25469.14</v>
      </c>
      <c r="U23" s="66">
        <f t="shared" si="0"/>
        <v>59.230558139534885</v>
      </c>
    </row>
    <row r="24" spans="1:21" s="13" customFormat="1" ht="20.25" customHeight="1">
      <c r="A24" s="162"/>
      <c r="B24" s="21"/>
      <c r="C24" s="170" t="s">
        <v>291</v>
      </c>
      <c r="D24" s="164" t="s">
        <v>417</v>
      </c>
      <c r="E24" s="164" t="s">
        <v>35</v>
      </c>
      <c r="F24" s="164" t="s">
        <v>166</v>
      </c>
      <c r="G24" s="164" t="s">
        <v>169</v>
      </c>
      <c r="H24" s="164" t="s">
        <v>36</v>
      </c>
      <c r="I24" s="164" t="s">
        <v>160</v>
      </c>
      <c r="J24" s="164" t="s">
        <v>31</v>
      </c>
      <c r="K24" s="164" t="s">
        <v>34</v>
      </c>
      <c r="L24" s="165">
        <v>43000</v>
      </c>
      <c r="M24" s="42" t="e">
        <f>M26+#REF!+#REF!</f>
        <v>#REF!</v>
      </c>
      <c r="N24" s="42" t="e">
        <f>N26+#REF!+#REF!</f>
        <v>#REF!</v>
      </c>
      <c r="O24" s="42" t="e">
        <f>O26+#REF!+#REF!</f>
        <v>#REF!</v>
      </c>
      <c r="P24" s="42" t="e">
        <f>P26+#REF!+#REF!</f>
        <v>#REF!</v>
      </c>
      <c r="Q24" s="42" t="e">
        <f>Q26+#REF!+#REF!</f>
        <v>#REF!</v>
      </c>
      <c r="R24" s="43" t="e">
        <f>R26+#REF!+#REF!</f>
        <v>#REF!</v>
      </c>
      <c r="S24" s="43" t="e">
        <f>#REF!=SUM(L24:R24)</f>
        <v>#REF!</v>
      </c>
      <c r="T24" s="165">
        <v>25469.14</v>
      </c>
      <c r="U24" s="66">
        <f t="shared" si="0"/>
        <v>59.230558139534885</v>
      </c>
    </row>
    <row r="25" spans="1:21" ht="28.5" customHeight="1">
      <c r="A25" s="156" t="s">
        <v>614</v>
      </c>
      <c r="B25" s="21"/>
      <c r="C25" s="167" t="s">
        <v>46</v>
      </c>
      <c r="D25" s="159" t="s">
        <v>29</v>
      </c>
      <c r="E25" s="159" t="s">
        <v>35</v>
      </c>
      <c r="F25" s="159" t="s">
        <v>166</v>
      </c>
      <c r="G25" s="159" t="s">
        <v>170</v>
      </c>
      <c r="H25" s="159" t="s">
        <v>29</v>
      </c>
      <c r="I25" s="159" t="s">
        <v>167</v>
      </c>
      <c r="J25" s="159" t="s">
        <v>31</v>
      </c>
      <c r="K25" s="159" t="s">
        <v>34</v>
      </c>
      <c r="L25" s="160">
        <f>L26</f>
        <v>1000000</v>
      </c>
      <c r="M25" s="42"/>
      <c r="N25" s="42"/>
      <c r="O25" s="42"/>
      <c r="P25" s="42"/>
      <c r="Q25" s="42"/>
      <c r="R25" s="43"/>
      <c r="S25" s="43"/>
      <c r="T25" s="160">
        <f>T26</f>
        <v>619099.68</v>
      </c>
      <c r="U25" s="66">
        <f t="shared" si="0"/>
        <v>61.909968000000006</v>
      </c>
    </row>
    <row r="26" spans="1:21" ht="37.5" customHeight="1">
      <c r="A26" s="162"/>
      <c r="B26" s="20"/>
      <c r="C26" s="170" t="s">
        <v>293</v>
      </c>
      <c r="D26" s="164" t="s">
        <v>417</v>
      </c>
      <c r="E26" s="164" t="s">
        <v>35</v>
      </c>
      <c r="F26" s="164" t="s">
        <v>166</v>
      </c>
      <c r="G26" s="164" t="s">
        <v>170</v>
      </c>
      <c r="H26" s="164" t="s">
        <v>38</v>
      </c>
      <c r="I26" s="164" t="s">
        <v>167</v>
      </c>
      <c r="J26" s="164" t="s">
        <v>31</v>
      </c>
      <c r="K26" s="164" t="s">
        <v>34</v>
      </c>
      <c r="L26" s="171">
        <v>1000000</v>
      </c>
      <c r="M26" s="46"/>
      <c r="N26" s="46"/>
      <c r="O26" s="46"/>
      <c r="P26" s="46"/>
      <c r="Q26" s="46"/>
      <c r="R26" s="47"/>
      <c r="S26" s="47" t="e">
        <f>#REF!=SUM(L26:R26)</f>
        <v>#REF!</v>
      </c>
      <c r="T26" s="171">
        <v>619099.68</v>
      </c>
      <c r="U26" s="66">
        <f t="shared" si="0"/>
        <v>61.909968000000006</v>
      </c>
    </row>
    <row r="27" spans="1:21" ht="25.5" customHeight="1">
      <c r="A27" s="156" t="s">
        <v>294</v>
      </c>
      <c r="B27" s="20"/>
      <c r="C27" s="167" t="s">
        <v>47</v>
      </c>
      <c r="D27" s="158" t="s">
        <v>29</v>
      </c>
      <c r="E27" s="159" t="s">
        <v>35</v>
      </c>
      <c r="F27" s="159" t="s">
        <v>162</v>
      </c>
      <c r="G27" s="159" t="s">
        <v>30</v>
      </c>
      <c r="H27" s="159" t="s">
        <v>29</v>
      </c>
      <c r="I27" s="159" t="s">
        <v>30</v>
      </c>
      <c r="J27" s="159" t="s">
        <v>31</v>
      </c>
      <c r="K27" s="159" t="s">
        <v>29</v>
      </c>
      <c r="L27" s="160">
        <f>L28+L30</f>
        <v>2862410.83</v>
      </c>
      <c r="M27" s="46"/>
      <c r="N27" s="46"/>
      <c r="O27" s="46"/>
      <c r="P27" s="46"/>
      <c r="Q27" s="46"/>
      <c r="R27" s="47"/>
      <c r="S27" s="47"/>
      <c r="T27" s="160">
        <f>T28+T30</f>
        <v>783074.75</v>
      </c>
      <c r="U27" s="66">
        <f t="shared" si="0"/>
        <v>27.357175349982864</v>
      </c>
    </row>
    <row r="28" spans="1:21" ht="36.75" customHeight="1">
      <c r="A28" s="156" t="s">
        <v>295</v>
      </c>
      <c r="B28" s="21"/>
      <c r="C28" s="167" t="s">
        <v>48</v>
      </c>
      <c r="D28" s="172" t="s">
        <v>29</v>
      </c>
      <c r="E28" s="172" t="s">
        <v>35</v>
      </c>
      <c r="F28" s="172" t="s">
        <v>162</v>
      </c>
      <c r="G28" s="172" t="s">
        <v>169</v>
      </c>
      <c r="H28" s="172" t="s">
        <v>29</v>
      </c>
      <c r="I28" s="172" t="s">
        <v>160</v>
      </c>
      <c r="J28" s="172" t="s">
        <v>31</v>
      </c>
      <c r="K28" s="172" t="s">
        <v>29</v>
      </c>
      <c r="L28" s="160">
        <f>L29</f>
        <v>2779410.83</v>
      </c>
      <c r="M28" s="46"/>
      <c r="N28" s="46"/>
      <c r="O28" s="46"/>
      <c r="P28" s="46"/>
      <c r="Q28" s="46"/>
      <c r="R28" s="47"/>
      <c r="S28" s="47"/>
      <c r="T28" s="160">
        <f>T29</f>
        <v>783074.75</v>
      </c>
      <c r="U28" s="66">
        <f t="shared" si="0"/>
        <v>28.174127464272708</v>
      </c>
    </row>
    <row r="29" spans="1:21" ht="36.75" customHeight="1">
      <c r="A29" s="156"/>
      <c r="B29" s="21"/>
      <c r="C29" s="173" t="s">
        <v>49</v>
      </c>
      <c r="D29" s="164" t="s">
        <v>417</v>
      </c>
      <c r="E29" s="164" t="s">
        <v>35</v>
      </c>
      <c r="F29" s="164" t="s">
        <v>162</v>
      </c>
      <c r="G29" s="164" t="s">
        <v>169</v>
      </c>
      <c r="H29" s="164" t="s">
        <v>36</v>
      </c>
      <c r="I29" s="164" t="s">
        <v>160</v>
      </c>
      <c r="J29" s="164" t="s">
        <v>31</v>
      </c>
      <c r="K29" s="164" t="s">
        <v>34</v>
      </c>
      <c r="L29" s="165">
        <v>2779410.83</v>
      </c>
      <c r="M29" s="116"/>
      <c r="N29" s="116"/>
      <c r="O29" s="116"/>
      <c r="P29" s="116"/>
      <c r="Q29" s="116"/>
      <c r="R29" s="117"/>
      <c r="S29" s="117"/>
      <c r="T29" s="165">
        <v>783074.75</v>
      </c>
      <c r="U29" s="66">
        <f t="shared" si="0"/>
        <v>28.174127464272708</v>
      </c>
    </row>
    <row r="30" spans="1:21" ht="36.75" customHeight="1">
      <c r="A30" s="156"/>
      <c r="B30" s="21"/>
      <c r="C30" s="167" t="s">
        <v>467</v>
      </c>
      <c r="D30" s="172" t="s">
        <v>29</v>
      </c>
      <c r="E30" s="172" t="s">
        <v>35</v>
      </c>
      <c r="F30" s="172" t="s">
        <v>162</v>
      </c>
      <c r="G30" s="172" t="s">
        <v>161</v>
      </c>
      <c r="H30" s="172" t="s">
        <v>29</v>
      </c>
      <c r="I30" s="172" t="s">
        <v>160</v>
      </c>
      <c r="J30" s="172" t="s">
        <v>31</v>
      </c>
      <c r="K30" s="172" t="s">
        <v>29</v>
      </c>
      <c r="L30" s="160">
        <f>L31</f>
        <v>83000</v>
      </c>
      <c r="M30" s="56"/>
      <c r="N30" s="56"/>
      <c r="O30" s="56"/>
      <c r="P30" s="56"/>
      <c r="Q30" s="56"/>
      <c r="R30" s="57"/>
      <c r="S30" s="57"/>
      <c r="T30" s="160">
        <f>T31</f>
        <v>0</v>
      </c>
      <c r="U30" s="66">
        <f t="shared" si="0"/>
        <v>0</v>
      </c>
    </row>
    <row r="31" spans="1:21" s="13" customFormat="1" ht="29.25" customHeight="1">
      <c r="A31" s="156"/>
      <c r="B31" s="21"/>
      <c r="C31" s="173" t="s">
        <v>466</v>
      </c>
      <c r="D31" s="164" t="s">
        <v>190</v>
      </c>
      <c r="E31" s="164" t="s">
        <v>35</v>
      </c>
      <c r="F31" s="164" t="s">
        <v>162</v>
      </c>
      <c r="G31" s="164" t="s">
        <v>161</v>
      </c>
      <c r="H31" s="164" t="s">
        <v>368</v>
      </c>
      <c r="I31" s="164" t="s">
        <v>160</v>
      </c>
      <c r="J31" s="164" t="s">
        <v>538</v>
      </c>
      <c r="K31" s="164" t="s">
        <v>34</v>
      </c>
      <c r="L31" s="165">
        <v>83000</v>
      </c>
      <c r="M31" s="41" t="e">
        <f aca="true" t="shared" si="5" ref="M31:S31">M34+M32</f>
        <v>#REF!</v>
      </c>
      <c r="N31" s="41" t="e">
        <f t="shared" si="5"/>
        <v>#REF!</v>
      </c>
      <c r="O31" s="41" t="e">
        <f t="shared" si="5"/>
        <v>#REF!</v>
      </c>
      <c r="P31" s="41" t="e">
        <f t="shared" si="5"/>
        <v>#REF!</v>
      </c>
      <c r="Q31" s="41" t="e">
        <f t="shared" si="5"/>
        <v>#REF!</v>
      </c>
      <c r="R31" s="41" t="e">
        <f t="shared" si="5"/>
        <v>#REF!</v>
      </c>
      <c r="S31" s="41" t="e">
        <f t="shared" si="5"/>
        <v>#REF!</v>
      </c>
      <c r="T31" s="165">
        <v>0</v>
      </c>
      <c r="U31" s="66">
        <f t="shared" si="0"/>
        <v>0</v>
      </c>
    </row>
    <row r="32" spans="1:21" s="13" customFormat="1" ht="36.75" customHeight="1">
      <c r="A32" s="156" t="s">
        <v>296</v>
      </c>
      <c r="B32" s="21"/>
      <c r="C32" s="167" t="s">
        <v>50</v>
      </c>
      <c r="D32" s="158" t="s">
        <v>29</v>
      </c>
      <c r="E32" s="159" t="s">
        <v>35</v>
      </c>
      <c r="F32" s="159" t="s">
        <v>188</v>
      </c>
      <c r="G32" s="159" t="s">
        <v>30</v>
      </c>
      <c r="H32" s="159" t="s">
        <v>29</v>
      </c>
      <c r="I32" s="159" t="s">
        <v>30</v>
      </c>
      <c r="J32" s="159" t="s">
        <v>31</v>
      </c>
      <c r="K32" s="159" t="s">
        <v>29</v>
      </c>
      <c r="L32" s="160">
        <f>L35+L33+L46</f>
        <v>3970000</v>
      </c>
      <c r="M32" s="44" t="e">
        <f aca="true" t="shared" si="6" ref="M32:S33">M33</f>
        <v>#REF!</v>
      </c>
      <c r="N32" s="44" t="e">
        <f t="shared" si="6"/>
        <v>#REF!</v>
      </c>
      <c r="O32" s="44" t="e">
        <f t="shared" si="6"/>
        <v>#REF!</v>
      </c>
      <c r="P32" s="44" t="e">
        <f t="shared" si="6"/>
        <v>#REF!</v>
      </c>
      <c r="Q32" s="44" t="e">
        <f t="shared" si="6"/>
        <v>#REF!</v>
      </c>
      <c r="R32" s="44" t="e">
        <f t="shared" si="6"/>
        <v>#REF!</v>
      </c>
      <c r="S32" s="44" t="e">
        <f t="shared" si="6"/>
        <v>#REF!</v>
      </c>
      <c r="T32" s="160">
        <f>T35+T33+T46</f>
        <v>811410.0300000001</v>
      </c>
      <c r="U32" s="66">
        <f t="shared" si="0"/>
        <v>20.43853979848867</v>
      </c>
    </row>
    <row r="33" spans="1:21" ht="36" customHeight="1">
      <c r="A33" s="174" t="s">
        <v>297</v>
      </c>
      <c r="B33" s="21"/>
      <c r="C33" s="175" t="s">
        <v>113</v>
      </c>
      <c r="D33" s="159" t="s">
        <v>29</v>
      </c>
      <c r="E33" s="159" t="s">
        <v>35</v>
      </c>
      <c r="F33" s="159" t="s">
        <v>188</v>
      </c>
      <c r="G33" s="159" t="s">
        <v>169</v>
      </c>
      <c r="H33" s="159" t="s">
        <v>29</v>
      </c>
      <c r="I33" s="159" t="s">
        <v>30</v>
      </c>
      <c r="J33" s="159" t="s">
        <v>31</v>
      </c>
      <c r="K33" s="159" t="s">
        <v>53</v>
      </c>
      <c r="L33" s="160">
        <f>L34</f>
        <v>0</v>
      </c>
      <c r="M33" s="42" t="e">
        <f t="shared" si="6"/>
        <v>#REF!</v>
      </c>
      <c r="N33" s="42" t="e">
        <f t="shared" si="6"/>
        <v>#REF!</v>
      </c>
      <c r="O33" s="42" t="e">
        <f t="shared" si="6"/>
        <v>#REF!</v>
      </c>
      <c r="P33" s="42" t="e">
        <f t="shared" si="6"/>
        <v>#REF!</v>
      </c>
      <c r="Q33" s="42" t="e">
        <f t="shared" si="6"/>
        <v>#REF!</v>
      </c>
      <c r="R33" s="42" t="e">
        <f t="shared" si="6"/>
        <v>#REF!</v>
      </c>
      <c r="S33" s="43" t="e">
        <f>#REF!=SUM(L33:R33)</f>
        <v>#REF!</v>
      </c>
      <c r="T33" s="160">
        <f>T34</f>
        <v>0</v>
      </c>
      <c r="U33" s="66" t="e">
        <f t="shared" si="0"/>
        <v>#DIV/0!</v>
      </c>
    </row>
    <row r="34" spans="1:21" ht="42" customHeight="1">
      <c r="A34" s="162"/>
      <c r="B34" s="21"/>
      <c r="C34" s="170" t="s">
        <v>51</v>
      </c>
      <c r="D34" s="164" t="s">
        <v>190</v>
      </c>
      <c r="E34" s="164" t="s">
        <v>35</v>
      </c>
      <c r="F34" s="164" t="s">
        <v>188</v>
      </c>
      <c r="G34" s="164" t="s">
        <v>169</v>
      </c>
      <c r="H34" s="164" t="s">
        <v>52</v>
      </c>
      <c r="I34" s="164" t="s">
        <v>166</v>
      </c>
      <c r="J34" s="164" t="s">
        <v>31</v>
      </c>
      <c r="K34" s="164" t="s">
        <v>53</v>
      </c>
      <c r="L34" s="165">
        <v>0</v>
      </c>
      <c r="M34" s="62" t="e">
        <f aca="true" t="shared" si="7" ref="M34:S34">M35+M39+M41+M45+M43</f>
        <v>#REF!</v>
      </c>
      <c r="N34" s="62" t="e">
        <f t="shared" si="7"/>
        <v>#REF!</v>
      </c>
      <c r="O34" s="62" t="e">
        <f t="shared" si="7"/>
        <v>#REF!</v>
      </c>
      <c r="P34" s="62" t="e">
        <f t="shared" si="7"/>
        <v>#REF!</v>
      </c>
      <c r="Q34" s="62" t="e">
        <f t="shared" si="7"/>
        <v>#REF!</v>
      </c>
      <c r="R34" s="62" t="e">
        <f t="shared" si="7"/>
        <v>#REF!</v>
      </c>
      <c r="S34" s="62" t="e">
        <f t="shared" si="7"/>
        <v>#REF!</v>
      </c>
      <c r="T34" s="165">
        <v>0</v>
      </c>
      <c r="U34" s="66" t="e">
        <f t="shared" si="0"/>
        <v>#DIV/0!</v>
      </c>
    </row>
    <row r="35" spans="1:21" ht="88.5" customHeight="1">
      <c r="A35" s="174" t="s">
        <v>298</v>
      </c>
      <c r="B35" s="19"/>
      <c r="C35" s="176" t="s">
        <v>299</v>
      </c>
      <c r="D35" s="158" t="s">
        <v>29</v>
      </c>
      <c r="E35" s="159" t="s">
        <v>35</v>
      </c>
      <c r="F35" s="159" t="s">
        <v>188</v>
      </c>
      <c r="G35" s="159" t="s">
        <v>166</v>
      </c>
      <c r="H35" s="159" t="s">
        <v>29</v>
      </c>
      <c r="I35" s="159" t="s">
        <v>30</v>
      </c>
      <c r="J35" s="159" t="s">
        <v>31</v>
      </c>
      <c r="K35" s="159" t="s">
        <v>53</v>
      </c>
      <c r="L35" s="160">
        <f>L36+L40+L42+L44</f>
        <v>3250000</v>
      </c>
      <c r="M35" s="68" t="e">
        <f>M36+M37+#REF!</f>
        <v>#REF!</v>
      </c>
      <c r="N35" s="68" t="e">
        <f>N36+N37+#REF!</f>
        <v>#REF!</v>
      </c>
      <c r="O35" s="68" t="e">
        <f>O36+O37+#REF!</f>
        <v>#REF!</v>
      </c>
      <c r="P35" s="68" t="e">
        <f>P36+P37+#REF!</f>
        <v>#REF!</v>
      </c>
      <c r="Q35" s="68" t="e">
        <f>Q36+Q37+#REF!</f>
        <v>#REF!</v>
      </c>
      <c r="R35" s="68" t="e">
        <f>R36+R37+#REF!</f>
        <v>#REF!</v>
      </c>
      <c r="S35" s="68" t="e">
        <f>S36+S37+#REF!</f>
        <v>#REF!</v>
      </c>
      <c r="T35" s="160">
        <f>T36+T40+T42+T44</f>
        <v>720922.9500000002</v>
      </c>
      <c r="U35" s="66">
        <f t="shared" si="0"/>
        <v>22.182244615384622</v>
      </c>
    </row>
    <row r="36" spans="1:21" ht="63.75" customHeight="1">
      <c r="A36" s="162"/>
      <c r="B36" s="19"/>
      <c r="C36" s="163" t="s">
        <v>300</v>
      </c>
      <c r="D36" s="164" t="s">
        <v>29</v>
      </c>
      <c r="E36" s="164" t="s">
        <v>35</v>
      </c>
      <c r="F36" s="164" t="s">
        <v>188</v>
      </c>
      <c r="G36" s="164" t="s">
        <v>166</v>
      </c>
      <c r="H36" s="164" t="s">
        <v>36</v>
      </c>
      <c r="I36" s="164" t="s">
        <v>30</v>
      </c>
      <c r="J36" s="164" t="s">
        <v>31</v>
      </c>
      <c r="K36" s="164" t="s">
        <v>53</v>
      </c>
      <c r="L36" s="177">
        <f>L37+L38+L39</f>
        <v>2220000</v>
      </c>
      <c r="M36" s="46"/>
      <c r="N36" s="46"/>
      <c r="O36" s="46"/>
      <c r="P36" s="46"/>
      <c r="Q36" s="46"/>
      <c r="R36" s="47"/>
      <c r="S36" s="47"/>
      <c r="T36" s="177">
        <f>T37+T38+T39</f>
        <v>553020.7000000001</v>
      </c>
      <c r="U36" s="66">
        <f t="shared" si="0"/>
        <v>24.910842342342345</v>
      </c>
    </row>
    <row r="37" spans="1:21" ht="67.5" customHeight="1">
      <c r="A37" s="162"/>
      <c r="B37" s="19"/>
      <c r="C37" s="178" t="s">
        <v>544</v>
      </c>
      <c r="D37" s="164" t="s">
        <v>190</v>
      </c>
      <c r="E37" s="164" t="s">
        <v>35</v>
      </c>
      <c r="F37" s="164" t="s">
        <v>188</v>
      </c>
      <c r="G37" s="164" t="s">
        <v>166</v>
      </c>
      <c r="H37" s="164" t="s">
        <v>54</v>
      </c>
      <c r="I37" s="164" t="s">
        <v>166</v>
      </c>
      <c r="J37" s="164" t="s">
        <v>31</v>
      </c>
      <c r="K37" s="164" t="s">
        <v>53</v>
      </c>
      <c r="L37" s="165">
        <v>1450000</v>
      </c>
      <c r="M37" s="46" t="e">
        <f>#REF!</f>
        <v>#REF!</v>
      </c>
      <c r="N37" s="46" t="e">
        <f>#REF!</f>
        <v>#REF!</v>
      </c>
      <c r="O37" s="46" t="e">
        <f>#REF!</f>
        <v>#REF!</v>
      </c>
      <c r="P37" s="46" t="e">
        <f>#REF!</f>
        <v>#REF!</v>
      </c>
      <c r="Q37" s="46" t="e">
        <f>#REF!</f>
        <v>#REF!</v>
      </c>
      <c r="R37" s="47" t="e">
        <f>#REF!</f>
        <v>#REF!</v>
      </c>
      <c r="S37" s="47" t="e">
        <f>#REF!=SUM(L37:R37)</f>
        <v>#REF!</v>
      </c>
      <c r="T37" s="165">
        <v>413664.58</v>
      </c>
      <c r="U37" s="66">
        <f t="shared" si="0"/>
        <v>28.528591724137932</v>
      </c>
    </row>
    <row r="38" spans="1:21" ht="67.5" customHeight="1">
      <c r="A38" s="162"/>
      <c r="B38" s="19"/>
      <c r="C38" s="179" t="s">
        <v>120</v>
      </c>
      <c r="D38" s="180" t="s">
        <v>190</v>
      </c>
      <c r="E38" s="180" t="s">
        <v>35</v>
      </c>
      <c r="F38" s="180" t="s">
        <v>188</v>
      </c>
      <c r="G38" s="180" t="s">
        <v>166</v>
      </c>
      <c r="H38" s="180" t="s">
        <v>54</v>
      </c>
      <c r="I38" s="180" t="s">
        <v>200</v>
      </c>
      <c r="J38" s="180" t="s">
        <v>31</v>
      </c>
      <c r="K38" s="180" t="s">
        <v>53</v>
      </c>
      <c r="L38" s="177">
        <v>700000</v>
      </c>
      <c r="M38" s="56"/>
      <c r="N38" s="56"/>
      <c r="O38" s="56"/>
      <c r="P38" s="56"/>
      <c r="Q38" s="56"/>
      <c r="R38" s="57"/>
      <c r="S38" s="57"/>
      <c r="T38" s="177">
        <v>120571.44</v>
      </c>
      <c r="U38" s="66">
        <f t="shared" si="0"/>
        <v>17.22449142857143</v>
      </c>
    </row>
    <row r="39" spans="1:21" ht="72" customHeight="1">
      <c r="A39" s="162"/>
      <c r="B39" s="19"/>
      <c r="C39" s="179" t="s">
        <v>120</v>
      </c>
      <c r="D39" s="180" t="s">
        <v>40</v>
      </c>
      <c r="E39" s="180" t="s">
        <v>35</v>
      </c>
      <c r="F39" s="180" t="s">
        <v>188</v>
      </c>
      <c r="G39" s="180" t="s">
        <v>166</v>
      </c>
      <c r="H39" s="180" t="s">
        <v>54</v>
      </c>
      <c r="I39" s="180" t="s">
        <v>200</v>
      </c>
      <c r="J39" s="180" t="s">
        <v>31</v>
      </c>
      <c r="K39" s="180" t="s">
        <v>53</v>
      </c>
      <c r="L39" s="177">
        <v>70000</v>
      </c>
      <c r="M39" s="68">
        <f aca="true" t="shared" si="8" ref="M39:S39">M40</f>
        <v>0</v>
      </c>
      <c r="N39" s="68">
        <f t="shared" si="8"/>
        <v>0</v>
      </c>
      <c r="O39" s="68">
        <f t="shared" si="8"/>
        <v>0</v>
      </c>
      <c r="P39" s="68">
        <f t="shared" si="8"/>
        <v>0</v>
      </c>
      <c r="Q39" s="68">
        <f t="shared" si="8"/>
        <v>0</v>
      </c>
      <c r="R39" s="68">
        <f t="shared" si="8"/>
        <v>0</v>
      </c>
      <c r="S39" s="68">
        <f t="shared" si="8"/>
        <v>0</v>
      </c>
      <c r="T39" s="177">
        <v>18784.68</v>
      </c>
      <c r="U39" s="66">
        <f t="shared" si="0"/>
        <v>26.835257142857145</v>
      </c>
    </row>
    <row r="40" spans="1:21" ht="71.25" customHeight="1">
      <c r="A40" s="162"/>
      <c r="B40" s="19"/>
      <c r="C40" s="178" t="s">
        <v>231</v>
      </c>
      <c r="D40" s="164" t="s">
        <v>29</v>
      </c>
      <c r="E40" s="164" t="s">
        <v>35</v>
      </c>
      <c r="F40" s="164" t="s">
        <v>188</v>
      </c>
      <c r="G40" s="164" t="s">
        <v>166</v>
      </c>
      <c r="H40" s="164" t="s">
        <v>38</v>
      </c>
      <c r="I40" s="164" t="s">
        <v>30</v>
      </c>
      <c r="J40" s="164" t="s">
        <v>31</v>
      </c>
      <c r="K40" s="164" t="s">
        <v>53</v>
      </c>
      <c r="L40" s="177">
        <f>L41</f>
        <v>450000</v>
      </c>
      <c r="M40" s="46"/>
      <c r="N40" s="46"/>
      <c r="O40" s="46"/>
      <c r="P40" s="46"/>
      <c r="Q40" s="46"/>
      <c r="R40" s="47"/>
      <c r="S40" s="47"/>
      <c r="T40" s="177">
        <f>T41</f>
        <v>118290.14</v>
      </c>
      <c r="U40" s="66">
        <f t="shared" si="0"/>
        <v>26.28669777777778</v>
      </c>
    </row>
    <row r="41" spans="1:21" ht="75.75" customHeight="1">
      <c r="A41" s="162"/>
      <c r="B41" s="19"/>
      <c r="C41" s="163" t="s">
        <v>230</v>
      </c>
      <c r="D41" s="164" t="s">
        <v>190</v>
      </c>
      <c r="E41" s="164" t="s">
        <v>35</v>
      </c>
      <c r="F41" s="164" t="s">
        <v>188</v>
      </c>
      <c r="G41" s="164" t="s">
        <v>166</v>
      </c>
      <c r="H41" s="164" t="s">
        <v>69</v>
      </c>
      <c r="I41" s="164" t="s">
        <v>166</v>
      </c>
      <c r="J41" s="164" t="s">
        <v>31</v>
      </c>
      <c r="K41" s="164" t="s">
        <v>53</v>
      </c>
      <c r="L41" s="177">
        <v>450000</v>
      </c>
      <c r="M41" s="46" t="e">
        <f>#REF!</f>
        <v>#REF!</v>
      </c>
      <c r="N41" s="46" t="e">
        <f>#REF!</f>
        <v>#REF!</v>
      </c>
      <c r="O41" s="46" t="e">
        <f>#REF!</f>
        <v>#REF!</v>
      </c>
      <c r="P41" s="46" t="e">
        <f>#REF!</f>
        <v>#REF!</v>
      </c>
      <c r="Q41" s="46" t="e">
        <f>#REF!</f>
        <v>#REF!</v>
      </c>
      <c r="R41" s="47" t="e">
        <f>#REF!</f>
        <v>#REF!</v>
      </c>
      <c r="S41" s="47" t="e">
        <f>#REF!=SUM(L41:R41)</f>
        <v>#REF!</v>
      </c>
      <c r="T41" s="177">
        <v>118290.14</v>
      </c>
      <c r="U41" s="66">
        <f t="shared" si="0"/>
        <v>26.28669777777778</v>
      </c>
    </row>
    <row r="42" spans="1:21" ht="70.5" customHeight="1">
      <c r="A42" s="162"/>
      <c r="B42" s="19"/>
      <c r="C42" s="178" t="s">
        <v>301</v>
      </c>
      <c r="D42" s="164" t="s">
        <v>29</v>
      </c>
      <c r="E42" s="164" t="s">
        <v>35</v>
      </c>
      <c r="F42" s="164" t="s">
        <v>188</v>
      </c>
      <c r="G42" s="164" t="s">
        <v>166</v>
      </c>
      <c r="H42" s="164" t="s">
        <v>40</v>
      </c>
      <c r="I42" s="164" t="s">
        <v>30</v>
      </c>
      <c r="J42" s="164" t="s">
        <v>31</v>
      </c>
      <c r="K42" s="164" t="s">
        <v>53</v>
      </c>
      <c r="L42" s="177">
        <f>L43</f>
        <v>80000</v>
      </c>
      <c r="M42" s="46"/>
      <c r="N42" s="46"/>
      <c r="O42" s="46"/>
      <c r="P42" s="46"/>
      <c r="Q42" s="46"/>
      <c r="R42" s="47"/>
      <c r="S42" s="47"/>
      <c r="T42" s="177">
        <f>T43</f>
        <v>114055.31</v>
      </c>
      <c r="U42" s="66">
        <f t="shared" si="0"/>
        <v>142.5691375</v>
      </c>
    </row>
    <row r="43" spans="1:21" ht="70.5" customHeight="1">
      <c r="A43" s="162"/>
      <c r="B43" s="20"/>
      <c r="C43" s="163" t="s">
        <v>302</v>
      </c>
      <c r="D43" s="164" t="s">
        <v>190</v>
      </c>
      <c r="E43" s="164" t="s">
        <v>35</v>
      </c>
      <c r="F43" s="164" t="s">
        <v>188</v>
      </c>
      <c r="G43" s="164" t="s">
        <v>166</v>
      </c>
      <c r="H43" s="164" t="s">
        <v>55</v>
      </c>
      <c r="I43" s="164" t="s">
        <v>166</v>
      </c>
      <c r="J43" s="164" t="s">
        <v>31</v>
      </c>
      <c r="K43" s="164" t="s">
        <v>53</v>
      </c>
      <c r="L43" s="177">
        <v>80000</v>
      </c>
      <c r="M43" s="69"/>
      <c r="N43" s="69"/>
      <c r="O43" s="69"/>
      <c r="P43" s="69"/>
      <c r="Q43" s="69"/>
      <c r="R43" s="70"/>
      <c r="S43" s="70"/>
      <c r="T43" s="177">
        <v>114055.31</v>
      </c>
      <c r="U43" s="66">
        <f t="shared" si="0"/>
        <v>142.5691375</v>
      </c>
    </row>
    <row r="44" spans="1:21" ht="43.5" customHeight="1">
      <c r="A44" s="162"/>
      <c r="B44" s="20"/>
      <c r="C44" s="163" t="s">
        <v>333</v>
      </c>
      <c r="D44" s="164" t="s">
        <v>29</v>
      </c>
      <c r="E44" s="164" t="s">
        <v>35</v>
      </c>
      <c r="F44" s="164" t="s">
        <v>188</v>
      </c>
      <c r="G44" s="164" t="s">
        <v>166</v>
      </c>
      <c r="H44" s="164" t="s">
        <v>545</v>
      </c>
      <c r="I44" s="164" t="s">
        <v>30</v>
      </c>
      <c r="J44" s="164" t="s">
        <v>31</v>
      </c>
      <c r="K44" s="164" t="s">
        <v>53</v>
      </c>
      <c r="L44" s="181">
        <f>L45</f>
        <v>500000</v>
      </c>
      <c r="M44" s="46"/>
      <c r="N44" s="46"/>
      <c r="O44" s="46"/>
      <c r="P44" s="46"/>
      <c r="Q44" s="46"/>
      <c r="R44" s="47"/>
      <c r="S44" s="47"/>
      <c r="T44" s="181">
        <f>T45</f>
        <v>-64443.2</v>
      </c>
      <c r="U44" s="66">
        <f t="shared" si="0"/>
        <v>-12.888639999999999</v>
      </c>
    </row>
    <row r="45" spans="1:21" ht="46.5" customHeight="1">
      <c r="A45" s="162"/>
      <c r="B45" s="20"/>
      <c r="C45" s="163" t="s">
        <v>334</v>
      </c>
      <c r="D45" s="164" t="s">
        <v>190</v>
      </c>
      <c r="E45" s="164" t="s">
        <v>35</v>
      </c>
      <c r="F45" s="164" t="s">
        <v>188</v>
      </c>
      <c r="G45" s="164" t="s">
        <v>166</v>
      </c>
      <c r="H45" s="164" t="s">
        <v>335</v>
      </c>
      <c r="I45" s="164" t="s">
        <v>166</v>
      </c>
      <c r="J45" s="164" t="s">
        <v>31</v>
      </c>
      <c r="K45" s="164" t="s">
        <v>53</v>
      </c>
      <c r="L45" s="168">
        <v>500000</v>
      </c>
      <c r="M45" s="71"/>
      <c r="N45" s="71"/>
      <c r="O45" s="71"/>
      <c r="P45" s="71"/>
      <c r="Q45" s="71"/>
      <c r="R45" s="72"/>
      <c r="S45" s="72"/>
      <c r="T45" s="168">
        <v>-64443.2</v>
      </c>
      <c r="U45" s="66">
        <f t="shared" si="0"/>
        <v>-12.888639999999999</v>
      </c>
    </row>
    <row r="46" spans="1:21" ht="36" customHeight="1">
      <c r="A46" s="162"/>
      <c r="B46" s="20"/>
      <c r="C46" s="167" t="s">
        <v>546</v>
      </c>
      <c r="D46" s="159" t="s">
        <v>29</v>
      </c>
      <c r="E46" s="159" t="s">
        <v>35</v>
      </c>
      <c r="F46" s="159" t="s">
        <v>188</v>
      </c>
      <c r="G46" s="159" t="s">
        <v>163</v>
      </c>
      <c r="H46" s="159" t="s">
        <v>348</v>
      </c>
      <c r="I46" s="159" t="s">
        <v>30</v>
      </c>
      <c r="J46" s="159" t="s">
        <v>31</v>
      </c>
      <c r="K46" s="159" t="s">
        <v>53</v>
      </c>
      <c r="L46" s="160">
        <f>L47</f>
        <v>720000</v>
      </c>
      <c r="M46" s="46"/>
      <c r="N46" s="46"/>
      <c r="O46" s="46"/>
      <c r="P46" s="46"/>
      <c r="Q46" s="46"/>
      <c r="R46" s="47"/>
      <c r="S46" s="47"/>
      <c r="T46" s="160">
        <f>T47</f>
        <v>90487.08</v>
      </c>
      <c r="U46" s="66">
        <f t="shared" si="0"/>
        <v>12.56765</v>
      </c>
    </row>
    <row r="47" spans="1:21" ht="60.75" customHeight="1">
      <c r="A47" s="162"/>
      <c r="B47" s="20"/>
      <c r="C47" s="163" t="s">
        <v>349</v>
      </c>
      <c r="D47" s="164" t="s">
        <v>190</v>
      </c>
      <c r="E47" s="164" t="s">
        <v>35</v>
      </c>
      <c r="F47" s="164" t="s">
        <v>188</v>
      </c>
      <c r="G47" s="164" t="s">
        <v>163</v>
      </c>
      <c r="H47" s="164" t="s">
        <v>348</v>
      </c>
      <c r="I47" s="164" t="s">
        <v>166</v>
      </c>
      <c r="J47" s="164" t="s">
        <v>31</v>
      </c>
      <c r="K47" s="164" t="s">
        <v>53</v>
      </c>
      <c r="L47" s="165">
        <v>720000</v>
      </c>
      <c r="M47" s="42" t="e">
        <f>#REF!+#REF!+#REF!</f>
        <v>#REF!</v>
      </c>
      <c r="N47" s="42" t="e">
        <f>#REF!+#REF!+#REF!</f>
        <v>#REF!</v>
      </c>
      <c r="O47" s="42" t="e">
        <f>#REF!+#REF!+#REF!</f>
        <v>#REF!</v>
      </c>
      <c r="P47" s="42" t="e">
        <f>#REF!+#REF!+#REF!</f>
        <v>#REF!</v>
      </c>
      <c r="Q47" s="42" t="e">
        <f>#REF!+#REF!+#REF!</f>
        <v>#REF!</v>
      </c>
      <c r="R47" s="43" t="e">
        <f>#REF!+#REF!+#REF!</f>
        <v>#REF!</v>
      </c>
      <c r="S47" s="43" t="e">
        <f>#REF!=SUM(L47:R47)</f>
        <v>#REF!</v>
      </c>
      <c r="T47" s="165">
        <v>90487.08</v>
      </c>
      <c r="U47" s="66">
        <f t="shared" si="0"/>
        <v>12.56765</v>
      </c>
    </row>
    <row r="48" spans="1:21" s="13" customFormat="1" ht="24.75" customHeight="1">
      <c r="A48" s="156" t="s">
        <v>303</v>
      </c>
      <c r="B48" s="21"/>
      <c r="C48" s="167" t="s">
        <v>56</v>
      </c>
      <c r="D48" s="158" t="s">
        <v>29</v>
      </c>
      <c r="E48" s="159" t="s">
        <v>35</v>
      </c>
      <c r="F48" s="159" t="s">
        <v>164</v>
      </c>
      <c r="G48" s="159" t="s">
        <v>30</v>
      </c>
      <c r="H48" s="159" t="s">
        <v>29</v>
      </c>
      <c r="I48" s="159" t="s">
        <v>30</v>
      </c>
      <c r="J48" s="159" t="s">
        <v>31</v>
      </c>
      <c r="K48" s="159" t="s">
        <v>29</v>
      </c>
      <c r="L48" s="160">
        <f>L49</f>
        <v>451700</v>
      </c>
      <c r="M48" s="46"/>
      <c r="N48" s="46"/>
      <c r="O48" s="46"/>
      <c r="P48" s="46"/>
      <c r="Q48" s="46"/>
      <c r="R48" s="47"/>
      <c r="S48" s="47"/>
      <c r="T48" s="160">
        <f>T49</f>
        <v>159320.25</v>
      </c>
      <c r="U48" s="66">
        <f t="shared" si="0"/>
        <v>35.27125304405579</v>
      </c>
    </row>
    <row r="49" spans="1:21" s="5" customFormat="1" ht="32.25" customHeight="1">
      <c r="A49" s="174" t="s">
        <v>304</v>
      </c>
      <c r="B49" s="21"/>
      <c r="C49" s="167" t="s">
        <v>57</v>
      </c>
      <c r="D49" s="159" t="s">
        <v>29</v>
      </c>
      <c r="E49" s="159" t="s">
        <v>35</v>
      </c>
      <c r="F49" s="159" t="s">
        <v>164</v>
      </c>
      <c r="G49" s="159" t="s">
        <v>160</v>
      </c>
      <c r="H49" s="159" t="s">
        <v>29</v>
      </c>
      <c r="I49" s="159" t="s">
        <v>160</v>
      </c>
      <c r="J49" s="159" t="s">
        <v>31</v>
      </c>
      <c r="K49" s="159" t="s">
        <v>53</v>
      </c>
      <c r="L49" s="160">
        <f>L50+L51+L52</f>
        <v>451700</v>
      </c>
      <c r="M49" s="46"/>
      <c r="N49" s="46"/>
      <c r="O49" s="46"/>
      <c r="P49" s="46"/>
      <c r="Q49" s="46"/>
      <c r="R49" s="47"/>
      <c r="S49" s="47"/>
      <c r="T49" s="160">
        <f>T50+T51+T52</f>
        <v>159320.25</v>
      </c>
      <c r="U49" s="66">
        <f t="shared" si="0"/>
        <v>35.27125304405579</v>
      </c>
    </row>
    <row r="50" spans="1:21" ht="28.5" customHeight="1">
      <c r="A50" s="182"/>
      <c r="B50" s="19"/>
      <c r="C50" s="170" t="s">
        <v>58</v>
      </c>
      <c r="D50" s="164" t="s">
        <v>418</v>
      </c>
      <c r="E50" s="164" t="s">
        <v>35</v>
      </c>
      <c r="F50" s="164" t="s">
        <v>164</v>
      </c>
      <c r="G50" s="164" t="s">
        <v>160</v>
      </c>
      <c r="H50" s="164" t="s">
        <v>36</v>
      </c>
      <c r="I50" s="164" t="s">
        <v>160</v>
      </c>
      <c r="J50" s="164" t="s">
        <v>31</v>
      </c>
      <c r="K50" s="164" t="s">
        <v>53</v>
      </c>
      <c r="L50" s="165">
        <v>101800</v>
      </c>
      <c r="M50" s="113">
        <f aca="true" t="shared" si="9" ref="M50:S50">M51+M52</f>
        <v>0</v>
      </c>
      <c r="N50" s="113">
        <f t="shared" si="9"/>
        <v>0</v>
      </c>
      <c r="O50" s="113">
        <f t="shared" si="9"/>
        <v>0</v>
      </c>
      <c r="P50" s="113">
        <f t="shared" si="9"/>
        <v>0</v>
      </c>
      <c r="Q50" s="113">
        <f t="shared" si="9"/>
        <v>0</v>
      </c>
      <c r="R50" s="113">
        <f t="shared" si="9"/>
        <v>0</v>
      </c>
      <c r="S50" s="113">
        <f t="shared" si="9"/>
        <v>0</v>
      </c>
      <c r="T50" s="165">
        <v>30065.52</v>
      </c>
      <c r="U50" s="66">
        <f t="shared" si="0"/>
        <v>29.53390962671906</v>
      </c>
    </row>
    <row r="51" spans="1:21" ht="28.5" customHeight="1">
      <c r="A51" s="183"/>
      <c r="B51" s="159"/>
      <c r="C51" s="170" t="s">
        <v>352</v>
      </c>
      <c r="D51" s="164" t="s">
        <v>418</v>
      </c>
      <c r="E51" s="164" t="s">
        <v>35</v>
      </c>
      <c r="F51" s="164" t="s">
        <v>164</v>
      </c>
      <c r="G51" s="164" t="s">
        <v>160</v>
      </c>
      <c r="H51" s="164" t="s">
        <v>350</v>
      </c>
      <c r="I51" s="164" t="s">
        <v>160</v>
      </c>
      <c r="J51" s="164" t="s">
        <v>31</v>
      </c>
      <c r="K51" s="164" t="s">
        <v>53</v>
      </c>
      <c r="L51" s="165">
        <v>20700</v>
      </c>
      <c r="M51" s="46"/>
      <c r="N51" s="46"/>
      <c r="O51" s="46"/>
      <c r="P51" s="46"/>
      <c r="Q51" s="47"/>
      <c r="R51" s="47"/>
      <c r="S51" s="67"/>
      <c r="T51" s="165">
        <v>3854.73</v>
      </c>
      <c r="U51" s="66">
        <f t="shared" si="0"/>
        <v>18.621884057971013</v>
      </c>
    </row>
    <row r="52" spans="1:21" ht="28.5" customHeight="1">
      <c r="A52" s="183"/>
      <c r="B52" s="159"/>
      <c r="C52" s="170" t="s">
        <v>547</v>
      </c>
      <c r="D52" s="164" t="s">
        <v>418</v>
      </c>
      <c r="E52" s="164" t="s">
        <v>35</v>
      </c>
      <c r="F52" s="164" t="s">
        <v>164</v>
      </c>
      <c r="G52" s="164" t="s">
        <v>160</v>
      </c>
      <c r="H52" s="164" t="s">
        <v>351</v>
      </c>
      <c r="I52" s="164" t="s">
        <v>160</v>
      </c>
      <c r="J52" s="164" t="s">
        <v>31</v>
      </c>
      <c r="K52" s="164" t="s">
        <v>53</v>
      </c>
      <c r="L52" s="165">
        <v>329200</v>
      </c>
      <c r="M52" s="46"/>
      <c r="N52" s="46"/>
      <c r="O52" s="46"/>
      <c r="P52" s="46"/>
      <c r="Q52" s="47"/>
      <c r="R52" s="47"/>
      <c r="S52" s="67"/>
      <c r="T52" s="165">
        <v>125400</v>
      </c>
      <c r="U52" s="66">
        <f t="shared" si="0"/>
        <v>38.09234507897934</v>
      </c>
    </row>
    <row r="53" spans="1:21" ht="36.75" customHeight="1">
      <c r="A53" s="156" t="s">
        <v>305</v>
      </c>
      <c r="B53" s="21"/>
      <c r="C53" s="167" t="s">
        <v>59</v>
      </c>
      <c r="D53" s="159" t="s">
        <v>29</v>
      </c>
      <c r="E53" s="159" t="s">
        <v>35</v>
      </c>
      <c r="F53" s="159" t="s">
        <v>200</v>
      </c>
      <c r="G53" s="159" t="s">
        <v>30</v>
      </c>
      <c r="H53" s="159" t="s">
        <v>29</v>
      </c>
      <c r="I53" s="159" t="s">
        <v>30</v>
      </c>
      <c r="J53" s="159" t="s">
        <v>31</v>
      </c>
      <c r="K53" s="159" t="s">
        <v>29</v>
      </c>
      <c r="L53" s="160">
        <f>L54+L56</f>
        <v>15618000</v>
      </c>
      <c r="M53" s="42">
        <f aca="true" t="shared" si="10" ref="M53:R56">M54</f>
        <v>0</v>
      </c>
      <c r="N53" s="42">
        <f t="shared" si="10"/>
        <v>0</v>
      </c>
      <c r="O53" s="42">
        <f t="shared" si="10"/>
        <v>0</v>
      </c>
      <c r="P53" s="42">
        <f t="shared" si="10"/>
        <v>0</v>
      </c>
      <c r="Q53" s="43">
        <f t="shared" si="10"/>
        <v>0</v>
      </c>
      <c r="R53" s="43" t="e">
        <f>#REF!=SUM(L53:Q53)</f>
        <v>#REF!</v>
      </c>
      <c r="S53" s="67">
        <v>360000</v>
      </c>
      <c r="T53" s="160">
        <f>T54+T56</f>
        <v>3991890.92</v>
      </c>
      <c r="U53" s="66">
        <f t="shared" si="0"/>
        <v>25.559552567550263</v>
      </c>
    </row>
    <row r="54" spans="1:21" ht="24" customHeight="1">
      <c r="A54" s="184" t="s">
        <v>306</v>
      </c>
      <c r="B54" s="21"/>
      <c r="C54" s="167" t="s">
        <v>114</v>
      </c>
      <c r="D54" s="159" t="s">
        <v>29</v>
      </c>
      <c r="E54" s="159" t="s">
        <v>35</v>
      </c>
      <c r="F54" s="159" t="s">
        <v>200</v>
      </c>
      <c r="G54" s="159" t="s">
        <v>160</v>
      </c>
      <c r="H54" s="159" t="s">
        <v>115</v>
      </c>
      <c r="I54" s="159" t="s">
        <v>30</v>
      </c>
      <c r="J54" s="159" t="s">
        <v>31</v>
      </c>
      <c r="K54" s="159" t="s">
        <v>61</v>
      </c>
      <c r="L54" s="160">
        <f>L55</f>
        <v>15368000</v>
      </c>
      <c r="M54" s="74">
        <f t="shared" si="10"/>
        <v>0</v>
      </c>
      <c r="N54" s="74">
        <f t="shared" si="10"/>
        <v>0</v>
      </c>
      <c r="O54" s="74">
        <f t="shared" si="10"/>
        <v>0</v>
      </c>
      <c r="P54" s="74">
        <f t="shared" si="10"/>
        <v>0</v>
      </c>
      <c r="Q54" s="74">
        <f t="shared" si="10"/>
        <v>0</v>
      </c>
      <c r="R54" s="75">
        <f t="shared" si="10"/>
        <v>0</v>
      </c>
      <c r="S54" s="75" t="e">
        <f>#REF!=SUM(L54:R54)</f>
        <v>#REF!</v>
      </c>
      <c r="T54" s="160">
        <f>T55</f>
        <v>3991890.92</v>
      </c>
      <c r="U54" s="66">
        <f t="shared" si="0"/>
        <v>25.975344351900056</v>
      </c>
    </row>
    <row r="55" spans="1:21" ht="39" customHeight="1">
      <c r="A55" s="185"/>
      <c r="B55" s="19"/>
      <c r="C55" s="173" t="s">
        <v>62</v>
      </c>
      <c r="D55" s="164" t="s">
        <v>190</v>
      </c>
      <c r="E55" s="164" t="s">
        <v>35</v>
      </c>
      <c r="F55" s="164" t="s">
        <v>200</v>
      </c>
      <c r="G55" s="164" t="s">
        <v>160</v>
      </c>
      <c r="H55" s="164" t="s">
        <v>60</v>
      </c>
      <c r="I55" s="164" t="s">
        <v>166</v>
      </c>
      <c r="J55" s="164" t="s">
        <v>31</v>
      </c>
      <c r="K55" s="164" t="s">
        <v>61</v>
      </c>
      <c r="L55" s="165">
        <v>15368000</v>
      </c>
      <c r="M55" s="60">
        <f aca="true" t="shared" si="11" ref="M55:R55">M59</f>
        <v>0</v>
      </c>
      <c r="N55" s="60">
        <f t="shared" si="11"/>
        <v>0</v>
      </c>
      <c r="O55" s="60">
        <f t="shared" si="11"/>
        <v>0</v>
      </c>
      <c r="P55" s="60">
        <f t="shared" si="11"/>
        <v>0</v>
      </c>
      <c r="Q55" s="60">
        <f t="shared" si="11"/>
        <v>0</v>
      </c>
      <c r="R55" s="61">
        <f t="shared" si="11"/>
        <v>0</v>
      </c>
      <c r="S55" s="61" t="e">
        <f>#REF!=SUM(L55:R55)</f>
        <v>#REF!</v>
      </c>
      <c r="T55" s="165">
        <v>3991890.92</v>
      </c>
      <c r="U55" s="66">
        <f t="shared" si="0"/>
        <v>25.975344351900056</v>
      </c>
    </row>
    <row r="56" spans="1:21" ht="24" customHeight="1">
      <c r="A56" s="185"/>
      <c r="B56" s="19"/>
      <c r="C56" s="167" t="s">
        <v>548</v>
      </c>
      <c r="D56" s="159" t="s">
        <v>29</v>
      </c>
      <c r="E56" s="159" t="s">
        <v>35</v>
      </c>
      <c r="F56" s="159" t="s">
        <v>200</v>
      </c>
      <c r="G56" s="159" t="s">
        <v>167</v>
      </c>
      <c r="H56" s="159" t="s">
        <v>468</v>
      </c>
      <c r="I56" s="159" t="s">
        <v>30</v>
      </c>
      <c r="J56" s="159" t="s">
        <v>31</v>
      </c>
      <c r="K56" s="159" t="s">
        <v>61</v>
      </c>
      <c r="L56" s="160">
        <f>L57</f>
        <v>250000</v>
      </c>
      <c r="M56" s="74">
        <f t="shared" si="10"/>
        <v>0</v>
      </c>
      <c r="N56" s="74">
        <f t="shared" si="10"/>
        <v>0</v>
      </c>
      <c r="O56" s="74">
        <f t="shared" si="10"/>
        <v>0</v>
      </c>
      <c r="P56" s="74">
        <f t="shared" si="10"/>
        <v>0</v>
      </c>
      <c r="Q56" s="74">
        <f t="shared" si="10"/>
        <v>0</v>
      </c>
      <c r="R56" s="75">
        <f t="shared" si="10"/>
        <v>0</v>
      </c>
      <c r="S56" s="75" t="e">
        <f>#REF!=SUM(L56:R56)</f>
        <v>#REF!</v>
      </c>
      <c r="T56" s="160">
        <f>T57</f>
        <v>0</v>
      </c>
      <c r="U56" s="66">
        <f t="shared" si="0"/>
        <v>0</v>
      </c>
    </row>
    <row r="57" spans="1:21" ht="43.5" customHeight="1">
      <c r="A57" s="185"/>
      <c r="B57" s="19"/>
      <c r="C57" s="173" t="s">
        <v>549</v>
      </c>
      <c r="D57" s="164" t="s">
        <v>190</v>
      </c>
      <c r="E57" s="164" t="s">
        <v>35</v>
      </c>
      <c r="F57" s="164" t="s">
        <v>200</v>
      </c>
      <c r="G57" s="164" t="s">
        <v>167</v>
      </c>
      <c r="H57" s="164" t="s">
        <v>469</v>
      </c>
      <c r="I57" s="164" t="s">
        <v>166</v>
      </c>
      <c r="J57" s="164" t="s">
        <v>31</v>
      </c>
      <c r="K57" s="164" t="s">
        <v>61</v>
      </c>
      <c r="L57" s="177">
        <v>250000</v>
      </c>
      <c r="M57" s="60">
        <f aca="true" t="shared" si="12" ref="M57:R57">M60</f>
        <v>0</v>
      </c>
      <c r="N57" s="60">
        <f t="shared" si="12"/>
        <v>0</v>
      </c>
      <c r="O57" s="60">
        <f t="shared" si="12"/>
        <v>0</v>
      </c>
      <c r="P57" s="60">
        <f t="shared" si="12"/>
        <v>0</v>
      </c>
      <c r="Q57" s="60">
        <f t="shared" si="12"/>
        <v>0</v>
      </c>
      <c r="R57" s="61">
        <f t="shared" si="12"/>
        <v>0</v>
      </c>
      <c r="S57" s="61" t="e">
        <f>#REF!=SUM(L57:R57)</f>
        <v>#REF!</v>
      </c>
      <c r="T57" s="177">
        <v>0</v>
      </c>
      <c r="U57" s="66">
        <f t="shared" si="0"/>
        <v>0</v>
      </c>
    </row>
    <row r="58" spans="1:21" ht="37.5" customHeight="1">
      <c r="A58" s="156" t="s">
        <v>307</v>
      </c>
      <c r="B58" s="19"/>
      <c r="C58" s="186" t="s">
        <v>63</v>
      </c>
      <c r="D58" s="159" t="s">
        <v>29</v>
      </c>
      <c r="E58" s="159" t="s">
        <v>35</v>
      </c>
      <c r="F58" s="159" t="s">
        <v>192</v>
      </c>
      <c r="G58" s="159" t="s">
        <v>30</v>
      </c>
      <c r="H58" s="159" t="s">
        <v>29</v>
      </c>
      <c r="I58" s="159" t="s">
        <v>30</v>
      </c>
      <c r="J58" s="159" t="s">
        <v>31</v>
      </c>
      <c r="K58" s="159" t="s">
        <v>29</v>
      </c>
      <c r="L58" s="160">
        <f>L59+L62</f>
        <v>760000</v>
      </c>
      <c r="M58" s="60"/>
      <c r="N58" s="60"/>
      <c r="O58" s="60"/>
      <c r="P58" s="60"/>
      <c r="Q58" s="60"/>
      <c r="R58" s="61"/>
      <c r="S58" s="61"/>
      <c r="T58" s="160">
        <f>T59+T62</f>
        <v>302189.13</v>
      </c>
      <c r="U58" s="66">
        <f t="shared" si="0"/>
        <v>39.76172763157895</v>
      </c>
    </row>
    <row r="59" spans="1:21" s="12" customFormat="1" ht="66" customHeight="1">
      <c r="A59" s="156" t="s">
        <v>308</v>
      </c>
      <c r="B59" s="19"/>
      <c r="C59" s="167" t="s">
        <v>64</v>
      </c>
      <c r="D59" s="159" t="s">
        <v>29</v>
      </c>
      <c r="E59" s="159" t="s">
        <v>35</v>
      </c>
      <c r="F59" s="159" t="s">
        <v>192</v>
      </c>
      <c r="G59" s="159" t="s">
        <v>167</v>
      </c>
      <c r="H59" s="159" t="s">
        <v>29</v>
      </c>
      <c r="I59" s="159" t="s">
        <v>30</v>
      </c>
      <c r="J59" s="159" t="s">
        <v>31</v>
      </c>
      <c r="K59" s="159" t="s">
        <v>29</v>
      </c>
      <c r="L59" s="160">
        <f>L60</f>
        <v>300000</v>
      </c>
      <c r="M59" s="46"/>
      <c r="N59" s="46"/>
      <c r="O59" s="46"/>
      <c r="P59" s="46"/>
      <c r="Q59" s="46"/>
      <c r="R59" s="47"/>
      <c r="S59" s="47" t="e">
        <f>#REF!=SUM(L59:R59)</f>
        <v>#REF!</v>
      </c>
      <c r="T59" s="160">
        <f>T60</f>
        <v>166111</v>
      </c>
      <c r="U59" s="66">
        <f t="shared" si="0"/>
        <v>55.370333333333335</v>
      </c>
    </row>
    <row r="60" spans="1:21" ht="70.5" customHeight="1">
      <c r="A60" s="156"/>
      <c r="B60" s="21"/>
      <c r="C60" s="187" t="s">
        <v>315</v>
      </c>
      <c r="D60" s="164" t="s">
        <v>190</v>
      </c>
      <c r="E60" s="164" t="s">
        <v>35</v>
      </c>
      <c r="F60" s="164" t="s">
        <v>192</v>
      </c>
      <c r="G60" s="164" t="s">
        <v>167</v>
      </c>
      <c r="H60" s="164" t="s">
        <v>52</v>
      </c>
      <c r="I60" s="164" t="s">
        <v>166</v>
      </c>
      <c r="J60" s="164" t="s">
        <v>31</v>
      </c>
      <c r="K60" s="164" t="s">
        <v>65</v>
      </c>
      <c r="L60" s="165">
        <f>L61</f>
        <v>300000</v>
      </c>
      <c r="M60" s="71"/>
      <c r="N60" s="71"/>
      <c r="O60" s="71"/>
      <c r="P60" s="71"/>
      <c r="Q60" s="71"/>
      <c r="R60" s="72"/>
      <c r="S60" s="72"/>
      <c r="T60" s="165">
        <f>T61</f>
        <v>166111</v>
      </c>
      <c r="U60" s="66">
        <f t="shared" si="0"/>
        <v>55.370333333333335</v>
      </c>
    </row>
    <row r="61" spans="1:21" s="14" customFormat="1" ht="81" customHeight="1">
      <c r="A61" s="162"/>
      <c r="B61" s="21"/>
      <c r="C61" s="178" t="s">
        <v>229</v>
      </c>
      <c r="D61" s="164" t="s">
        <v>190</v>
      </c>
      <c r="E61" s="164" t="s">
        <v>35</v>
      </c>
      <c r="F61" s="164" t="s">
        <v>192</v>
      </c>
      <c r="G61" s="164" t="s">
        <v>167</v>
      </c>
      <c r="H61" s="164" t="s">
        <v>66</v>
      </c>
      <c r="I61" s="164" t="s">
        <v>166</v>
      </c>
      <c r="J61" s="164" t="s">
        <v>31</v>
      </c>
      <c r="K61" s="164" t="s">
        <v>65</v>
      </c>
      <c r="L61" s="165">
        <v>300000</v>
      </c>
      <c r="M61" s="64"/>
      <c r="N61" s="64"/>
      <c r="O61" s="64"/>
      <c r="P61" s="64"/>
      <c r="Q61" s="64"/>
      <c r="R61" s="65"/>
      <c r="S61" s="65"/>
      <c r="T61" s="165">
        <v>166111</v>
      </c>
      <c r="U61" s="66">
        <f t="shared" si="0"/>
        <v>55.370333333333335</v>
      </c>
    </row>
    <row r="62" spans="1:21" s="12" customFormat="1" ht="38.25" customHeight="1">
      <c r="A62" s="156" t="s">
        <v>316</v>
      </c>
      <c r="B62" s="21"/>
      <c r="C62" s="167" t="s">
        <v>317</v>
      </c>
      <c r="D62" s="159" t="s">
        <v>29</v>
      </c>
      <c r="E62" s="159" t="s">
        <v>35</v>
      </c>
      <c r="F62" s="159" t="s">
        <v>192</v>
      </c>
      <c r="G62" s="159" t="s">
        <v>67</v>
      </c>
      <c r="H62" s="159" t="s">
        <v>29</v>
      </c>
      <c r="I62" s="159" t="s">
        <v>30</v>
      </c>
      <c r="J62" s="159" t="s">
        <v>31</v>
      </c>
      <c r="K62" s="159" t="s">
        <v>68</v>
      </c>
      <c r="L62" s="160">
        <f>L63+L67</f>
        <v>460000</v>
      </c>
      <c r="M62" s="46"/>
      <c r="N62" s="46"/>
      <c r="O62" s="46"/>
      <c r="P62" s="46"/>
      <c r="Q62" s="46"/>
      <c r="R62" s="47"/>
      <c r="S62" s="47"/>
      <c r="T62" s="160">
        <f>T63+T67</f>
        <v>136078.13</v>
      </c>
      <c r="U62" s="66">
        <f t="shared" si="0"/>
        <v>29.582202173913046</v>
      </c>
    </row>
    <row r="63" spans="1:21" s="12" customFormat="1" ht="36" customHeight="1">
      <c r="A63" s="162"/>
      <c r="B63" s="21"/>
      <c r="C63" s="163" t="s">
        <v>318</v>
      </c>
      <c r="D63" s="164" t="s">
        <v>29</v>
      </c>
      <c r="E63" s="164" t="s">
        <v>35</v>
      </c>
      <c r="F63" s="164" t="s">
        <v>192</v>
      </c>
      <c r="G63" s="164" t="s">
        <v>67</v>
      </c>
      <c r="H63" s="164" t="s">
        <v>36</v>
      </c>
      <c r="I63" s="164" t="s">
        <v>30</v>
      </c>
      <c r="J63" s="164" t="s">
        <v>31</v>
      </c>
      <c r="K63" s="164" t="s">
        <v>68</v>
      </c>
      <c r="L63" s="165">
        <f>L64+L65+L66</f>
        <v>440000</v>
      </c>
      <c r="M63" s="71"/>
      <c r="N63" s="71" t="e">
        <f>#REF!+#REF!</f>
        <v>#REF!</v>
      </c>
      <c r="O63" s="71" t="e">
        <f>#REF!+#REF!</f>
        <v>#REF!</v>
      </c>
      <c r="P63" s="71" t="e">
        <f>#REF!+#REF!</f>
        <v>#REF!</v>
      </c>
      <c r="Q63" s="71" t="e">
        <f>#REF!+#REF!</f>
        <v>#REF!</v>
      </c>
      <c r="R63" s="72" t="e">
        <f>#REF!+#REF!</f>
        <v>#REF!</v>
      </c>
      <c r="S63" s="72" t="e">
        <f>#REF!=SUM(L63:R63)</f>
        <v>#REF!</v>
      </c>
      <c r="T63" s="165">
        <f>T64+T65+T66</f>
        <v>100560.36</v>
      </c>
      <c r="U63" s="66">
        <f t="shared" si="0"/>
        <v>22.854627272727274</v>
      </c>
    </row>
    <row r="64" spans="1:21" s="13" customFormat="1" ht="42" customHeight="1">
      <c r="A64" s="156"/>
      <c r="B64" s="21"/>
      <c r="C64" s="163" t="s">
        <v>550</v>
      </c>
      <c r="D64" s="164" t="s">
        <v>190</v>
      </c>
      <c r="E64" s="164" t="s">
        <v>35</v>
      </c>
      <c r="F64" s="164" t="s">
        <v>192</v>
      </c>
      <c r="G64" s="164" t="s">
        <v>67</v>
      </c>
      <c r="H64" s="164" t="s">
        <v>54</v>
      </c>
      <c r="I64" s="164" t="s">
        <v>166</v>
      </c>
      <c r="J64" s="164" t="s">
        <v>31</v>
      </c>
      <c r="K64" s="164" t="s">
        <v>68</v>
      </c>
      <c r="L64" s="177">
        <v>400000</v>
      </c>
      <c r="M64" s="42"/>
      <c r="N64" s="42" t="e">
        <f>#REF!+#REF!</f>
        <v>#REF!</v>
      </c>
      <c r="O64" s="42" t="e">
        <f>#REF!+#REF!</f>
        <v>#REF!</v>
      </c>
      <c r="P64" s="42" t="e">
        <f>#REF!+#REF!</f>
        <v>#REF!</v>
      </c>
      <c r="Q64" s="42" t="e">
        <f>#REF!+#REF!</f>
        <v>#REF!</v>
      </c>
      <c r="R64" s="43" t="e">
        <f>#REF!+#REF!</f>
        <v>#REF!</v>
      </c>
      <c r="S64" s="43" t="e">
        <f>#REF!=SUM(L64:R64)</f>
        <v>#REF!</v>
      </c>
      <c r="T64" s="177">
        <v>72116.69</v>
      </c>
      <c r="U64" s="66">
        <f t="shared" si="0"/>
        <v>18.0291725</v>
      </c>
    </row>
    <row r="65" spans="1:21" s="13" customFormat="1" ht="33" customHeight="1">
      <c r="A65" s="162"/>
      <c r="B65" s="19"/>
      <c r="C65" s="163" t="s">
        <v>119</v>
      </c>
      <c r="D65" s="180" t="s">
        <v>190</v>
      </c>
      <c r="E65" s="180" t="s">
        <v>35</v>
      </c>
      <c r="F65" s="180" t="s">
        <v>192</v>
      </c>
      <c r="G65" s="180" t="s">
        <v>67</v>
      </c>
      <c r="H65" s="180" t="s">
        <v>54</v>
      </c>
      <c r="I65" s="180" t="s">
        <v>200</v>
      </c>
      <c r="J65" s="180" t="s">
        <v>31</v>
      </c>
      <c r="K65" s="180" t="s">
        <v>68</v>
      </c>
      <c r="L65" s="177">
        <v>40000</v>
      </c>
      <c r="M65" s="42"/>
      <c r="N65" s="42"/>
      <c r="O65" s="42"/>
      <c r="P65" s="42"/>
      <c r="Q65" s="42"/>
      <c r="R65" s="43"/>
      <c r="S65" s="43"/>
      <c r="T65" s="177">
        <v>0</v>
      </c>
      <c r="U65" s="66">
        <f t="shared" si="0"/>
        <v>0</v>
      </c>
    </row>
    <row r="66" spans="1:21" s="13" customFormat="1" ht="36" customHeight="1">
      <c r="A66" s="162"/>
      <c r="B66" s="19"/>
      <c r="C66" s="188" t="s">
        <v>119</v>
      </c>
      <c r="D66" s="180" t="s">
        <v>40</v>
      </c>
      <c r="E66" s="180" t="s">
        <v>35</v>
      </c>
      <c r="F66" s="180" t="s">
        <v>192</v>
      </c>
      <c r="G66" s="180" t="s">
        <v>67</v>
      </c>
      <c r="H66" s="180" t="s">
        <v>54</v>
      </c>
      <c r="I66" s="180" t="s">
        <v>200</v>
      </c>
      <c r="J66" s="180" t="s">
        <v>31</v>
      </c>
      <c r="K66" s="180" t="s">
        <v>68</v>
      </c>
      <c r="L66" s="177">
        <v>0</v>
      </c>
      <c r="M66" s="42"/>
      <c r="N66" s="42"/>
      <c r="O66" s="42"/>
      <c r="P66" s="42"/>
      <c r="Q66" s="42"/>
      <c r="R66" s="43"/>
      <c r="S66" s="43"/>
      <c r="T66" s="177">
        <v>28443.67</v>
      </c>
      <c r="U66" s="66" t="e">
        <f t="shared" si="0"/>
        <v>#DIV/0!</v>
      </c>
    </row>
    <row r="67" spans="1:21" s="13" customFormat="1" ht="54.75" customHeight="1">
      <c r="A67" s="162"/>
      <c r="B67" s="19"/>
      <c r="C67" s="163" t="s">
        <v>470</v>
      </c>
      <c r="D67" s="180" t="s">
        <v>29</v>
      </c>
      <c r="E67" s="180" t="s">
        <v>35</v>
      </c>
      <c r="F67" s="180" t="s">
        <v>192</v>
      </c>
      <c r="G67" s="180" t="s">
        <v>67</v>
      </c>
      <c r="H67" s="180" t="s">
        <v>38</v>
      </c>
      <c r="I67" s="180" t="s">
        <v>30</v>
      </c>
      <c r="J67" s="180" t="s">
        <v>31</v>
      </c>
      <c r="K67" s="180" t="s">
        <v>68</v>
      </c>
      <c r="L67" s="189">
        <f>L68</f>
        <v>20000</v>
      </c>
      <c r="M67" s="118"/>
      <c r="N67" s="118"/>
      <c r="O67" s="118"/>
      <c r="P67" s="118"/>
      <c r="Q67" s="118"/>
      <c r="R67" s="119"/>
      <c r="S67" s="119"/>
      <c r="T67" s="189">
        <f>T68</f>
        <v>35517.77</v>
      </c>
      <c r="U67" s="66">
        <f t="shared" si="0"/>
        <v>177.58884999999998</v>
      </c>
    </row>
    <row r="68" spans="1:21" s="13" customFormat="1" ht="54.75" customHeight="1">
      <c r="A68" s="162"/>
      <c r="B68" s="19"/>
      <c r="C68" s="190" t="s">
        <v>365</v>
      </c>
      <c r="D68" s="191" t="s">
        <v>190</v>
      </c>
      <c r="E68" s="191" t="s">
        <v>35</v>
      </c>
      <c r="F68" s="191" t="s">
        <v>192</v>
      </c>
      <c r="G68" s="191" t="s">
        <v>67</v>
      </c>
      <c r="H68" s="191" t="s">
        <v>69</v>
      </c>
      <c r="I68" s="191" t="s">
        <v>166</v>
      </c>
      <c r="J68" s="191" t="s">
        <v>31</v>
      </c>
      <c r="K68" s="191" t="s">
        <v>68</v>
      </c>
      <c r="L68" s="192">
        <v>20000</v>
      </c>
      <c r="M68" s="42"/>
      <c r="N68" s="42"/>
      <c r="O68" s="42"/>
      <c r="P68" s="42"/>
      <c r="Q68" s="42"/>
      <c r="R68" s="43"/>
      <c r="S68" s="43"/>
      <c r="T68" s="192">
        <v>35517.77</v>
      </c>
      <c r="U68" s="66">
        <f t="shared" si="0"/>
        <v>177.58884999999998</v>
      </c>
    </row>
    <row r="69" spans="1:21" ht="30.75" customHeight="1">
      <c r="A69" s="156" t="s">
        <v>319</v>
      </c>
      <c r="B69" s="19"/>
      <c r="C69" s="167" t="s">
        <v>70</v>
      </c>
      <c r="D69" s="193" t="s">
        <v>29</v>
      </c>
      <c r="E69" s="194" t="s">
        <v>35</v>
      </c>
      <c r="F69" s="194" t="s">
        <v>71</v>
      </c>
      <c r="G69" s="194" t="s">
        <v>30</v>
      </c>
      <c r="H69" s="194" t="s">
        <v>29</v>
      </c>
      <c r="I69" s="194" t="s">
        <v>30</v>
      </c>
      <c r="J69" s="194" t="s">
        <v>31</v>
      </c>
      <c r="K69" s="194" t="s">
        <v>29</v>
      </c>
      <c r="L69" s="195">
        <f>L70+L85+L88+L90+L94+L96+L82</f>
        <v>3382950</v>
      </c>
      <c r="M69" s="41" t="e">
        <f>M70+M82+#REF!+M84+M89+#REF!+M98+#REF!+#REF!</f>
        <v>#REF!</v>
      </c>
      <c r="N69" s="41" t="e">
        <f>N70+N82+#REF!+N84+N89+#REF!+N98+#REF!+#REF!</f>
        <v>#REF!</v>
      </c>
      <c r="O69" s="41" t="e">
        <f>O70+O82+#REF!+O84+O89+#REF!+O98+#REF!+#REF!</f>
        <v>#REF!</v>
      </c>
      <c r="P69" s="41" t="e">
        <f>P70+P82+#REF!+P84+P89+#REF!+P98+#REF!+#REF!</f>
        <v>#REF!</v>
      </c>
      <c r="Q69" s="41" t="e">
        <f>Q70+Q82+#REF!+Q84+Q89+#REF!+Q98+#REF!+#REF!</f>
        <v>#REF!</v>
      </c>
      <c r="R69" s="41" t="e">
        <f>R70+R82+#REF!+R84+R89+#REF!+R98+#REF!+#REF!</f>
        <v>#REF!</v>
      </c>
      <c r="S69" s="41" t="e">
        <f>S70+S82+#REF!+S84+S89+#REF!+S98+#REF!+#REF!</f>
        <v>#REF!</v>
      </c>
      <c r="T69" s="195">
        <f>T70+T85+T88+T90+T94+T96+T82</f>
        <v>129410.65999999999</v>
      </c>
      <c r="U69" s="66">
        <f t="shared" si="0"/>
        <v>3.8253790330924184</v>
      </c>
    </row>
    <row r="70" spans="1:21" ht="36" customHeight="1">
      <c r="A70" s="174" t="s">
        <v>551</v>
      </c>
      <c r="B70" s="19"/>
      <c r="C70" s="196" t="s">
        <v>552</v>
      </c>
      <c r="D70" s="197" t="s">
        <v>29</v>
      </c>
      <c r="E70" s="198" t="s">
        <v>35</v>
      </c>
      <c r="F70" s="198" t="s">
        <v>71</v>
      </c>
      <c r="G70" s="198" t="s">
        <v>160</v>
      </c>
      <c r="H70" s="198" t="s">
        <v>29</v>
      </c>
      <c r="I70" s="198" t="s">
        <v>160</v>
      </c>
      <c r="J70" s="198" t="s">
        <v>31</v>
      </c>
      <c r="K70" s="198" t="s">
        <v>72</v>
      </c>
      <c r="L70" s="199">
        <f>SUM(L71:L81)</f>
        <v>346420</v>
      </c>
      <c r="M70" s="49" t="e">
        <f>M72+#REF!</f>
        <v>#REF!</v>
      </c>
      <c r="N70" s="49" t="e">
        <f>N72+#REF!</f>
        <v>#REF!</v>
      </c>
      <c r="O70" s="49" t="e">
        <f>O72+#REF!</f>
        <v>#REF!</v>
      </c>
      <c r="P70" s="49" t="e">
        <f>P72+#REF!</f>
        <v>#REF!</v>
      </c>
      <c r="Q70" s="49" t="e">
        <f>Q72+#REF!</f>
        <v>#REF!</v>
      </c>
      <c r="R70" s="49" t="e">
        <f>R72+#REF!</f>
        <v>#REF!</v>
      </c>
      <c r="S70" s="49" t="e">
        <f>S72+#REF!</f>
        <v>#REF!</v>
      </c>
      <c r="T70" s="199">
        <f>SUM(T71:T81)</f>
        <v>95389.59</v>
      </c>
      <c r="U70" s="66">
        <f t="shared" si="0"/>
        <v>27.5358206800993</v>
      </c>
    </row>
    <row r="71" spans="1:21" ht="75.75" customHeight="1">
      <c r="A71" s="183"/>
      <c r="B71" s="19"/>
      <c r="C71" s="200" t="s">
        <v>553</v>
      </c>
      <c r="D71" s="164" t="s">
        <v>432</v>
      </c>
      <c r="E71" s="164" t="s">
        <v>35</v>
      </c>
      <c r="F71" s="164" t="s">
        <v>71</v>
      </c>
      <c r="G71" s="164" t="s">
        <v>160</v>
      </c>
      <c r="H71" s="164" t="s">
        <v>471</v>
      </c>
      <c r="I71" s="164" t="s">
        <v>160</v>
      </c>
      <c r="J71" s="164" t="s">
        <v>31</v>
      </c>
      <c r="K71" s="164" t="s">
        <v>72</v>
      </c>
      <c r="L71" s="201">
        <v>2500</v>
      </c>
      <c r="M71" s="48"/>
      <c r="N71" s="48"/>
      <c r="O71" s="48"/>
      <c r="P71" s="48"/>
      <c r="Q71" s="48"/>
      <c r="R71" s="120"/>
      <c r="S71" s="120"/>
      <c r="T71" s="201">
        <v>4739.4</v>
      </c>
      <c r="U71" s="66">
        <f t="shared" si="0"/>
        <v>189.576</v>
      </c>
    </row>
    <row r="72" spans="1:21" ht="64.5" customHeight="1">
      <c r="A72" s="183"/>
      <c r="B72" s="19"/>
      <c r="C72" s="202" t="s">
        <v>554</v>
      </c>
      <c r="D72" s="164" t="s">
        <v>432</v>
      </c>
      <c r="E72" s="164" t="s">
        <v>35</v>
      </c>
      <c r="F72" s="164" t="s">
        <v>71</v>
      </c>
      <c r="G72" s="164" t="s">
        <v>160</v>
      </c>
      <c r="H72" s="164" t="s">
        <v>433</v>
      </c>
      <c r="I72" s="164" t="s">
        <v>160</v>
      </c>
      <c r="J72" s="164" t="s">
        <v>31</v>
      </c>
      <c r="K72" s="164" t="s">
        <v>72</v>
      </c>
      <c r="L72" s="201">
        <v>54100</v>
      </c>
      <c r="M72" s="46"/>
      <c r="N72" s="46"/>
      <c r="O72" s="46"/>
      <c r="P72" s="46"/>
      <c r="Q72" s="46"/>
      <c r="R72" s="47"/>
      <c r="S72" s="47"/>
      <c r="T72" s="201">
        <v>8004.57</v>
      </c>
      <c r="U72" s="66">
        <f t="shared" si="0"/>
        <v>14.795878003696858</v>
      </c>
    </row>
    <row r="73" spans="1:21" ht="67.5" customHeight="1">
      <c r="A73" s="183"/>
      <c r="B73" s="19"/>
      <c r="C73" s="203" t="s">
        <v>555</v>
      </c>
      <c r="D73" s="164" t="s">
        <v>432</v>
      </c>
      <c r="E73" s="164" t="s">
        <v>35</v>
      </c>
      <c r="F73" s="164" t="s">
        <v>71</v>
      </c>
      <c r="G73" s="164" t="s">
        <v>160</v>
      </c>
      <c r="H73" s="164" t="s">
        <v>435</v>
      </c>
      <c r="I73" s="164" t="s">
        <v>160</v>
      </c>
      <c r="J73" s="164" t="s">
        <v>31</v>
      </c>
      <c r="K73" s="164" t="s">
        <v>72</v>
      </c>
      <c r="L73" s="201">
        <v>94000</v>
      </c>
      <c r="M73" s="46"/>
      <c r="N73" s="46"/>
      <c r="O73" s="46"/>
      <c r="P73" s="46"/>
      <c r="Q73" s="46"/>
      <c r="R73" s="47"/>
      <c r="S73" s="47"/>
      <c r="T73" s="201">
        <v>15350.13</v>
      </c>
      <c r="U73" s="66">
        <f t="shared" si="0"/>
        <v>16.329925531914892</v>
      </c>
    </row>
    <row r="74" spans="1:21" ht="67.5" customHeight="1" thickBot="1">
      <c r="A74" s="183"/>
      <c r="B74" s="19"/>
      <c r="C74" s="202" t="s">
        <v>556</v>
      </c>
      <c r="D74" s="164" t="s">
        <v>432</v>
      </c>
      <c r="E74" s="164" t="s">
        <v>35</v>
      </c>
      <c r="F74" s="164" t="s">
        <v>71</v>
      </c>
      <c r="G74" s="164" t="s">
        <v>160</v>
      </c>
      <c r="H74" s="164" t="s">
        <v>472</v>
      </c>
      <c r="I74" s="164" t="s">
        <v>160</v>
      </c>
      <c r="J74" s="164" t="s">
        <v>31</v>
      </c>
      <c r="K74" s="164" t="s">
        <v>72</v>
      </c>
      <c r="L74" s="168">
        <v>2500</v>
      </c>
      <c r="M74" s="56"/>
      <c r="N74" s="56"/>
      <c r="O74" s="56"/>
      <c r="P74" s="56"/>
      <c r="Q74" s="56"/>
      <c r="R74" s="57"/>
      <c r="S74" s="57"/>
      <c r="T74" s="168">
        <v>0</v>
      </c>
      <c r="U74" s="66">
        <f t="shared" si="0"/>
        <v>0</v>
      </c>
    </row>
    <row r="75" spans="1:21" ht="76.5" customHeight="1">
      <c r="A75" s="183"/>
      <c r="B75" s="19"/>
      <c r="C75" s="204" t="s">
        <v>557</v>
      </c>
      <c r="D75" s="191" t="s">
        <v>432</v>
      </c>
      <c r="E75" s="191" t="s">
        <v>35</v>
      </c>
      <c r="F75" s="191" t="s">
        <v>71</v>
      </c>
      <c r="G75" s="191" t="s">
        <v>160</v>
      </c>
      <c r="H75" s="191" t="s">
        <v>473</v>
      </c>
      <c r="I75" s="191" t="s">
        <v>160</v>
      </c>
      <c r="J75" s="191" t="s">
        <v>31</v>
      </c>
      <c r="K75" s="191" t="s">
        <v>72</v>
      </c>
      <c r="L75" s="205">
        <v>1000</v>
      </c>
      <c r="M75" s="56"/>
      <c r="N75" s="56"/>
      <c r="O75" s="56"/>
      <c r="P75" s="56"/>
      <c r="Q75" s="56"/>
      <c r="R75" s="57"/>
      <c r="S75" s="57"/>
      <c r="T75" s="205">
        <v>0</v>
      </c>
      <c r="U75" s="66">
        <f aca="true" t="shared" si="13" ref="U75:U138">T75/L75*100</f>
        <v>0</v>
      </c>
    </row>
    <row r="76" spans="1:21" ht="91.5" customHeight="1">
      <c r="A76" s="183"/>
      <c r="B76" s="19"/>
      <c r="C76" s="203" t="s">
        <v>558</v>
      </c>
      <c r="D76" s="191" t="s">
        <v>432</v>
      </c>
      <c r="E76" s="191" t="s">
        <v>35</v>
      </c>
      <c r="F76" s="191" t="s">
        <v>71</v>
      </c>
      <c r="G76" s="191" t="s">
        <v>160</v>
      </c>
      <c r="H76" s="191" t="s">
        <v>437</v>
      </c>
      <c r="I76" s="191" t="s">
        <v>160</v>
      </c>
      <c r="J76" s="191" t="s">
        <v>31</v>
      </c>
      <c r="K76" s="191" t="s">
        <v>72</v>
      </c>
      <c r="L76" s="205">
        <v>100</v>
      </c>
      <c r="M76" s="56"/>
      <c r="N76" s="56"/>
      <c r="O76" s="56"/>
      <c r="P76" s="56"/>
      <c r="Q76" s="56"/>
      <c r="R76" s="57"/>
      <c r="S76" s="57"/>
      <c r="T76" s="205">
        <v>149.96</v>
      </c>
      <c r="U76" s="66">
        <f t="shared" si="13"/>
        <v>149.96</v>
      </c>
    </row>
    <row r="77" spans="1:21" ht="69" customHeight="1">
      <c r="A77" s="183"/>
      <c r="B77" s="19"/>
      <c r="C77" s="203" t="s">
        <v>559</v>
      </c>
      <c r="D77" s="191" t="s">
        <v>432</v>
      </c>
      <c r="E77" s="191" t="s">
        <v>35</v>
      </c>
      <c r="F77" s="191" t="s">
        <v>71</v>
      </c>
      <c r="G77" s="191" t="s">
        <v>160</v>
      </c>
      <c r="H77" s="191" t="s">
        <v>560</v>
      </c>
      <c r="I77" s="191" t="s">
        <v>160</v>
      </c>
      <c r="J77" s="191" t="s">
        <v>31</v>
      </c>
      <c r="K77" s="191" t="s">
        <v>72</v>
      </c>
      <c r="L77" s="205">
        <v>6700</v>
      </c>
      <c r="M77" s="56"/>
      <c r="N77" s="56"/>
      <c r="O77" s="56"/>
      <c r="P77" s="56"/>
      <c r="Q77" s="56"/>
      <c r="R77" s="57"/>
      <c r="S77" s="57"/>
      <c r="T77" s="205">
        <v>-500</v>
      </c>
      <c r="U77" s="66">
        <f t="shared" si="13"/>
        <v>-7.462686567164178</v>
      </c>
    </row>
    <row r="78" spans="1:21" ht="69" customHeight="1">
      <c r="A78" s="183"/>
      <c r="B78" s="19"/>
      <c r="C78" s="203" t="s">
        <v>561</v>
      </c>
      <c r="D78" s="191" t="s">
        <v>432</v>
      </c>
      <c r="E78" s="191" t="s">
        <v>35</v>
      </c>
      <c r="F78" s="191" t="s">
        <v>71</v>
      </c>
      <c r="G78" s="191" t="s">
        <v>160</v>
      </c>
      <c r="H78" s="191" t="s">
        <v>474</v>
      </c>
      <c r="I78" s="191" t="s">
        <v>160</v>
      </c>
      <c r="J78" s="191" t="s">
        <v>31</v>
      </c>
      <c r="K78" s="191" t="s">
        <v>72</v>
      </c>
      <c r="L78" s="205">
        <v>750</v>
      </c>
      <c r="M78" s="56"/>
      <c r="N78" s="56"/>
      <c r="O78" s="56"/>
      <c r="P78" s="56"/>
      <c r="Q78" s="56"/>
      <c r="R78" s="57"/>
      <c r="S78" s="57"/>
      <c r="T78" s="205">
        <v>1026.89</v>
      </c>
      <c r="U78" s="66">
        <f t="shared" si="13"/>
        <v>136.91866666666667</v>
      </c>
    </row>
    <row r="79" spans="1:21" ht="69" customHeight="1">
      <c r="A79" s="183"/>
      <c r="B79" s="19"/>
      <c r="C79" s="203" t="s">
        <v>562</v>
      </c>
      <c r="D79" s="191" t="s">
        <v>432</v>
      </c>
      <c r="E79" s="191" t="s">
        <v>35</v>
      </c>
      <c r="F79" s="191" t="s">
        <v>71</v>
      </c>
      <c r="G79" s="191" t="s">
        <v>160</v>
      </c>
      <c r="H79" s="191" t="s">
        <v>475</v>
      </c>
      <c r="I79" s="191" t="s">
        <v>160</v>
      </c>
      <c r="J79" s="191" t="s">
        <v>31</v>
      </c>
      <c r="K79" s="191" t="s">
        <v>72</v>
      </c>
      <c r="L79" s="205">
        <v>57250</v>
      </c>
      <c r="M79" s="56"/>
      <c r="N79" s="56"/>
      <c r="O79" s="56"/>
      <c r="P79" s="56"/>
      <c r="Q79" s="56"/>
      <c r="R79" s="57"/>
      <c r="S79" s="57"/>
      <c r="T79" s="205">
        <v>27050.08</v>
      </c>
      <c r="U79" s="66">
        <f t="shared" si="13"/>
        <v>47.249048034934496</v>
      </c>
    </row>
    <row r="80" spans="1:21" ht="62.25" customHeight="1">
      <c r="A80" s="183"/>
      <c r="B80" s="19"/>
      <c r="C80" s="200" t="s">
        <v>563</v>
      </c>
      <c r="D80" s="164" t="s">
        <v>432</v>
      </c>
      <c r="E80" s="164" t="s">
        <v>35</v>
      </c>
      <c r="F80" s="164" t="s">
        <v>71</v>
      </c>
      <c r="G80" s="164" t="s">
        <v>160</v>
      </c>
      <c r="H80" s="164" t="s">
        <v>438</v>
      </c>
      <c r="I80" s="164" t="s">
        <v>160</v>
      </c>
      <c r="J80" s="164" t="s">
        <v>31</v>
      </c>
      <c r="K80" s="164" t="s">
        <v>72</v>
      </c>
      <c r="L80" s="168">
        <v>102000</v>
      </c>
      <c r="M80" s="56"/>
      <c r="N80" s="56"/>
      <c r="O80" s="56"/>
      <c r="P80" s="56"/>
      <c r="Q80" s="56"/>
      <c r="R80" s="57"/>
      <c r="S80" s="57"/>
      <c r="T80" s="168">
        <v>35668.56</v>
      </c>
      <c r="U80" s="66">
        <f t="shared" si="13"/>
        <v>34.96917647058823</v>
      </c>
    </row>
    <row r="81" spans="1:21" ht="72" customHeight="1">
      <c r="A81" s="183"/>
      <c r="B81" s="19"/>
      <c r="C81" s="200" t="s">
        <v>564</v>
      </c>
      <c r="D81" s="164" t="s">
        <v>190</v>
      </c>
      <c r="E81" s="164" t="s">
        <v>35</v>
      </c>
      <c r="F81" s="164" t="s">
        <v>71</v>
      </c>
      <c r="G81" s="164" t="s">
        <v>160</v>
      </c>
      <c r="H81" s="164" t="s">
        <v>476</v>
      </c>
      <c r="I81" s="164" t="s">
        <v>160</v>
      </c>
      <c r="J81" s="164" t="s">
        <v>31</v>
      </c>
      <c r="K81" s="164" t="s">
        <v>72</v>
      </c>
      <c r="L81" s="168">
        <v>25520</v>
      </c>
      <c r="M81" s="56"/>
      <c r="N81" s="56"/>
      <c r="O81" s="56"/>
      <c r="P81" s="56"/>
      <c r="Q81" s="56"/>
      <c r="R81" s="57"/>
      <c r="S81" s="57"/>
      <c r="T81" s="168">
        <v>3900</v>
      </c>
      <c r="U81" s="66">
        <f t="shared" si="13"/>
        <v>15.282131661442005</v>
      </c>
    </row>
    <row r="82" spans="1:21" ht="37.5" customHeight="1">
      <c r="A82" s="183"/>
      <c r="B82" s="19"/>
      <c r="C82" s="206" t="s">
        <v>565</v>
      </c>
      <c r="D82" s="197" t="s">
        <v>29</v>
      </c>
      <c r="E82" s="197" t="s">
        <v>35</v>
      </c>
      <c r="F82" s="197" t="s">
        <v>71</v>
      </c>
      <c r="G82" s="197" t="s">
        <v>167</v>
      </c>
      <c r="H82" s="197" t="s">
        <v>29</v>
      </c>
      <c r="I82" s="197" t="s">
        <v>167</v>
      </c>
      <c r="J82" s="197" t="s">
        <v>31</v>
      </c>
      <c r="K82" s="197" t="s">
        <v>72</v>
      </c>
      <c r="L82" s="207">
        <f>L83+L84</f>
        <v>33000</v>
      </c>
      <c r="M82" s="49">
        <f aca="true" t="shared" si="14" ref="M82:S82">M83</f>
        <v>0</v>
      </c>
      <c r="N82" s="49">
        <f t="shared" si="14"/>
        <v>0</v>
      </c>
      <c r="O82" s="49">
        <f t="shared" si="14"/>
        <v>0</v>
      </c>
      <c r="P82" s="49">
        <f t="shared" si="14"/>
        <v>0</v>
      </c>
      <c r="Q82" s="49">
        <f t="shared" si="14"/>
        <v>0</v>
      </c>
      <c r="R82" s="49">
        <f t="shared" si="14"/>
        <v>0</v>
      </c>
      <c r="S82" s="49">
        <f t="shared" si="14"/>
        <v>0</v>
      </c>
      <c r="T82" s="207">
        <f>T83+T84</f>
        <v>0</v>
      </c>
      <c r="U82" s="66">
        <f t="shared" si="13"/>
        <v>0</v>
      </c>
    </row>
    <row r="83" spans="1:21" ht="51" customHeight="1">
      <c r="A83" s="183"/>
      <c r="B83" s="19"/>
      <c r="C83" s="208" t="s">
        <v>566</v>
      </c>
      <c r="D83" s="164" t="s">
        <v>190</v>
      </c>
      <c r="E83" s="164" t="s">
        <v>35</v>
      </c>
      <c r="F83" s="164" t="s">
        <v>71</v>
      </c>
      <c r="G83" s="164" t="s">
        <v>167</v>
      </c>
      <c r="H83" s="164" t="s">
        <v>36</v>
      </c>
      <c r="I83" s="164" t="s">
        <v>167</v>
      </c>
      <c r="J83" s="164" t="s">
        <v>31</v>
      </c>
      <c r="K83" s="164" t="s">
        <v>72</v>
      </c>
      <c r="L83" s="181">
        <v>26000</v>
      </c>
      <c r="M83" s="46"/>
      <c r="N83" s="46"/>
      <c r="O83" s="46"/>
      <c r="P83" s="46"/>
      <c r="Q83" s="46"/>
      <c r="R83" s="47"/>
      <c r="S83" s="47"/>
      <c r="T83" s="181">
        <v>0</v>
      </c>
      <c r="U83" s="66">
        <f t="shared" si="13"/>
        <v>0</v>
      </c>
    </row>
    <row r="84" spans="1:21" ht="47.25" customHeight="1">
      <c r="A84" s="183"/>
      <c r="B84" s="19"/>
      <c r="C84" s="208" t="s">
        <v>567</v>
      </c>
      <c r="D84" s="164" t="s">
        <v>190</v>
      </c>
      <c r="E84" s="164" t="s">
        <v>35</v>
      </c>
      <c r="F84" s="164" t="s">
        <v>71</v>
      </c>
      <c r="G84" s="164" t="s">
        <v>167</v>
      </c>
      <c r="H84" s="164" t="s">
        <v>38</v>
      </c>
      <c r="I84" s="164" t="s">
        <v>167</v>
      </c>
      <c r="J84" s="164" t="s">
        <v>31</v>
      </c>
      <c r="K84" s="164" t="s">
        <v>72</v>
      </c>
      <c r="L84" s="168">
        <v>7000</v>
      </c>
      <c r="M84" s="49" t="e">
        <f>M86+#REF!</f>
        <v>#REF!</v>
      </c>
      <c r="N84" s="49" t="e">
        <f>N86+#REF!</f>
        <v>#REF!</v>
      </c>
      <c r="O84" s="49" t="e">
        <f>O86+#REF!</f>
        <v>#REF!</v>
      </c>
      <c r="P84" s="49" t="e">
        <f>P86+#REF!</f>
        <v>#REF!</v>
      </c>
      <c r="Q84" s="49" t="e">
        <f>Q86+#REF!</f>
        <v>#REF!</v>
      </c>
      <c r="R84" s="49" t="e">
        <f>R86+#REF!</f>
        <v>#REF!</v>
      </c>
      <c r="S84" s="49" t="e">
        <f>S86+#REF!</f>
        <v>#REF!</v>
      </c>
      <c r="T84" s="168">
        <v>0</v>
      </c>
      <c r="U84" s="66">
        <f t="shared" si="13"/>
        <v>0</v>
      </c>
    </row>
    <row r="85" spans="1:21" ht="78" customHeight="1">
      <c r="A85" s="174" t="s">
        <v>568</v>
      </c>
      <c r="B85" s="19"/>
      <c r="C85" s="209" t="s">
        <v>569</v>
      </c>
      <c r="D85" s="197" t="s">
        <v>29</v>
      </c>
      <c r="E85" s="197" t="s">
        <v>35</v>
      </c>
      <c r="F85" s="197" t="s">
        <v>71</v>
      </c>
      <c r="G85" s="197" t="s">
        <v>161</v>
      </c>
      <c r="H85" s="197" t="s">
        <v>29</v>
      </c>
      <c r="I85" s="197" t="s">
        <v>166</v>
      </c>
      <c r="J85" s="197" t="s">
        <v>31</v>
      </c>
      <c r="K85" s="197" t="s">
        <v>72</v>
      </c>
      <c r="L85" s="210">
        <f>L86+L87</f>
        <v>16700</v>
      </c>
      <c r="M85" s="121"/>
      <c r="N85" s="121"/>
      <c r="O85" s="121"/>
      <c r="P85" s="121"/>
      <c r="Q85" s="121"/>
      <c r="R85" s="122"/>
      <c r="S85" s="122"/>
      <c r="T85" s="210">
        <f>T86+T87</f>
        <v>1418.39</v>
      </c>
      <c r="U85" s="66">
        <f t="shared" si="13"/>
        <v>8.493353293413174</v>
      </c>
    </row>
    <row r="86" spans="1:21" ht="71.25" customHeight="1">
      <c r="A86" s="183"/>
      <c r="B86" s="19"/>
      <c r="C86" s="203" t="s">
        <v>439</v>
      </c>
      <c r="D86" s="164" t="s">
        <v>190</v>
      </c>
      <c r="E86" s="164" t="s">
        <v>35</v>
      </c>
      <c r="F86" s="164" t="s">
        <v>71</v>
      </c>
      <c r="G86" s="164" t="s">
        <v>161</v>
      </c>
      <c r="H86" s="164" t="s">
        <v>36</v>
      </c>
      <c r="I86" s="164" t="s">
        <v>166</v>
      </c>
      <c r="J86" s="164" t="s">
        <v>31</v>
      </c>
      <c r="K86" s="164" t="s">
        <v>72</v>
      </c>
      <c r="L86" s="168">
        <v>1500</v>
      </c>
      <c r="M86" s="46"/>
      <c r="N86" s="46"/>
      <c r="O86" s="46"/>
      <c r="P86" s="46"/>
      <c r="Q86" s="46"/>
      <c r="R86" s="47"/>
      <c r="S86" s="47"/>
      <c r="T86" s="168">
        <v>1418.39</v>
      </c>
      <c r="U86" s="66">
        <f t="shared" si="13"/>
        <v>94.55933333333334</v>
      </c>
    </row>
    <row r="87" spans="1:21" ht="71.25" customHeight="1">
      <c r="A87" s="183"/>
      <c r="B87" s="19"/>
      <c r="C87" s="203" t="s">
        <v>570</v>
      </c>
      <c r="D87" s="164" t="s">
        <v>190</v>
      </c>
      <c r="E87" s="164" t="s">
        <v>35</v>
      </c>
      <c r="F87" s="164" t="s">
        <v>71</v>
      </c>
      <c r="G87" s="164" t="s">
        <v>161</v>
      </c>
      <c r="H87" s="164" t="s">
        <v>477</v>
      </c>
      <c r="I87" s="164" t="s">
        <v>166</v>
      </c>
      <c r="J87" s="164" t="s">
        <v>31</v>
      </c>
      <c r="K87" s="164" t="s">
        <v>72</v>
      </c>
      <c r="L87" s="168">
        <v>15200</v>
      </c>
      <c r="M87" s="114"/>
      <c r="N87" s="114"/>
      <c r="O87" s="114"/>
      <c r="P87" s="114"/>
      <c r="Q87" s="114"/>
      <c r="R87" s="115"/>
      <c r="S87" s="115"/>
      <c r="T87" s="168">
        <v>0</v>
      </c>
      <c r="U87" s="66">
        <f t="shared" si="13"/>
        <v>0</v>
      </c>
    </row>
    <row r="88" spans="1:21" ht="71.25" customHeight="1">
      <c r="A88" s="174"/>
      <c r="B88" s="21"/>
      <c r="C88" s="211" t="s">
        <v>571</v>
      </c>
      <c r="D88" s="159" t="s">
        <v>190</v>
      </c>
      <c r="E88" s="159" t="s">
        <v>35</v>
      </c>
      <c r="F88" s="159" t="s">
        <v>71</v>
      </c>
      <c r="G88" s="159" t="s">
        <v>165</v>
      </c>
      <c r="H88" s="159" t="s">
        <v>40</v>
      </c>
      <c r="I88" s="159" t="s">
        <v>166</v>
      </c>
      <c r="J88" s="159" t="s">
        <v>31</v>
      </c>
      <c r="K88" s="159" t="s">
        <v>72</v>
      </c>
      <c r="L88" s="195">
        <f>L89</f>
        <v>9800</v>
      </c>
      <c r="M88" s="56"/>
      <c r="N88" s="56"/>
      <c r="O88" s="56"/>
      <c r="P88" s="56"/>
      <c r="Q88" s="56"/>
      <c r="R88" s="57"/>
      <c r="S88" s="57"/>
      <c r="T88" s="195">
        <f>T89</f>
        <v>0</v>
      </c>
      <c r="U88" s="66">
        <f t="shared" si="13"/>
        <v>0</v>
      </c>
    </row>
    <row r="89" spans="1:21" ht="51" customHeight="1">
      <c r="A89" s="174"/>
      <c r="B89" s="21"/>
      <c r="C89" s="203" t="s">
        <v>572</v>
      </c>
      <c r="D89" s="164" t="s">
        <v>190</v>
      </c>
      <c r="E89" s="164" t="s">
        <v>35</v>
      </c>
      <c r="F89" s="164" t="s">
        <v>71</v>
      </c>
      <c r="G89" s="164" t="s">
        <v>165</v>
      </c>
      <c r="H89" s="164" t="s">
        <v>573</v>
      </c>
      <c r="I89" s="164" t="s">
        <v>166</v>
      </c>
      <c r="J89" s="164" t="s">
        <v>31</v>
      </c>
      <c r="K89" s="164" t="s">
        <v>72</v>
      </c>
      <c r="L89" s="168">
        <v>9800</v>
      </c>
      <c r="M89" s="49">
        <f aca="true" t="shared" si="15" ref="M89:S89">M90+M91</f>
        <v>0</v>
      </c>
      <c r="N89" s="49">
        <f t="shared" si="15"/>
        <v>0</v>
      </c>
      <c r="O89" s="49">
        <f t="shared" si="15"/>
        <v>0</v>
      </c>
      <c r="P89" s="49">
        <f t="shared" si="15"/>
        <v>0</v>
      </c>
      <c r="Q89" s="49">
        <f t="shared" si="15"/>
        <v>0</v>
      </c>
      <c r="R89" s="49">
        <f t="shared" si="15"/>
        <v>0</v>
      </c>
      <c r="S89" s="49">
        <f t="shared" si="15"/>
        <v>0</v>
      </c>
      <c r="T89" s="168">
        <v>0</v>
      </c>
      <c r="U89" s="66">
        <f t="shared" si="13"/>
        <v>0</v>
      </c>
    </row>
    <row r="90" spans="1:21" ht="120" customHeight="1">
      <c r="A90" s="174" t="s">
        <v>574</v>
      </c>
      <c r="B90" s="19"/>
      <c r="C90" s="212" t="s">
        <v>575</v>
      </c>
      <c r="D90" s="197" t="s">
        <v>29</v>
      </c>
      <c r="E90" s="197" t="s">
        <v>35</v>
      </c>
      <c r="F90" s="197" t="s">
        <v>71</v>
      </c>
      <c r="G90" s="197" t="s">
        <v>165</v>
      </c>
      <c r="H90" s="197" t="s">
        <v>440</v>
      </c>
      <c r="I90" s="197" t="s">
        <v>160</v>
      </c>
      <c r="J90" s="197" t="s">
        <v>31</v>
      </c>
      <c r="K90" s="197" t="s">
        <v>72</v>
      </c>
      <c r="L90" s="210">
        <f>SUM(L91:L93)</f>
        <v>127600</v>
      </c>
      <c r="M90" s="46"/>
      <c r="N90" s="46"/>
      <c r="O90" s="46"/>
      <c r="P90" s="46"/>
      <c r="Q90" s="46"/>
      <c r="R90" s="47"/>
      <c r="S90" s="47"/>
      <c r="T90" s="210">
        <f>SUM(T91:T93)</f>
        <v>11985.06</v>
      </c>
      <c r="U90" s="66">
        <f t="shared" si="13"/>
        <v>9.392680250783698</v>
      </c>
    </row>
    <row r="91" spans="1:21" ht="120" customHeight="1">
      <c r="A91" s="183"/>
      <c r="B91" s="19"/>
      <c r="C91" s="203" t="s">
        <v>575</v>
      </c>
      <c r="D91" s="164" t="s">
        <v>190</v>
      </c>
      <c r="E91" s="164" t="s">
        <v>35</v>
      </c>
      <c r="F91" s="164" t="s">
        <v>71</v>
      </c>
      <c r="G91" s="164" t="s">
        <v>165</v>
      </c>
      <c r="H91" s="164" t="s">
        <v>440</v>
      </c>
      <c r="I91" s="164" t="s">
        <v>160</v>
      </c>
      <c r="J91" s="164" t="s">
        <v>576</v>
      </c>
      <c r="K91" s="164" t="s">
        <v>72</v>
      </c>
      <c r="L91" s="168">
        <v>37000</v>
      </c>
      <c r="M91" s="46"/>
      <c r="N91" s="46"/>
      <c r="O91" s="46"/>
      <c r="P91" s="46"/>
      <c r="Q91" s="46"/>
      <c r="R91" s="47"/>
      <c r="S91" s="47"/>
      <c r="T91" s="168">
        <v>12485.06</v>
      </c>
      <c r="U91" s="66">
        <f t="shared" si="13"/>
        <v>33.743405405405404</v>
      </c>
    </row>
    <row r="92" spans="1:21" ht="92.25" customHeight="1">
      <c r="A92" s="183"/>
      <c r="B92" s="19"/>
      <c r="C92" s="203" t="s">
        <v>575</v>
      </c>
      <c r="D92" s="164" t="s">
        <v>436</v>
      </c>
      <c r="E92" s="164" t="s">
        <v>35</v>
      </c>
      <c r="F92" s="164" t="s">
        <v>71</v>
      </c>
      <c r="G92" s="164" t="s">
        <v>165</v>
      </c>
      <c r="H92" s="164" t="s">
        <v>440</v>
      </c>
      <c r="I92" s="164" t="s">
        <v>160</v>
      </c>
      <c r="J92" s="164" t="s">
        <v>576</v>
      </c>
      <c r="K92" s="164" t="s">
        <v>72</v>
      </c>
      <c r="L92" s="168">
        <v>33100</v>
      </c>
      <c r="M92" s="56"/>
      <c r="N92" s="56"/>
      <c r="O92" s="56"/>
      <c r="P92" s="56"/>
      <c r="Q92" s="56"/>
      <c r="R92" s="57"/>
      <c r="S92" s="57"/>
      <c r="T92" s="168">
        <v>-500</v>
      </c>
      <c r="U92" s="66">
        <f t="shared" si="13"/>
        <v>-1.5105740181268883</v>
      </c>
    </row>
    <row r="93" spans="1:21" ht="75" customHeight="1">
      <c r="A93" s="183"/>
      <c r="B93" s="19"/>
      <c r="C93" s="203" t="s">
        <v>575</v>
      </c>
      <c r="D93" s="164" t="s">
        <v>434</v>
      </c>
      <c r="E93" s="164" t="s">
        <v>35</v>
      </c>
      <c r="F93" s="164" t="s">
        <v>71</v>
      </c>
      <c r="G93" s="164" t="s">
        <v>165</v>
      </c>
      <c r="H93" s="164" t="s">
        <v>440</v>
      </c>
      <c r="I93" s="164" t="s">
        <v>160</v>
      </c>
      <c r="J93" s="164" t="s">
        <v>576</v>
      </c>
      <c r="K93" s="164" t="s">
        <v>72</v>
      </c>
      <c r="L93" s="168">
        <v>57500</v>
      </c>
      <c r="M93" s="56"/>
      <c r="N93" s="56"/>
      <c r="O93" s="56"/>
      <c r="P93" s="56"/>
      <c r="Q93" s="56"/>
      <c r="R93" s="57"/>
      <c r="S93" s="57"/>
      <c r="T93" s="168">
        <v>0</v>
      </c>
      <c r="U93" s="66">
        <f t="shared" si="13"/>
        <v>0</v>
      </c>
    </row>
    <row r="94" spans="1:21" ht="69.75" customHeight="1">
      <c r="A94" s="174" t="s">
        <v>577</v>
      </c>
      <c r="B94" s="19"/>
      <c r="C94" s="212" t="s">
        <v>441</v>
      </c>
      <c r="D94" s="197" t="s">
        <v>29</v>
      </c>
      <c r="E94" s="197" t="s">
        <v>35</v>
      </c>
      <c r="F94" s="197" t="s">
        <v>71</v>
      </c>
      <c r="G94" s="197" t="s">
        <v>165</v>
      </c>
      <c r="H94" s="197" t="s">
        <v>235</v>
      </c>
      <c r="I94" s="197" t="s">
        <v>160</v>
      </c>
      <c r="J94" s="197" t="s">
        <v>576</v>
      </c>
      <c r="K94" s="197" t="s">
        <v>72</v>
      </c>
      <c r="L94" s="210">
        <f>L95</f>
        <v>3500</v>
      </c>
      <c r="M94" s="56"/>
      <c r="N94" s="56"/>
      <c r="O94" s="56"/>
      <c r="P94" s="56"/>
      <c r="Q94" s="56"/>
      <c r="R94" s="57"/>
      <c r="S94" s="57"/>
      <c r="T94" s="210">
        <f>T95</f>
        <v>1826.9</v>
      </c>
      <c r="U94" s="66">
        <f t="shared" si="13"/>
        <v>52.197142857142865</v>
      </c>
    </row>
    <row r="95" spans="1:21" ht="61.5" customHeight="1">
      <c r="A95" s="183"/>
      <c r="B95" s="19"/>
      <c r="C95" s="213" t="s">
        <v>441</v>
      </c>
      <c r="D95" s="164" t="s">
        <v>417</v>
      </c>
      <c r="E95" s="164" t="s">
        <v>35</v>
      </c>
      <c r="F95" s="164" t="s">
        <v>71</v>
      </c>
      <c r="G95" s="164" t="s">
        <v>165</v>
      </c>
      <c r="H95" s="164" t="s">
        <v>235</v>
      </c>
      <c r="I95" s="164" t="s">
        <v>160</v>
      </c>
      <c r="J95" s="164" t="s">
        <v>31</v>
      </c>
      <c r="K95" s="164" t="s">
        <v>72</v>
      </c>
      <c r="L95" s="168">
        <v>3500</v>
      </c>
      <c r="M95" s="56"/>
      <c r="N95" s="56"/>
      <c r="O95" s="56"/>
      <c r="P95" s="56"/>
      <c r="Q95" s="56"/>
      <c r="R95" s="57"/>
      <c r="S95" s="57"/>
      <c r="T95" s="168">
        <v>1826.9</v>
      </c>
      <c r="U95" s="66">
        <f t="shared" si="13"/>
        <v>52.197142857142865</v>
      </c>
    </row>
    <row r="96" spans="1:21" ht="90" customHeight="1">
      <c r="A96" s="174" t="s">
        <v>578</v>
      </c>
      <c r="B96" s="19"/>
      <c r="C96" s="214" t="s">
        <v>579</v>
      </c>
      <c r="D96" s="197" t="s">
        <v>29</v>
      </c>
      <c r="E96" s="197" t="s">
        <v>35</v>
      </c>
      <c r="F96" s="197" t="s">
        <v>71</v>
      </c>
      <c r="G96" s="197" t="s">
        <v>188</v>
      </c>
      <c r="H96" s="197" t="s">
        <v>52</v>
      </c>
      <c r="I96" s="197" t="s">
        <v>160</v>
      </c>
      <c r="J96" s="197" t="s">
        <v>576</v>
      </c>
      <c r="K96" s="197" t="s">
        <v>72</v>
      </c>
      <c r="L96" s="210">
        <f>L97</f>
        <v>2845930</v>
      </c>
      <c r="M96" s="56"/>
      <c r="N96" s="56"/>
      <c r="O96" s="56"/>
      <c r="P96" s="56"/>
      <c r="Q96" s="56"/>
      <c r="R96" s="57"/>
      <c r="S96" s="57"/>
      <c r="T96" s="210">
        <f>T97</f>
        <v>18790.72</v>
      </c>
      <c r="U96" s="66">
        <f t="shared" si="13"/>
        <v>0.6602664155478175</v>
      </c>
    </row>
    <row r="97" spans="1:21" ht="87" customHeight="1">
      <c r="A97" s="183"/>
      <c r="B97" s="19"/>
      <c r="C97" s="215" t="s">
        <v>579</v>
      </c>
      <c r="D97" s="164" t="s">
        <v>434</v>
      </c>
      <c r="E97" s="164" t="s">
        <v>35</v>
      </c>
      <c r="F97" s="164" t="s">
        <v>71</v>
      </c>
      <c r="G97" s="164" t="s">
        <v>188</v>
      </c>
      <c r="H97" s="164" t="s">
        <v>52</v>
      </c>
      <c r="I97" s="164" t="s">
        <v>160</v>
      </c>
      <c r="J97" s="164" t="s">
        <v>31</v>
      </c>
      <c r="K97" s="164" t="s">
        <v>72</v>
      </c>
      <c r="L97" s="168">
        <v>2845930</v>
      </c>
      <c r="M97" s="56"/>
      <c r="N97" s="56"/>
      <c r="O97" s="56"/>
      <c r="P97" s="56"/>
      <c r="Q97" s="56"/>
      <c r="R97" s="57"/>
      <c r="S97" s="57"/>
      <c r="T97" s="168">
        <v>18790.72</v>
      </c>
      <c r="U97" s="66">
        <f t="shared" si="13"/>
        <v>0.6602664155478175</v>
      </c>
    </row>
    <row r="98" spans="1:21" ht="20.25" customHeight="1">
      <c r="A98" s="174" t="s">
        <v>320</v>
      </c>
      <c r="B98" s="19"/>
      <c r="C98" s="216" t="s">
        <v>75</v>
      </c>
      <c r="D98" s="217" t="s">
        <v>29</v>
      </c>
      <c r="E98" s="217" t="s">
        <v>35</v>
      </c>
      <c r="F98" s="217" t="s">
        <v>76</v>
      </c>
      <c r="G98" s="217" t="s">
        <v>30</v>
      </c>
      <c r="H98" s="217" t="s">
        <v>29</v>
      </c>
      <c r="I98" s="217" t="s">
        <v>30</v>
      </c>
      <c r="J98" s="217" t="s">
        <v>31</v>
      </c>
      <c r="K98" s="217" t="s">
        <v>29</v>
      </c>
      <c r="L98" s="218">
        <f>L99+L101</f>
        <v>0</v>
      </c>
      <c r="M98" s="49">
        <f aca="true" t="shared" si="16" ref="M98:S98">M99</f>
        <v>0</v>
      </c>
      <c r="N98" s="49">
        <f t="shared" si="16"/>
        <v>0</v>
      </c>
      <c r="O98" s="49">
        <f t="shared" si="16"/>
        <v>0</v>
      </c>
      <c r="P98" s="49">
        <f t="shared" si="16"/>
        <v>0</v>
      </c>
      <c r="Q98" s="49">
        <f t="shared" si="16"/>
        <v>0</v>
      </c>
      <c r="R98" s="49">
        <f t="shared" si="16"/>
        <v>0</v>
      </c>
      <c r="S98" s="49">
        <f t="shared" si="16"/>
        <v>0</v>
      </c>
      <c r="T98" s="218">
        <f>T99+T101</f>
        <v>-5418.45</v>
      </c>
      <c r="U98" s="66" t="e">
        <f t="shared" si="13"/>
        <v>#DIV/0!</v>
      </c>
    </row>
    <row r="99" spans="1:21" ht="24" customHeight="1">
      <c r="A99" s="174" t="s">
        <v>321</v>
      </c>
      <c r="B99" s="219"/>
      <c r="C99" s="167" t="s">
        <v>337</v>
      </c>
      <c r="D99" s="159" t="s">
        <v>29</v>
      </c>
      <c r="E99" s="159" t="s">
        <v>35</v>
      </c>
      <c r="F99" s="159" t="s">
        <v>76</v>
      </c>
      <c r="G99" s="159" t="s">
        <v>166</v>
      </c>
      <c r="H99" s="159" t="s">
        <v>29</v>
      </c>
      <c r="I99" s="159" t="s">
        <v>30</v>
      </c>
      <c r="J99" s="159" t="s">
        <v>31</v>
      </c>
      <c r="K99" s="159" t="s">
        <v>29</v>
      </c>
      <c r="L99" s="160">
        <f>L100</f>
        <v>0</v>
      </c>
      <c r="M99" s="46"/>
      <c r="N99" s="46"/>
      <c r="O99" s="46"/>
      <c r="P99" s="46"/>
      <c r="Q99" s="46"/>
      <c r="R99" s="47"/>
      <c r="S99" s="47"/>
      <c r="T99" s="160">
        <f>T100</f>
        <v>-5418.45</v>
      </c>
      <c r="U99" s="66" t="e">
        <f t="shared" si="13"/>
        <v>#DIV/0!</v>
      </c>
    </row>
    <row r="100" spans="1:21" ht="24.75" customHeight="1">
      <c r="A100" s="174"/>
      <c r="B100" s="19"/>
      <c r="C100" s="163" t="s">
        <v>336</v>
      </c>
      <c r="D100" s="164" t="s">
        <v>29</v>
      </c>
      <c r="E100" s="164" t="s">
        <v>35</v>
      </c>
      <c r="F100" s="164" t="s">
        <v>76</v>
      </c>
      <c r="G100" s="164" t="s">
        <v>160</v>
      </c>
      <c r="H100" s="164" t="s">
        <v>52</v>
      </c>
      <c r="I100" s="164" t="s">
        <v>166</v>
      </c>
      <c r="J100" s="164" t="s">
        <v>31</v>
      </c>
      <c r="K100" s="164" t="s">
        <v>77</v>
      </c>
      <c r="L100" s="165">
        <v>0</v>
      </c>
      <c r="M100" s="41">
        <f aca="true" t="shared" si="17" ref="M100:S100">M103+M101</f>
        <v>0</v>
      </c>
      <c r="N100" s="41">
        <f t="shared" si="17"/>
        <v>0</v>
      </c>
      <c r="O100" s="41">
        <f t="shared" si="17"/>
        <v>0</v>
      </c>
      <c r="P100" s="41">
        <f t="shared" si="17"/>
        <v>0</v>
      </c>
      <c r="Q100" s="41">
        <f t="shared" si="17"/>
        <v>0</v>
      </c>
      <c r="R100" s="41">
        <f t="shared" si="17"/>
        <v>0</v>
      </c>
      <c r="S100" s="41" t="e">
        <f t="shared" si="17"/>
        <v>#REF!</v>
      </c>
      <c r="T100" s="165">
        <v>-5418.45</v>
      </c>
      <c r="U100" s="66" t="e">
        <f t="shared" si="13"/>
        <v>#DIV/0!</v>
      </c>
    </row>
    <row r="101" spans="1:21" ht="24.75" customHeight="1">
      <c r="A101" s="174"/>
      <c r="B101" s="19"/>
      <c r="C101" s="167" t="s">
        <v>78</v>
      </c>
      <c r="D101" s="159" t="s">
        <v>29</v>
      </c>
      <c r="E101" s="159" t="s">
        <v>35</v>
      </c>
      <c r="F101" s="159" t="s">
        <v>76</v>
      </c>
      <c r="G101" s="159" t="s">
        <v>166</v>
      </c>
      <c r="H101" s="159" t="s">
        <v>29</v>
      </c>
      <c r="I101" s="159" t="s">
        <v>30</v>
      </c>
      <c r="J101" s="159" t="s">
        <v>31</v>
      </c>
      <c r="K101" s="159" t="s">
        <v>29</v>
      </c>
      <c r="L101" s="160">
        <f>L102</f>
        <v>0</v>
      </c>
      <c r="M101" s="74"/>
      <c r="N101" s="74"/>
      <c r="O101" s="74"/>
      <c r="P101" s="74"/>
      <c r="Q101" s="74"/>
      <c r="R101" s="75"/>
      <c r="S101" s="75" t="e">
        <f>#REF!=SUM(L101:R101)</f>
        <v>#REF!</v>
      </c>
      <c r="T101" s="160">
        <f>T102</f>
        <v>0</v>
      </c>
      <c r="U101" s="66" t="e">
        <f t="shared" si="13"/>
        <v>#DIV/0!</v>
      </c>
    </row>
    <row r="102" spans="1:21" ht="21.75" customHeight="1">
      <c r="A102" s="174"/>
      <c r="B102" s="19"/>
      <c r="C102" s="163" t="s">
        <v>79</v>
      </c>
      <c r="D102" s="164" t="s">
        <v>29</v>
      </c>
      <c r="E102" s="164" t="s">
        <v>35</v>
      </c>
      <c r="F102" s="164" t="s">
        <v>76</v>
      </c>
      <c r="G102" s="164" t="s">
        <v>166</v>
      </c>
      <c r="H102" s="164" t="s">
        <v>52</v>
      </c>
      <c r="I102" s="164" t="s">
        <v>166</v>
      </c>
      <c r="J102" s="164" t="s">
        <v>31</v>
      </c>
      <c r="K102" s="164" t="s">
        <v>77</v>
      </c>
      <c r="L102" s="165">
        <v>0</v>
      </c>
      <c r="M102" s="46"/>
      <c r="N102" s="46"/>
      <c r="O102" s="46"/>
      <c r="P102" s="46"/>
      <c r="Q102" s="46"/>
      <c r="R102" s="47"/>
      <c r="S102" s="47" t="e">
        <f>#REF!=SUM(L102:R102)</f>
        <v>#REF!</v>
      </c>
      <c r="T102" s="165">
        <v>0</v>
      </c>
      <c r="U102" s="66" t="e">
        <f t="shared" si="13"/>
        <v>#DIV/0!</v>
      </c>
    </row>
    <row r="103" spans="1:21" ht="18.75" customHeight="1">
      <c r="A103" s="156" t="s">
        <v>322</v>
      </c>
      <c r="B103" s="19"/>
      <c r="C103" s="167" t="s">
        <v>80</v>
      </c>
      <c r="D103" s="158" t="s">
        <v>29</v>
      </c>
      <c r="E103" s="159" t="s">
        <v>81</v>
      </c>
      <c r="F103" s="159" t="s">
        <v>30</v>
      </c>
      <c r="G103" s="159" t="s">
        <v>30</v>
      </c>
      <c r="H103" s="159" t="s">
        <v>29</v>
      </c>
      <c r="I103" s="159" t="s">
        <v>30</v>
      </c>
      <c r="J103" s="159" t="s">
        <v>31</v>
      </c>
      <c r="K103" s="159" t="s">
        <v>29</v>
      </c>
      <c r="L103" s="160">
        <f>L104+L155+L157+L159</f>
        <v>1147828623.7900002</v>
      </c>
      <c r="M103" s="74"/>
      <c r="N103" s="74"/>
      <c r="O103" s="74"/>
      <c r="P103" s="74"/>
      <c r="Q103" s="74"/>
      <c r="R103" s="75"/>
      <c r="S103" s="75" t="e">
        <f>#REF!=SUM(L103:R103)</f>
        <v>#REF!</v>
      </c>
      <c r="T103" s="160">
        <f>T104+T155+T157+T159</f>
        <v>153243909.96</v>
      </c>
      <c r="U103" s="66">
        <f t="shared" si="13"/>
        <v>13.350765679113834</v>
      </c>
    </row>
    <row r="104" spans="1:21" ht="25.5" customHeight="1">
      <c r="A104" s="156" t="s">
        <v>286</v>
      </c>
      <c r="B104" s="21"/>
      <c r="C104" s="167" t="s">
        <v>82</v>
      </c>
      <c r="D104" s="158" t="s">
        <v>29</v>
      </c>
      <c r="E104" s="159" t="s">
        <v>81</v>
      </c>
      <c r="F104" s="159" t="s">
        <v>167</v>
      </c>
      <c r="G104" s="159" t="s">
        <v>30</v>
      </c>
      <c r="H104" s="159" t="s">
        <v>29</v>
      </c>
      <c r="I104" s="159" t="s">
        <v>30</v>
      </c>
      <c r="J104" s="159" t="s">
        <v>31</v>
      </c>
      <c r="K104" s="159" t="s">
        <v>29</v>
      </c>
      <c r="L104" s="160">
        <f>L105+L110+L131+L146</f>
        <v>1147763623.7900002</v>
      </c>
      <c r="M104" s="46"/>
      <c r="N104" s="46"/>
      <c r="O104" s="46"/>
      <c r="P104" s="46"/>
      <c r="Q104" s="46"/>
      <c r="R104" s="47"/>
      <c r="S104" s="47" t="e">
        <f>#REF!=SUM(L104:R104)</f>
        <v>#REF!</v>
      </c>
      <c r="T104" s="160">
        <f>T105+T110+T131+T146</f>
        <v>153243909.96</v>
      </c>
      <c r="U104" s="66">
        <f t="shared" si="13"/>
        <v>13.351521757936299</v>
      </c>
    </row>
    <row r="105" spans="1:21" ht="22.5" customHeight="1">
      <c r="A105" s="156" t="s">
        <v>287</v>
      </c>
      <c r="B105" s="19"/>
      <c r="C105" s="167" t="s">
        <v>580</v>
      </c>
      <c r="D105" s="159" t="s">
        <v>29</v>
      </c>
      <c r="E105" s="159" t="s">
        <v>81</v>
      </c>
      <c r="F105" s="159" t="s">
        <v>167</v>
      </c>
      <c r="G105" s="159" t="s">
        <v>165</v>
      </c>
      <c r="H105" s="159" t="s">
        <v>29</v>
      </c>
      <c r="I105" s="159" t="s">
        <v>30</v>
      </c>
      <c r="J105" s="159" t="s">
        <v>31</v>
      </c>
      <c r="K105" s="159" t="s">
        <v>368</v>
      </c>
      <c r="L105" s="160">
        <f>L106+L108</f>
        <v>73514000</v>
      </c>
      <c r="M105" s="46"/>
      <c r="N105" s="46"/>
      <c r="O105" s="46"/>
      <c r="P105" s="46"/>
      <c r="Q105" s="46"/>
      <c r="R105" s="47"/>
      <c r="S105" s="47"/>
      <c r="T105" s="160">
        <f>T106+T108</f>
        <v>31619000</v>
      </c>
      <c r="U105" s="66">
        <f t="shared" si="13"/>
        <v>43.010855075223766</v>
      </c>
    </row>
    <row r="106" spans="1:21" ht="37.5" customHeight="1">
      <c r="A106" s="162"/>
      <c r="B106" s="19"/>
      <c r="C106" s="163" t="s">
        <v>83</v>
      </c>
      <c r="D106" s="164" t="s">
        <v>29</v>
      </c>
      <c r="E106" s="164" t="s">
        <v>81</v>
      </c>
      <c r="F106" s="164" t="s">
        <v>167</v>
      </c>
      <c r="G106" s="164" t="s">
        <v>165</v>
      </c>
      <c r="H106" s="164" t="s">
        <v>84</v>
      </c>
      <c r="I106" s="164" t="s">
        <v>30</v>
      </c>
      <c r="J106" s="164" t="s">
        <v>31</v>
      </c>
      <c r="K106" s="164" t="s">
        <v>368</v>
      </c>
      <c r="L106" s="165">
        <f>L107</f>
        <v>73514000</v>
      </c>
      <c r="M106" s="46"/>
      <c r="N106" s="46"/>
      <c r="O106" s="46"/>
      <c r="P106" s="46"/>
      <c r="Q106" s="46"/>
      <c r="R106" s="47"/>
      <c r="S106" s="47"/>
      <c r="T106" s="165">
        <f>T107</f>
        <v>31619000</v>
      </c>
      <c r="U106" s="66">
        <f t="shared" si="13"/>
        <v>43.010855075223766</v>
      </c>
    </row>
    <row r="107" spans="1:21" ht="22.5" customHeight="1">
      <c r="A107" s="162"/>
      <c r="B107" s="19"/>
      <c r="C107" s="163" t="s">
        <v>581</v>
      </c>
      <c r="D107" s="164" t="s">
        <v>190</v>
      </c>
      <c r="E107" s="164" t="s">
        <v>81</v>
      </c>
      <c r="F107" s="164" t="s">
        <v>167</v>
      </c>
      <c r="G107" s="164" t="s">
        <v>323</v>
      </c>
      <c r="H107" s="164" t="s">
        <v>84</v>
      </c>
      <c r="I107" s="164" t="s">
        <v>166</v>
      </c>
      <c r="J107" s="164" t="s">
        <v>31</v>
      </c>
      <c r="K107" s="164" t="s">
        <v>368</v>
      </c>
      <c r="L107" s="177">
        <v>73514000</v>
      </c>
      <c r="M107" s="44" t="e">
        <f>M108+#REF!</f>
        <v>#REF!</v>
      </c>
      <c r="N107" s="44" t="e">
        <f>N108+#REF!</f>
        <v>#REF!</v>
      </c>
      <c r="O107" s="44" t="e">
        <f>O108+#REF!</f>
        <v>#REF!</v>
      </c>
      <c r="P107" s="44" t="e">
        <f>P108+#REF!</f>
        <v>#REF!</v>
      </c>
      <c r="Q107" s="44" t="e">
        <f>Q108+#REF!</f>
        <v>#REF!</v>
      </c>
      <c r="R107" s="44" t="e">
        <f>R108+#REF!</f>
        <v>#REF!</v>
      </c>
      <c r="S107" s="44" t="e">
        <f>S108+#REF!</f>
        <v>#REF!</v>
      </c>
      <c r="T107" s="177">
        <v>31619000</v>
      </c>
      <c r="U107" s="66">
        <f t="shared" si="13"/>
        <v>43.010855075223766</v>
      </c>
    </row>
    <row r="108" spans="1:21" ht="19.5" customHeight="1">
      <c r="A108" s="162"/>
      <c r="B108" s="19"/>
      <c r="C108" s="220" t="s">
        <v>582</v>
      </c>
      <c r="D108" s="221" t="s">
        <v>29</v>
      </c>
      <c r="E108" s="221" t="s">
        <v>81</v>
      </c>
      <c r="F108" s="221" t="s">
        <v>167</v>
      </c>
      <c r="G108" s="221" t="s">
        <v>165</v>
      </c>
      <c r="H108" s="221" t="s">
        <v>583</v>
      </c>
      <c r="I108" s="221" t="s">
        <v>30</v>
      </c>
      <c r="J108" s="221" t="s">
        <v>31</v>
      </c>
      <c r="K108" s="221" t="s">
        <v>368</v>
      </c>
      <c r="L108" s="222">
        <f>L109</f>
        <v>0</v>
      </c>
      <c r="M108" s="76"/>
      <c r="N108" s="76"/>
      <c r="O108" s="76"/>
      <c r="P108" s="76"/>
      <c r="Q108" s="76"/>
      <c r="R108" s="77"/>
      <c r="S108" s="77"/>
      <c r="T108" s="222">
        <f>T109</f>
        <v>0</v>
      </c>
      <c r="U108" s="66" t="e">
        <f t="shared" si="13"/>
        <v>#DIV/0!</v>
      </c>
    </row>
    <row r="109" spans="1:21" ht="37.5" customHeight="1">
      <c r="A109" s="162"/>
      <c r="B109" s="19"/>
      <c r="C109" s="29" t="s">
        <v>582</v>
      </c>
      <c r="D109" s="50" t="s">
        <v>29</v>
      </c>
      <c r="E109" s="50" t="s">
        <v>81</v>
      </c>
      <c r="F109" s="50" t="s">
        <v>167</v>
      </c>
      <c r="G109" s="50" t="s">
        <v>323</v>
      </c>
      <c r="H109" s="50" t="s">
        <v>583</v>
      </c>
      <c r="I109" s="50" t="s">
        <v>166</v>
      </c>
      <c r="J109" s="50" t="s">
        <v>31</v>
      </c>
      <c r="K109" s="50" t="s">
        <v>368</v>
      </c>
      <c r="L109" s="177">
        <v>0</v>
      </c>
      <c r="M109" s="76"/>
      <c r="N109" s="76"/>
      <c r="O109" s="76"/>
      <c r="P109" s="76"/>
      <c r="Q109" s="76"/>
      <c r="R109" s="77"/>
      <c r="S109" s="77"/>
      <c r="T109" s="177">
        <v>0</v>
      </c>
      <c r="U109" s="66" t="e">
        <f t="shared" si="13"/>
        <v>#DIV/0!</v>
      </c>
    </row>
    <row r="110" spans="1:21" ht="36.75" customHeight="1">
      <c r="A110" s="156" t="s">
        <v>324</v>
      </c>
      <c r="B110" s="19"/>
      <c r="C110" s="167" t="s">
        <v>584</v>
      </c>
      <c r="D110" s="159" t="s">
        <v>29</v>
      </c>
      <c r="E110" s="159" t="s">
        <v>81</v>
      </c>
      <c r="F110" s="159" t="s">
        <v>167</v>
      </c>
      <c r="G110" s="159" t="s">
        <v>332</v>
      </c>
      <c r="H110" s="159" t="s">
        <v>29</v>
      </c>
      <c r="I110" s="159" t="s">
        <v>30</v>
      </c>
      <c r="J110" s="159" t="s">
        <v>31</v>
      </c>
      <c r="K110" s="159" t="s">
        <v>368</v>
      </c>
      <c r="L110" s="160">
        <f>L113+L115+L111+L119+L121+L123+L125+L129+L117+L127</f>
        <v>816927371.9</v>
      </c>
      <c r="M110" s="73">
        <f aca="true" t="shared" si="18" ref="M110:S110">M113+M115+M117+M125+M111+M121+M119+M123</f>
        <v>0</v>
      </c>
      <c r="N110" s="73">
        <f t="shared" si="18"/>
        <v>0</v>
      </c>
      <c r="O110" s="73">
        <f t="shared" si="18"/>
        <v>0</v>
      </c>
      <c r="P110" s="73">
        <f t="shared" si="18"/>
        <v>0</v>
      </c>
      <c r="Q110" s="73">
        <f t="shared" si="18"/>
        <v>0</v>
      </c>
      <c r="R110" s="73">
        <f t="shared" si="18"/>
        <v>0</v>
      </c>
      <c r="S110" s="73">
        <f t="shared" si="18"/>
        <v>0</v>
      </c>
      <c r="T110" s="160">
        <f>T113+T115+T111+T119+T121+T123+T125+T129+T117+T127</f>
        <v>69163531.99</v>
      </c>
      <c r="U110" s="66">
        <f t="shared" si="13"/>
        <v>8.466301212204492</v>
      </c>
    </row>
    <row r="111" spans="1:21" ht="36.75" customHeight="1">
      <c r="A111" s="156"/>
      <c r="B111" s="7"/>
      <c r="C111" s="223" t="s">
        <v>367</v>
      </c>
      <c r="D111" s="159" t="s">
        <v>29</v>
      </c>
      <c r="E111" s="159" t="s">
        <v>81</v>
      </c>
      <c r="F111" s="159" t="s">
        <v>167</v>
      </c>
      <c r="G111" s="159" t="s">
        <v>332</v>
      </c>
      <c r="H111" s="159" t="s">
        <v>416</v>
      </c>
      <c r="I111" s="159" t="s">
        <v>30</v>
      </c>
      <c r="J111" s="159" t="s">
        <v>31</v>
      </c>
      <c r="K111" s="159" t="s">
        <v>368</v>
      </c>
      <c r="L111" s="222">
        <f>L112</f>
        <v>0</v>
      </c>
      <c r="M111" s="76"/>
      <c r="N111" s="76"/>
      <c r="O111" s="76"/>
      <c r="P111" s="76"/>
      <c r="Q111" s="76"/>
      <c r="R111" s="77"/>
      <c r="S111" s="77"/>
      <c r="T111" s="222">
        <f>T112</f>
        <v>0</v>
      </c>
      <c r="U111" s="66" t="e">
        <f t="shared" si="13"/>
        <v>#DIV/0!</v>
      </c>
    </row>
    <row r="112" spans="1:21" ht="43.5" customHeight="1">
      <c r="A112" s="156"/>
      <c r="B112" s="7"/>
      <c r="C112" s="202" t="s">
        <v>366</v>
      </c>
      <c r="D112" s="164" t="s">
        <v>190</v>
      </c>
      <c r="E112" s="164" t="s">
        <v>81</v>
      </c>
      <c r="F112" s="164" t="s">
        <v>167</v>
      </c>
      <c r="G112" s="164" t="s">
        <v>332</v>
      </c>
      <c r="H112" s="164" t="s">
        <v>416</v>
      </c>
      <c r="I112" s="164" t="s">
        <v>166</v>
      </c>
      <c r="J112" s="164" t="s">
        <v>31</v>
      </c>
      <c r="K112" s="164" t="s">
        <v>368</v>
      </c>
      <c r="L112" s="177">
        <v>0</v>
      </c>
      <c r="M112" s="79"/>
      <c r="N112" s="79"/>
      <c r="O112" s="79"/>
      <c r="P112" s="79"/>
      <c r="Q112" s="79"/>
      <c r="R112" s="80"/>
      <c r="S112" s="80"/>
      <c r="T112" s="177">
        <v>0</v>
      </c>
      <c r="U112" s="66" t="e">
        <f t="shared" si="13"/>
        <v>#DIV/0!</v>
      </c>
    </row>
    <row r="113" spans="1:21" ht="43.5" customHeight="1">
      <c r="A113" s="162"/>
      <c r="B113" s="224"/>
      <c r="C113" s="167" t="s">
        <v>585</v>
      </c>
      <c r="D113" s="159" t="s">
        <v>29</v>
      </c>
      <c r="E113" s="159" t="s">
        <v>81</v>
      </c>
      <c r="F113" s="159" t="s">
        <v>167</v>
      </c>
      <c r="G113" s="159" t="s">
        <v>332</v>
      </c>
      <c r="H113" s="159" t="s">
        <v>419</v>
      </c>
      <c r="I113" s="159" t="s">
        <v>30</v>
      </c>
      <c r="J113" s="159" t="s">
        <v>31</v>
      </c>
      <c r="K113" s="159" t="s">
        <v>368</v>
      </c>
      <c r="L113" s="160">
        <f>L114</f>
        <v>481171900</v>
      </c>
      <c r="M113" s="76"/>
      <c r="N113" s="76"/>
      <c r="O113" s="76"/>
      <c r="P113" s="76"/>
      <c r="Q113" s="76"/>
      <c r="R113" s="77"/>
      <c r="S113" s="77"/>
      <c r="T113" s="160">
        <f>T114</f>
        <v>63847184.06</v>
      </c>
      <c r="U113" s="66">
        <f t="shared" si="13"/>
        <v>13.269100722631558</v>
      </c>
    </row>
    <row r="114" spans="1:21" ht="43.5" customHeight="1">
      <c r="A114" s="162"/>
      <c r="B114" s="224"/>
      <c r="C114" s="163" t="s">
        <v>586</v>
      </c>
      <c r="D114" s="164" t="s">
        <v>190</v>
      </c>
      <c r="E114" s="164" t="s">
        <v>81</v>
      </c>
      <c r="F114" s="164" t="s">
        <v>167</v>
      </c>
      <c r="G114" s="164" t="s">
        <v>332</v>
      </c>
      <c r="H114" s="164" t="s">
        <v>419</v>
      </c>
      <c r="I114" s="164" t="s">
        <v>166</v>
      </c>
      <c r="J114" s="164" t="s">
        <v>31</v>
      </c>
      <c r="K114" s="164" t="s">
        <v>368</v>
      </c>
      <c r="L114" s="225">
        <v>481171900</v>
      </c>
      <c r="M114" s="46"/>
      <c r="N114" s="46"/>
      <c r="O114" s="46"/>
      <c r="P114" s="46"/>
      <c r="Q114" s="46"/>
      <c r="R114" s="47"/>
      <c r="S114" s="47"/>
      <c r="T114" s="225">
        <v>63847184.06</v>
      </c>
      <c r="U114" s="66">
        <f t="shared" si="13"/>
        <v>13.269100722631558</v>
      </c>
    </row>
    <row r="115" spans="1:21" ht="93.75" customHeight="1">
      <c r="A115" s="162"/>
      <c r="B115" s="224"/>
      <c r="C115" s="167" t="s">
        <v>587</v>
      </c>
      <c r="D115" s="159" t="s">
        <v>29</v>
      </c>
      <c r="E115" s="159" t="s">
        <v>81</v>
      </c>
      <c r="F115" s="159" t="s">
        <v>167</v>
      </c>
      <c r="G115" s="159" t="s">
        <v>332</v>
      </c>
      <c r="H115" s="159" t="s">
        <v>420</v>
      </c>
      <c r="I115" s="159" t="s">
        <v>30</v>
      </c>
      <c r="J115" s="159" t="s">
        <v>31</v>
      </c>
      <c r="K115" s="159" t="s">
        <v>368</v>
      </c>
      <c r="L115" s="222">
        <f>L116</f>
        <v>4860400</v>
      </c>
      <c r="M115" s="76"/>
      <c r="N115" s="76"/>
      <c r="O115" s="76"/>
      <c r="P115" s="76"/>
      <c r="Q115" s="76"/>
      <c r="R115" s="77"/>
      <c r="S115" s="77"/>
      <c r="T115" s="222">
        <f>T116</f>
        <v>644921.05</v>
      </c>
      <c r="U115" s="66">
        <f t="shared" si="13"/>
        <v>13.26888836309769</v>
      </c>
    </row>
    <row r="116" spans="1:21" ht="75.75" customHeight="1">
      <c r="A116" s="162"/>
      <c r="B116" s="224"/>
      <c r="C116" s="163" t="s">
        <v>421</v>
      </c>
      <c r="D116" s="164" t="s">
        <v>190</v>
      </c>
      <c r="E116" s="164" t="s">
        <v>81</v>
      </c>
      <c r="F116" s="164" t="s">
        <v>167</v>
      </c>
      <c r="G116" s="164" t="s">
        <v>332</v>
      </c>
      <c r="H116" s="164" t="s">
        <v>420</v>
      </c>
      <c r="I116" s="164" t="s">
        <v>166</v>
      </c>
      <c r="J116" s="164" t="s">
        <v>31</v>
      </c>
      <c r="K116" s="164" t="s">
        <v>368</v>
      </c>
      <c r="L116" s="177">
        <v>4860400</v>
      </c>
      <c r="M116" s="46"/>
      <c r="N116" s="46"/>
      <c r="O116" s="46"/>
      <c r="P116" s="46"/>
      <c r="Q116" s="46"/>
      <c r="R116" s="47"/>
      <c r="S116" s="47"/>
      <c r="T116" s="177">
        <v>644921.05</v>
      </c>
      <c r="U116" s="66">
        <f t="shared" si="13"/>
        <v>13.26888836309769</v>
      </c>
    </row>
    <row r="117" spans="1:21" ht="57" customHeight="1">
      <c r="A117" s="162"/>
      <c r="B117" s="224"/>
      <c r="C117" s="226" t="s">
        <v>588</v>
      </c>
      <c r="D117" s="159" t="s">
        <v>29</v>
      </c>
      <c r="E117" s="159" t="s">
        <v>81</v>
      </c>
      <c r="F117" s="159" t="s">
        <v>167</v>
      </c>
      <c r="G117" s="159" t="s">
        <v>73</v>
      </c>
      <c r="H117" s="159" t="s">
        <v>125</v>
      </c>
      <c r="I117" s="159" t="s">
        <v>30</v>
      </c>
      <c r="J117" s="159" t="s">
        <v>31</v>
      </c>
      <c r="K117" s="159" t="s">
        <v>368</v>
      </c>
      <c r="L117" s="222">
        <f>L118</f>
        <v>0</v>
      </c>
      <c r="M117" s="76"/>
      <c r="N117" s="76"/>
      <c r="O117" s="76"/>
      <c r="P117" s="76"/>
      <c r="Q117" s="76"/>
      <c r="R117" s="77"/>
      <c r="S117" s="77"/>
      <c r="T117" s="222">
        <f>T118</f>
        <v>0</v>
      </c>
      <c r="U117" s="66" t="e">
        <f t="shared" si="13"/>
        <v>#DIV/0!</v>
      </c>
    </row>
    <row r="118" spans="1:21" ht="54.75" customHeight="1">
      <c r="A118" s="162"/>
      <c r="B118" s="224"/>
      <c r="C118" s="163" t="s">
        <v>124</v>
      </c>
      <c r="D118" s="164" t="s">
        <v>190</v>
      </c>
      <c r="E118" s="164" t="s">
        <v>81</v>
      </c>
      <c r="F118" s="164" t="s">
        <v>167</v>
      </c>
      <c r="G118" s="164" t="s">
        <v>73</v>
      </c>
      <c r="H118" s="164" t="s">
        <v>125</v>
      </c>
      <c r="I118" s="164" t="s">
        <v>166</v>
      </c>
      <c r="J118" s="164" t="s">
        <v>31</v>
      </c>
      <c r="K118" s="164" t="s">
        <v>368</v>
      </c>
      <c r="L118" s="177">
        <v>0</v>
      </c>
      <c r="M118" s="46"/>
      <c r="N118" s="46"/>
      <c r="O118" s="46"/>
      <c r="P118" s="46"/>
      <c r="Q118" s="46"/>
      <c r="R118" s="47"/>
      <c r="S118" s="47"/>
      <c r="T118" s="177">
        <v>0</v>
      </c>
      <c r="U118" s="66" t="e">
        <f t="shared" si="13"/>
        <v>#DIV/0!</v>
      </c>
    </row>
    <row r="119" spans="1:21" ht="64.5" customHeight="1">
      <c r="A119" s="162"/>
      <c r="B119" s="224"/>
      <c r="C119" s="227" t="s">
        <v>589</v>
      </c>
      <c r="D119" s="159" t="s">
        <v>29</v>
      </c>
      <c r="E119" s="159" t="s">
        <v>81</v>
      </c>
      <c r="F119" s="159" t="s">
        <v>167</v>
      </c>
      <c r="G119" s="159" t="s">
        <v>73</v>
      </c>
      <c r="H119" s="159" t="s">
        <v>419</v>
      </c>
      <c r="I119" s="159" t="s">
        <v>30</v>
      </c>
      <c r="J119" s="159" t="s">
        <v>31</v>
      </c>
      <c r="K119" s="159" t="s">
        <v>368</v>
      </c>
      <c r="L119" s="222">
        <f>L120</f>
        <v>2382919.19</v>
      </c>
      <c r="M119" s="123"/>
      <c r="N119" s="123"/>
      <c r="O119" s="123"/>
      <c r="P119" s="123"/>
      <c r="Q119" s="123"/>
      <c r="R119" s="124"/>
      <c r="S119" s="124"/>
      <c r="T119" s="222">
        <f>T120</f>
        <v>0</v>
      </c>
      <c r="U119" s="66">
        <f t="shared" si="13"/>
        <v>0</v>
      </c>
    </row>
    <row r="120" spans="1:21" ht="58.5" customHeight="1">
      <c r="A120" s="162"/>
      <c r="B120" s="224"/>
      <c r="C120" s="228" t="s">
        <v>590</v>
      </c>
      <c r="D120" s="164" t="s">
        <v>190</v>
      </c>
      <c r="E120" s="164" t="s">
        <v>81</v>
      </c>
      <c r="F120" s="164" t="s">
        <v>167</v>
      </c>
      <c r="G120" s="164" t="s">
        <v>73</v>
      </c>
      <c r="H120" s="164" t="s">
        <v>419</v>
      </c>
      <c r="I120" s="164" t="s">
        <v>166</v>
      </c>
      <c r="J120" s="164" t="s">
        <v>31</v>
      </c>
      <c r="K120" s="164" t="s">
        <v>368</v>
      </c>
      <c r="L120" s="177">
        <v>2382919.19</v>
      </c>
      <c r="M120" s="46"/>
      <c r="N120" s="46"/>
      <c r="O120" s="46"/>
      <c r="P120" s="46"/>
      <c r="Q120" s="46"/>
      <c r="R120" s="47"/>
      <c r="S120" s="47"/>
      <c r="T120" s="177">
        <v>0</v>
      </c>
      <c r="U120" s="66">
        <f t="shared" si="13"/>
        <v>0</v>
      </c>
    </row>
    <row r="121" spans="1:21" ht="56.25" customHeight="1">
      <c r="A121" s="162"/>
      <c r="B121" s="224"/>
      <c r="C121" s="227" t="s">
        <v>478</v>
      </c>
      <c r="D121" s="159" t="s">
        <v>29</v>
      </c>
      <c r="E121" s="159" t="s">
        <v>81</v>
      </c>
      <c r="F121" s="159" t="s">
        <v>167</v>
      </c>
      <c r="G121" s="159" t="s">
        <v>73</v>
      </c>
      <c r="H121" s="159" t="s">
        <v>479</v>
      </c>
      <c r="I121" s="159" t="s">
        <v>30</v>
      </c>
      <c r="J121" s="159" t="s">
        <v>31</v>
      </c>
      <c r="K121" s="159" t="s">
        <v>368</v>
      </c>
      <c r="L121" s="222">
        <f>L122</f>
        <v>8542900</v>
      </c>
      <c r="M121" s="76"/>
      <c r="N121" s="76"/>
      <c r="O121" s="76"/>
      <c r="P121" s="76"/>
      <c r="Q121" s="76"/>
      <c r="R121" s="77"/>
      <c r="S121" s="77"/>
      <c r="T121" s="222">
        <f>T122</f>
        <v>1362095.23</v>
      </c>
      <c r="U121" s="66">
        <f t="shared" si="13"/>
        <v>15.944178557632654</v>
      </c>
    </row>
    <row r="122" spans="1:21" ht="48" customHeight="1">
      <c r="A122" s="162"/>
      <c r="B122" s="224"/>
      <c r="C122" s="228" t="s">
        <v>591</v>
      </c>
      <c r="D122" s="164" t="s">
        <v>190</v>
      </c>
      <c r="E122" s="164" t="s">
        <v>81</v>
      </c>
      <c r="F122" s="164" t="s">
        <v>167</v>
      </c>
      <c r="G122" s="164" t="s">
        <v>73</v>
      </c>
      <c r="H122" s="164" t="s">
        <v>479</v>
      </c>
      <c r="I122" s="164" t="s">
        <v>166</v>
      </c>
      <c r="J122" s="164" t="s">
        <v>31</v>
      </c>
      <c r="K122" s="164" t="s">
        <v>368</v>
      </c>
      <c r="L122" s="177">
        <v>8542900</v>
      </c>
      <c r="M122" s="46"/>
      <c r="N122" s="46"/>
      <c r="O122" s="46"/>
      <c r="P122" s="46"/>
      <c r="Q122" s="46"/>
      <c r="R122" s="47"/>
      <c r="S122" s="47"/>
      <c r="T122" s="177">
        <v>1362095.23</v>
      </c>
      <c r="U122" s="66">
        <f t="shared" si="13"/>
        <v>15.944178557632654</v>
      </c>
    </row>
    <row r="123" spans="1:21" ht="39.75" customHeight="1">
      <c r="A123" s="162"/>
      <c r="B123" s="224"/>
      <c r="C123" s="223" t="s">
        <v>592</v>
      </c>
      <c r="D123" s="159" t="s">
        <v>29</v>
      </c>
      <c r="E123" s="159" t="s">
        <v>81</v>
      </c>
      <c r="F123" s="159" t="s">
        <v>167</v>
      </c>
      <c r="G123" s="159" t="s">
        <v>73</v>
      </c>
      <c r="H123" s="159" t="s">
        <v>422</v>
      </c>
      <c r="I123" s="159" t="s">
        <v>30</v>
      </c>
      <c r="J123" s="159" t="s">
        <v>31</v>
      </c>
      <c r="K123" s="159" t="s">
        <v>368</v>
      </c>
      <c r="L123" s="222">
        <f>L124</f>
        <v>0</v>
      </c>
      <c r="M123" s="123"/>
      <c r="N123" s="123"/>
      <c r="O123" s="123"/>
      <c r="P123" s="123"/>
      <c r="Q123" s="123"/>
      <c r="R123" s="124"/>
      <c r="S123" s="124"/>
      <c r="T123" s="222">
        <f>T124</f>
        <v>0</v>
      </c>
      <c r="U123" s="66" t="e">
        <f t="shared" si="13"/>
        <v>#DIV/0!</v>
      </c>
    </row>
    <row r="124" spans="1:21" ht="34.5" customHeight="1">
      <c r="A124" s="162"/>
      <c r="B124" s="224"/>
      <c r="C124" s="202" t="s">
        <v>593</v>
      </c>
      <c r="D124" s="164" t="s">
        <v>190</v>
      </c>
      <c r="E124" s="164" t="s">
        <v>81</v>
      </c>
      <c r="F124" s="164" t="s">
        <v>167</v>
      </c>
      <c r="G124" s="164" t="s">
        <v>73</v>
      </c>
      <c r="H124" s="164" t="s">
        <v>422</v>
      </c>
      <c r="I124" s="164" t="s">
        <v>166</v>
      </c>
      <c r="J124" s="164" t="s">
        <v>31</v>
      </c>
      <c r="K124" s="164" t="s">
        <v>368</v>
      </c>
      <c r="L124" s="177">
        <v>0</v>
      </c>
      <c r="M124" s="46"/>
      <c r="N124" s="46"/>
      <c r="O124" s="46"/>
      <c r="P124" s="46"/>
      <c r="Q124" s="46"/>
      <c r="R124" s="47"/>
      <c r="S124" s="47"/>
      <c r="T124" s="177">
        <v>0</v>
      </c>
      <c r="U124" s="66" t="e">
        <f t="shared" si="13"/>
        <v>#DIV/0!</v>
      </c>
    </row>
    <row r="125" spans="1:21" ht="18" customHeight="1">
      <c r="A125" s="162"/>
      <c r="B125" s="224"/>
      <c r="C125" s="226" t="s">
        <v>594</v>
      </c>
      <c r="D125" s="159" t="s">
        <v>190</v>
      </c>
      <c r="E125" s="159" t="s">
        <v>81</v>
      </c>
      <c r="F125" s="159" t="s">
        <v>167</v>
      </c>
      <c r="G125" s="159" t="s">
        <v>73</v>
      </c>
      <c r="H125" s="159" t="s">
        <v>595</v>
      </c>
      <c r="I125" s="159" t="s">
        <v>30</v>
      </c>
      <c r="J125" s="159" t="s">
        <v>31</v>
      </c>
      <c r="K125" s="159" t="s">
        <v>368</v>
      </c>
      <c r="L125" s="222">
        <f>L126</f>
        <v>101010.1</v>
      </c>
      <c r="M125" s="76"/>
      <c r="N125" s="76"/>
      <c r="O125" s="76"/>
      <c r="P125" s="76"/>
      <c r="Q125" s="76"/>
      <c r="R125" s="77"/>
      <c r="S125" s="77"/>
      <c r="T125" s="222">
        <f>T126</f>
        <v>0</v>
      </c>
      <c r="U125" s="66">
        <f t="shared" si="13"/>
        <v>0</v>
      </c>
    </row>
    <row r="126" spans="1:21" ht="21.75" customHeight="1">
      <c r="A126" s="162"/>
      <c r="B126" s="224"/>
      <c r="C126" s="163" t="s">
        <v>596</v>
      </c>
      <c r="D126" s="164" t="s">
        <v>190</v>
      </c>
      <c r="E126" s="164" t="s">
        <v>81</v>
      </c>
      <c r="F126" s="164" t="s">
        <v>167</v>
      </c>
      <c r="G126" s="164" t="s">
        <v>73</v>
      </c>
      <c r="H126" s="164" t="s">
        <v>595</v>
      </c>
      <c r="I126" s="164" t="s">
        <v>166</v>
      </c>
      <c r="J126" s="164" t="s">
        <v>31</v>
      </c>
      <c r="K126" s="164" t="s">
        <v>368</v>
      </c>
      <c r="L126" s="177">
        <v>101010.1</v>
      </c>
      <c r="M126" s="46"/>
      <c r="N126" s="46"/>
      <c r="O126" s="46"/>
      <c r="P126" s="46"/>
      <c r="Q126" s="46"/>
      <c r="R126" s="47"/>
      <c r="S126" s="47"/>
      <c r="T126" s="177">
        <v>0</v>
      </c>
      <c r="U126" s="66">
        <f t="shared" si="13"/>
        <v>0</v>
      </c>
    </row>
    <row r="127" spans="1:21" ht="33" customHeight="1">
      <c r="A127" s="162"/>
      <c r="B127" s="224"/>
      <c r="C127" s="229" t="s">
        <v>597</v>
      </c>
      <c r="D127" s="159" t="s">
        <v>190</v>
      </c>
      <c r="E127" s="159" t="s">
        <v>81</v>
      </c>
      <c r="F127" s="159" t="s">
        <v>167</v>
      </c>
      <c r="G127" s="159" t="s">
        <v>73</v>
      </c>
      <c r="H127" s="159" t="s">
        <v>598</v>
      </c>
      <c r="I127" s="159" t="s">
        <v>30</v>
      </c>
      <c r="J127" s="159" t="s">
        <v>31</v>
      </c>
      <c r="K127" s="159" t="s">
        <v>368</v>
      </c>
      <c r="L127" s="222">
        <f>L128</f>
        <v>210429200</v>
      </c>
      <c r="M127" s="44">
        <f aca="true" t="shared" si="19" ref="M127:S127">M128+M130+M132+M134+M140</f>
        <v>0</v>
      </c>
      <c r="N127" s="44">
        <f t="shared" si="19"/>
        <v>0</v>
      </c>
      <c r="O127" s="44">
        <f t="shared" si="19"/>
        <v>0</v>
      </c>
      <c r="P127" s="44">
        <f t="shared" si="19"/>
        <v>0</v>
      </c>
      <c r="Q127" s="44">
        <f t="shared" si="19"/>
        <v>0</v>
      </c>
      <c r="R127" s="44">
        <f t="shared" si="19"/>
        <v>0</v>
      </c>
      <c r="S127" s="44">
        <f t="shared" si="19"/>
        <v>10500</v>
      </c>
      <c r="T127" s="222">
        <f>T128</f>
        <v>0</v>
      </c>
      <c r="U127" s="66">
        <f t="shared" si="13"/>
        <v>0</v>
      </c>
    </row>
    <row r="128" spans="1:21" ht="45.75" customHeight="1">
      <c r="A128" s="162"/>
      <c r="B128" s="224"/>
      <c r="C128" s="188" t="s">
        <v>599</v>
      </c>
      <c r="D128" s="164" t="s">
        <v>190</v>
      </c>
      <c r="E128" s="164" t="s">
        <v>81</v>
      </c>
      <c r="F128" s="164" t="s">
        <v>167</v>
      </c>
      <c r="G128" s="164" t="s">
        <v>73</v>
      </c>
      <c r="H128" s="164" t="s">
        <v>598</v>
      </c>
      <c r="I128" s="164" t="s">
        <v>166</v>
      </c>
      <c r="J128" s="164" t="s">
        <v>31</v>
      </c>
      <c r="K128" s="164" t="s">
        <v>368</v>
      </c>
      <c r="L128" s="177">
        <v>210429200</v>
      </c>
      <c r="M128" s="76"/>
      <c r="N128" s="76"/>
      <c r="O128" s="76"/>
      <c r="P128" s="76"/>
      <c r="Q128" s="76"/>
      <c r="R128" s="77"/>
      <c r="S128" s="77"/>
      <c r="T128" s="177">
        <v>0</v>
      </c>
      <c r="U128" s="66">
        <f t="shared" si="13"/>
        <v>0</v>
      </c>
    </row>
    <row r="129" spans="1:21" ht="28.5" customHeight="1">
      <c r="A129" s="162"/>
      <c r="B129" s="7"/>
      <c r="C129" s="230" t="s">
        <v>85</v>
      </c>
      <c r="D129" s="159" t="s">
        <v>29</v>
      </c>
      <c r="E129" s="159" t="s">
        <v>81</v>
      </c>
      <c r="F129" s="159" t="s">
        <v>167</v>
      </c>
      <c r="G129" s="159" t="s">
        <v>353</v>
      </c>
      <c r="H129" s="159" t="s">
        <v>86</v>
      </c>
      <c r="I129" s="159" t="s">
        <v>30</v>
      </c>
      <c r="J129" s="159" t="s">
        <v>31</v>
      </c>
      <c r="K129" s="159" t="s">
        <v>368</v>
      </c>
      <c r="L129" s="222">
        <f>L130</f>
        <v>109439042.61</v>
      </c>
      <c r="M129" s="46"/>
      <c r="N129" s="46"/>
      <c r="O129" s="46"/>
      <c r="P129" s="46"/>
      <c r="Q129" s="46"/>
      <c r="R129" s="47"/>
      <c r="S129" s="47"/>
      <c r="T129" s="222">
        <f>T130</f>
        <v>3309331.65</v>
      </c>
      <c r="U129" s="66">
        <f t="shared" si="13"/>
        <v>3.0239040575247222</v>
      </c>
    </row>
    <row r="130" spans="1:21" ht="33" customHeight="1">
      <c r="A130" s="162"/>
      <c r="B130" s="7"/>
      <c r="C130" s="178" t="s">
        <v>87</v>
      </c>
      <c r="D130" s="164" t="s">
        <v>190</v>
      </c>
      <c r="E130" s="164" t="s">
        <v>81</v>
      </c>
      <c r="F130" s="164" t="s">
        <v>167</v>
      </c>
      <c r="G130" s="164" t="s">
        <v>353</v>
      </c>
      <c r="H130" s="164" t="s">
        <v>86</v>
      </c>
      <c r="I130" s="164" t="s">
        <v>166</v>
      </c>
      <c r="J130" s="164" t="s">
        <v>31</v>
      </c>
      <c r="K130" s="164" t="s">
        <v>368</v>
      </c>
      <c r="L130" s="225">
        <v>109439042.61</v>
      </c>
      <c r="M130" s="46"/>
      <c r="N130" s="46"/>
      <c r="O130" s="46"/>
      <c r="P130" s="46"/>
      <c r="Q130" s="46"/>
      <c r="R130" s="47"/>
      <c r="S130" s="47"/>
      <c r="T130" s="225">
        <v>3309331.65</v>
      </c>
      <c r="U130" s="66">
        <f t="shared" si="13"/>
        <v>3.0239040575247222</v>
      </c>
    </row>
    <row r="131" spans="1:21" ht="36.75" customHeight="1">
      <c r="A131" s="156" t="s">
        <v>325</v>
      </c>
      <c r="B131" s="7"/>
      <c r="C131" s="167" t="s">
        <v>600</v>
      </c>
      <c r="D131" s="159" t="s">
        <v>29</v>
      </c>
      <c r="E131" s="159" t="s">
        <v>81</v>
      </c>
      <c r="F131" s="159" t="s">
        <v>167</v>
      </c>
      <c r="G131" s="159" t="s">
        <v>146</v>
      </c>
      <c r="H131" s="159" t="s">
        <v>29</v>
      </c>
      <c r="I131" s="159" t="s">
        <v>30</v>
      </c>
      <c r="J131" s="159" t="s">
        <v>31</v>
      </c>
      <c r="K131" s="159" t="s">
        <v>368</v>
      </c>
      <c r="L131" s="222">
        <f>L132+L134+L136+L138+L144+L142+L140</f>
        <v>228146700</v>
      </c>
      <c r="M131" s="46"/>
      <c r="N131" s="46"/>
      <c r="O131" s="46"/>
      <c r="P131" s="46"/>
      <c r="Q131" s="46"/>
      <c r="R131" s="47"/>
      <c r="S131" s="47"/>
      <c r="T131" s="222">
        <f>T132+T134+T136+T138+T144+T142+T140</f>
        <v>48323650.7</v>
      </c>
      <c r="U131" s="66">
        <f t="shared" si="13"/>
        <v>21.180955367752414</v>
      </c>
    </row>
    <row r="132" spans="1:21" ht="36.75" customHeight="1">
      <c r="A132" s="162"/>
      <c r="B132" s="7"/>
      <c r="C132" s="178" t="s">
        <v>89</v>
      </c>
      <c r="D132" s="164" t="s">
        <v>29</v>
      </c>
      <c r="E132" s="164" t="s">
        <v>81</v>
      </c>
      <c r="F132" s="164" t="s">
        <v>167</v>
      </c>
      <c r="G132" s="164" t="s">
        <v>146</v>
      </c>
      <c r="H132" s="164" t="s">
        <v>90</v>
      </c>
      <c r="I132" s="164" t="s">
        <v>30</v>
      </c>
      <c r="J132" s="164" t="s">
        <v>31</v>
      </c>
      <c r="K132" s="164" t="s">
        <v>368</v>
      </c>
      <c r="L132" s="177">
        <f>L133</f>
        <v>12494200</v>
      </c>
      <c r="M132" s="76"/>
      <c r="N132" s="76"/>
      <c r="O132" s="76"/>
      <c r="P132" s="76"/>
      <c r="Q132" s="76"/>
      <c r="R132" s="77"/>
      <c r="S132" s="77"/>
      <c r="T132" s="177">
        <f>T133</f>
        <v>3127707.41</v>
      </c>
      <c r="U132" s="66">
        <f t="shared" si="13"/>
        <v>25.033274719469834</v>
      </c>
    </row>
    <row r="133" spans="1:21" ht="57" customHeight="1">
      <c r="A133" s="162"/>
      <c r="B133" s="7"/>
      <c r="C133" s="178" t="s">
        <v>91</v>
      </c>
      <c r="D133" s="164" t="s">
        <v>190</v>
      </c>
      <c r="E133" s="164" t="s">
        <v>81</v>
      </c>
      <c r="F133" s="164" t="s">
        <v>167</v>
      </c>
      <c r="G133" s="164" t="s">
        <v>146</v>
      </c>
      <c r="H133" s="164" t="s">
        <v>90</v>
      </c>
      <c r="I133" s="164" t="s">
        <v>166</v>
      </c>
      <c r="J133" s="164" t="s">
        <v>31</v>
      </c>
      <c r="K133" s="164" t="s">
        <v>368</v>
      </c>
      <c r="L133" s="177">
        <v>12494200</v>
      </c>
      <c r="M133" s="46"/>
      <c r="N133" s="46"/>
      <c r="O133" s="46"/>
      <c r="P133" s="46"/>
      <c r="Q133" s="47"/>
      <c r="R133" s="47"/>
      <c r="S133" s="81"/>
      <c r="T133" s="177">
        <v>3127707.41</v>
      </c>
      <c r="U133" s="66">
        <f t="shared" si="13"/>
        <v>25.033274719469834</v>
      </c>
    </row>
    <row r="134" spans="1:21" s="14" customFormat="1" ht="75" customHeight="1">
      <c r="A134" s="162"/>
      <c r="B134" s="7"/>
      <c r="C134" s="231" t="s">
        <v>227</v>
      </c>
      <c r="D134" s="164" t="s">
        <v>29</v>
      </c>
      <c r="E134" s="164" t="s">
        <v>81</v>
      </c>
      <c r="F134" s="164" t="s">
        <v>167</v>
      </c>
      <c r="G134" s="164" t="s">
        <v>232</v>
      </c>
      <c r="H134" s="164" t="s">
        <v>328</v>
      </c>
      <c r="I134" s="164" t="s">
        <v>30</v>
      </c>
      <c r="J134" s="164" t="s">
        <v>31</v>
      </c>
      <c r="K134" s="164" t="s">
        <v>368</v>
      </c>
      <c r="L134" s="177">
        <f>L135</f>
        <v>5196000</v>
      </c>
      <c r="M134" s="82">
        <f aca="true" t="shared" si="20" ref="M134:S134">M135</f>
        <v>0</v>
      </c>
      <c r="N134" s="82">
        <f t="shared" si="20"/>
        <v>0</v>
      </c>
      <c r="O134" s="82">
        <f t="shared" si="20"/>
        <v>0</v>
      </c>
      <c r="P134" s="82">
        <f t="shared" si="20"/>
        <v>0</v>
      </c>
      <c r="Q134" s="82">
        <f t="shared" si="20"/>
        <v>0</v>
      </c>
      <c r="R134" s="82">
        <f t="shared" si="20"/>
        <v>0</v>
      </c>
      <c r="S134" s="82">
        <f t="shared" si="20"/>
        <v>0</v>
      </c>
      <c r="T134" s="177">
        <f>T135</f>
        <v>0</v>
      </c>
      <c r="U134" s="66">
        <f t="shared" si="13"/>
        <v>0</v>
      </c>
    </row>
    <row r="135" spans="1:21" s="14" customFormat="1" ht="77.25" customHeight="1">
      <c r="A135" s="162"/>
      <c r="B135" s="7"/>
      <c r="C135" s="173" t="s">
        <v>228</v>
      </c>
      <c r="D135" s="164" t="s">
        <v>190</v>
      </c>
      <c r="E135" s="164" t="s">
        <v>81</v>
      </c>
      <c r="F135" s="164" t="s">
        <v>167</v>
      </c>
      <c r="G135" s="164" t="s">
        <v>232</v>
      </c>
      <c r="H135" s="164" t="s">
        <v>328</v>
      </c>
      <c r="I135" s="164" t="s">
        <v>166</v>
      </c>
      <c r="J135" s="164" t="s">
        <v>31</v>
      </c>
      <c r="K135" s="164" t="s">
        <v>368</v>
      </c>
      <c r="L135" s="177">
        <v>5196000</v>
      </c>
      <c r="M135" s="46"/>
      <c r="N135" s="46"/>
      <c r="O135" s="46"/>
      <c r="P135" s="46"/>
      <c r="Q135" s="47"/>
      <c r="R135" s="47"/>
      <c r="S135" s="81"/>
      <c r="T135" s="177">
        <v>0</v>
      </c>
      <c r="U135" s="66">
        <f t="shared" si="13"/>
        <v>0</v>
      </c>
    </row>
    <row r="136" spans="1:21" ht="36.75" customHeight="1">
      <c r="A136" s="162"/>
      <c r="B136" s="7"/>
      <c r="C136" s="178" t="s">
        <v>326</v>
      </c>
      <c r="D136" s="164" t="s">
        <v>29</v>
      </c>
      <c r="E136" s="164" t="s">
        <v>81</v>
      </c>
      <c r="F136" s="164" t="s">
        <v>167</v>
      </c>
      <c r="G136" s="164" t="s">
        <v>232</v>
      </c>
      <c r="H136" s="164" t="s">
        <v>327</v>
      </c>
      <c r="I136" s="164" t="s">
        <v>30</v>
      </c>
      <c r="J136" s="164" t="s">
        <v>31</v>
      </c>
      <c r="K136" s="164" t="s">
        <v>368</v>
      </c>
      <c r="L136" s="177">
        <f>L137</f>
        <v>799500</v>
      </c>
      <c r="M136" s="123"/>
      <c r="N136" s="123"/>
      <c r="O136" s="123"/>
      <c r="P136" s="123"/>
      <c r="Q136" s="124"/>
      <c r="R136" s="124"/>
      <c r="S136" s="125"/>
      <c r="T136" s="177">
        <f>T137</f>
        <v>199875</v>
      </c>
      <c r="U136" s="66">
        <f t="shared" si="13"/>
        <v>25</v>
      </c>
    </row>
    <row r="137" spans="1:21" ht="36" customHeight="1">
      <c r="A137" s="162"/>
      <c r="B137" s="7"/>
      <c r="C137" s="178" t="s">
        <v>88</v>
      </c>
      <c r="D137" s="164" t="s">
        <v>190</v>
      </c>
      <c r="E137" s="164" t="s">
        <v>81</v>
      </c>
      <c r="F137" s="164" t="s">
        <v>167</v>
      </c>
      <c r="G137" s="164" t="s">
        <v>232</v>
      </c>
      <c r="H137" s="164" t="s">
        <v>327</v>
      </c>
      <c r="I137" s="164" t="s">
        <v>166</v>
      </c>
      <c r="J137" s="164" t="s">
        <v>31</v>
      </c>
      <c r="K137" s="164" t="s">
        <v>368</v>
      </c>
      <c r="L137" s="232">
        <v>799500</v>
      </c>
      <c r="M137" s="46"/>
      <c r="N137" s="46"/>
      <c r="O137" s="46"/>
      <c r="P137" s="46"/>
      <c r="Q137" s="47"/>
      <c r="R137" s="47"/>
      <c r="S137" s="81"/>
      <c r="T137" s="232">
        <v>199875</v>
      </c>
      <c r="U137" s="66">
        <f t="shared" si="13"/>
        <v>25</v>
      </c>
    </row>
    <row r="138" spans="1:21" ht="48.75" customHeight="1">
      <c r="A138" s="162"/>
      <c r="B138" s="7"/>
      <c r="C138" s="233" t="s">
        <v>601</v>
      </c>
      <c r="D138" s="191" t="s">
        <v>29</v>
      </c>
      <c r="E138" s="191" t="s">
        <v>81</v>
      </c>
      <c r="F138" s="191" t="s">
        <v>167</v>
      </c>
      <c r="G138" s="191" t="s">
        <v>232</v>
      </c>
      <c r="H138" s="191" t="s">
        <v>53</v>
      </c>
      <c r="I138" s="191" t="s">
        <v>30</v>
      </c>
      <c r="J138" s="191" t="s">
        <v>31</v>
      </c>
      <c r="K138" s="191" t="s">
        <v>368</v>
      </c>
      <c r="L138" s="234">
        <f>L139</f>
        <v>11600</v>
      </c>
      <c r="M138" s="123"/>
      <c r="N138" s="123"/>
      <c r="O138" s="123"/>
      <c r="P138" s="123"/>
      <c r="Q138" s="124"/>
      <c r="R138" s="124"/>
      <c r="S138" s="125"/>
      <c r="T138" s="234">
        <f>T139</f>
        <v>0</v>
      </c>
      <c r="U138" s="66">
        <f t="shared" si="13"/>
        <v>0</v>
      </c>
    </row>
    <row r="139" spans="1:21" ht="48" customHeight="1">
      <c r="A139" s="162"/>
      <c r="B139" s="7"/>
      <c r="C139" s="178" t="s">
        <v>354</v>
      </c>
      <c r="D139" s="164" t="s">
        <v>190</v>
      </c>
      <c r="E139" s="164" t="s">
        <v>81</v>
      </c>
      <c r="F139" s="164" t="s">
        <v>167</v>
      </c>
      <c r="G139" s="164" t="s">
        <v>232</v>
      </c>
      <c r="H139" s="164" t="s">
        <v>53</v>
      </c>
      <c r="I139" s="164" t="s">
        <v>166</v>
      </c>
      <c r="J139" s="164" t="s">
        <v>31</v>
      </c>
      <c r="K139" s="164" t="s">
        <v>368</v>
      </c>
      <c r="L139" s="235">
        <v>11600</v>
      </c>
      <c r="M139" s="46"/>
      <c r="N139" s="46"/>
      <c r="O139" s="46"/>
      <c r="P139" s="46"/>
      <c r="Q139" s="47"/>
      <c r="R139" s="47"/>
      <c r="S139" s="81"/>
      <c r="T139" s="235">
        <v>0</v>
      </c>
      <c r="U139" s="66">
        <f aca="true" t="shared" si="21" ref="U139:U161">T139/L139*100</f>
        <v>0</v>
      </c>
    </row>
    <row r="140" spans="1:21" ht="21" customHeight="1">
      <c r="A140" s="162"/>
      <c r="B140" s="7"/>
      <c r="C140" s="236" t="s">
        <v>480</v>
      </c>
      <c r="D140" s="191" t="s">
        <v>29</v>
      </c>
      <c r="E140" s="191" t="s">
        <v>81</v>
      </c>
      <c r="F140" s="191" t="s">
        <v>167</v>
      </c>
      <c r="G140" s="191" t="s">
        <v>232</v>
      </c>
      <c r="H140" s="191" t="s">
        <v>482</v>
      </c>
      <c r="I140" s="191" t="s">
        <v>30</v>
      </c>
      <c r="J140" s="191" t="s">
        <v>31</v>
      </c>
      <c r="K140" s="191" t="s">
        <v>368</v>
      </c>
      <c r="L140" s="234">
        <f>L141</f>
        <v>0</v>
      </c>
      <c r="M140" s="46"/>
      <c r="N140" s="46"/>
      <c r="O140" s="46"/>
      <c r="P140" s="46"/>
      <c r="Q140" s="47"/>
      <c r="R140" s="47"/>
      <c r="S140" s="67">
        <v>10500</v>
      </c>
      <c r="T140" s="234">
        <f>T141</f>
        <v>0</v>
      </c>
      <c r="U140" s="66" t="e">
        <f t="shared" si="21"/>
        <v>#DIV/0!</v>
      </c>
    </row>
    <row r="141" spans="1:21" ht="32.25" customHeight="1">
      <c r="A141" s="162"/>
      <c r="B141" s="7"/>
      <c r="C141" s="237" t="s">
        <v>481</v>
      </c>
      <c r="D141" s="164" t="s">
        <v>190</v>
      </c>
      <c r="E141" s="164" t="s">
        <v>81</v>
      </c>
      <c r="F141" s="164" t="s">
        <v>167</v>
      </c>
      <c r="G141" s="164" t="s">
        <v>232</v>
      </c>
      <c r="H141" s="164" t="s">
        <v>482</v>
      </c>
      <c r="I141" s="164" t="s">
        <v>166</v>
      </c>
      <c r="J141" s="164" t="s">
        <v>31</v>
      </c>
      <c r="K141" s="164" t="s">
        <v>368</v>
      </c>
      <c r="L141" s="235">
        <v>0</v>
      </c>
      <c r="M141" s="46"/>
      <c r="N141" s="46"/>
      <c r="O141" s="46"/>
      <c r="P141" s="46"/>
      <c r="Q141" s="47"/>
      <c r="R141" s="47"/>
      <c r="S141" s="81"/>
      <c r="T141" s="235">
        <v>0</v>
      </c>
      <c r="U141" s="66" t="e">
        <f t="shared" si="21"/>
        <v>#DIV/0!</v>
      </c>
    </row>
    <row r="142" spans="1:21" ht="24" customHeight="1">
      <c r="A142" s="162"/>
      <c r="B142" s="7"/>
      <c r="C142" s="178" t="s">
        <v>486</v>
      </c>
      <c r="D142" s="164" t="s">
        <v>29</v>
      </c>
      <c r="E142" s="164" t="s">
        <v>81</v>
      </c>
      <c r="F142" s="164" t="s">
        <v>167</v>
      </c>
      <c r="G142" s="164" t="s">
        <v>484</v>
      </c>
      <c r="H142" s="164" t="s">
        <v>485</v>
      </c>
      <c r="I142" s="164" t="s">
        <v>30</v>
      </c>
      <c r="J142" s="164" t="s">
        <v>31</v>
      </c>
      <c r="K142" s="164" t="s">
        <v>368</v>
      </c>
      <c r="L142" s="238">
        <f>L143</f>
        <v>1512400</v>
      </c>
      <c r="M142" s="44">
        <f aca="true" t="shared" si="22" ref="M142:S142">M143+M145+M147</f>
        <v>0</v>
      </c>
      <c r="N142" s="44">
        <f t="shared" si="22"/>
        <v>0</v>
      </c>
      <c r="O142" s="44">
        <f t="shared" si="22"/>
        <v>0</v>
      </c>
      <c r="P142" s="44">
        <f t="shared" si="22"/>
        <v>0</v>
      </c>
      <c r="Q142" s="44">
        <f t="shared" si="22"/>
        <v>0</v>
      </c>
      <c r="R142" s="44">
        <f t="shared" si="22"/>
        <v>0</v>
      </c>
      <c r="S142" s="44">
        <f t="shared" si="22"/>
        <v>1082000</v>
      </c>
      <c r="T142" s="238">
        <f>T143</f>
        <v>217005.56</v>
      </c>
      <c r="U142" s="66">
        <f t="shared" si="21"/>
        <v>14.348423697434539</v>
      </c>
    </row>
    <row r="143" spans="1:21" ht="36" customHeight="1">
      <c r="A143" s="162"/>
      <c r="B143" s="7"/>
      <c r="C143" s="178" t="s">
        <v>483</v>
      </c>
      <c r="D143" s="164" t="s">
        <v>190</v>
      </c>
      <c r="E143" s="164" t="s">
        <v>81</v>
      </c>
      <c r="F143" s="164" t="s">
        <v>167</v>
      </c>
      <c r="G143" s="164" t="s">
        <v>484</v>
      </c>
      <c r="H143" s="164" t="s">
        <v>485</v>
      </c>
      <c r="I143" s="164" t="s">
        <v>166</v>
      </c>
      <c r="J143" s="164" t="s">
        <v>31</v>
      </c>
      <c r="K143" s="164" t="s">
        <v>368</v>
      </c>
      <c r="L143" s="238">
        <v>1512400</v>
      </c>
      <c r="M143" s="76"/>
      <c r="N143" s="76"/>
      <c r="O143" s="76"/>
      <c r="P143" s="76"/>
      <c r="Q143" s="77"/>
      <c r="R143" s="77"/>
      <c r="S143" s="78">
        <v>541000</v>
      </c>
      <c r="T143" s="238">
        <v>217005.56</v>
      </c>
      <c r="U143" s="66">
        <f t="shared" si="21"/>
        <v>14.348423697434539</v>
      </c>
    </row>
    <row r="144" spans="1:21" ht="29.25" customHeight="1">
      <c r="A144" s="162"/>
      <c r="B144" s="7"/>
      <c r="C144" s="163" t="s">
        <v>93</v>
      </c>
      <c r="D144" s="164" t="s">
        <v>29</v>
      </c>
      <c r="E144" s="164" t="s">
        <v>81</v>
      </c>
      <c r="F144" s="164" t="s">
        <v>167</v>
      </c>
      <c r="G144" s="164" t="s">
        <v>329</v>
      </c>
      <c r="H144" s="164" t="s">
        <v>86</v>
      </c>
      <c r="I144" s="164" t="s">
        <v>30</v>
      </c>
      <c r="J144" s="164" t="s">
        <v>31</v>
      </c>
      <c r="K144" s="164" t="s">
        <v>368</v>
      </c>
      <c r="L144" s="181">
        <f>L145</f>
        <v>208133000</v>
      </c>
      <c r="M144" s="76"/>
      <c r="N144" s="76"/>
      <c r="O144" s="76"/>
      <c r="P144" s="76"/>
      <c r="Q144" s="77"/>
      <c r="R144" s="77"/>
      <c r="S144" s="83"/>
      <c r="T144" s="181">
        <f>T145</f>
        <v>44779062.73</v>
      </c>
      <c r="U144" s="66">
        <f t="shared" si="21"/>
        <v>21.51463858686513</v>
      </c>
    </row>
    <row r="145" spans="1:21" ht="21.75" customHeight="1">
      <c r="A145" s="162"/>
      <c r="B145" s="7"/>
      <c r="C145" s="163" t="s">
        <v>94</v>
      </c>
      <c r="D145" s="164" t="s">
        <v>190</v>
      </c>
      <c r="E145" s="164" t="s">
        <v>81</v>
      </c>
      <c r="F145" s="164" t="s">
        <v>167</v>
      </c>
      <c r="G145" s="164" t="s">
        <v>329</v>
      </c>
      <c r="H145" s="164" t="s">
        <v>86</v>
      </c>
      <c r="I145" s="164" t="s">
        <v>166</v>
      </c>
      <c r="J145" s="164" t="s">
        <v>31</v>
      </c>
      <c r="K145" s="164" t="s">
        <v>368</v>
      </c>
      <c r="L145" s="181">
        <v>208133000</v>
      </c>
      <c r="M145" s="126"/>
      <c r="N145" s="126"/>
      <c r="O145" s="126"/>
      <c r="P145" s="126"/>
      <c r="Q145" s="127"/>
      <c r="R145" s="127"/>
      <c r="S145" s="128"/>
      <c r="T145" s="181">
        <v>44779062.73</v>
      </c>
      <c r="U145" s="66">
        <f t="shared" si="21"/>
        <v>21.51463858686513</v>
      </c>
    </row>
    <row r="146" spans="1:21" ht="15.75" customHeight="1">
      <c r="A146" s="156" t="s">
        <v>330</v>
      </c>
      <c r="B146" s="7"/>
      <c r="C146" s="167" t="s">
        <v>201</v>
      </c>
      <c r="D146" s="159" t="s">
        <v>29</v>
      </c>
      <c r="E146" s="159" t="s">
        <v>81</v>
      </c>
      <c r="F146" s="159" t="s">
        <v>167</v>
      </c>
      <c r="G146" s="159" t="s">
        <v>331</v>
      </c>
      <c r="H146" s="159" t="s">
        <v>29</v>
      </c>
      <c r="I146" s="159" t="s">
        <v>30</v>
      </c>
      <c r="J146" s="159" t="s">
        <v>31</v>
      </c>
      <c r="K146" s="159" t="s">
        <v>368</v>
      </c>
      <c r="L146" s="239">
        <f>L147+L149+L151+L153</f>
        <v>29175551.89</v>
      </c>
      <c r="M146" s="129"/>
      <c r="N146" s="129"/>
      <c r="O146" s="129"/>
      <c r="P146" s="129"/>
      <c r="Q146" s="130"/>
      <c r="R146" s="130"/>
      <c r="S146" s="131"/>
      <c r="T146" s="239">
        <f>T147+T149+T151+T153</f>
        <v>4137727.2699999996</v>
      </c>
      <c r="U146" s="66">
        <f t="shared" si="21"/>
        <v>14.18217309341873</v>
      </c>
    </row>
    <row r="147" spans="1:21" ht="60" customHeight="1">
      <c r="A147" s="162"/>
      <c r="B147" s="7"/>
      <c r="C147" s="178" t="s">
        <v>95</v>
      </c>
      <c r="D147" s="164" t="s">
        <v>29</v>
      </c>
      <c r="E147" s="164" t="s">
        <v>81</v>
      </c>
      <c r="F147" s="164" t="s">
        <v>167</v>
      </c>
      <c r="G147" s="164" t="s">
        <v>331</v>
      </c>
      <c r="H147" s="164" t="s">
        <v>74</v>
      </c>
      <c r="I147" s="164" t="s">
        <v>30</v>
      </c>
      <c r="J147" s="164" t="s">
        <v>31</v>
      </c>
      <c r="K147" s="164" t="s">
        <v>368</v>
      </c>
      <c r="L147" s="181">
        <f>L148</f>
        <v>6860910</v>
      </c>
      <c r="M147" s="76"/>
      <c r="N147" s="76"/>
      <c r="O147" s="76"/>
      <c r="P147" s="76"/>
      <c r="Q147" s="77"/>
      <c r="R147" s="77"/>
      <c r="S147" s="78">
        <v>541000</v>
      </c>
      <c r="T147" s="181">
        <f>T148</f>
        <v>477000</v>
      </c>
      <c r="U147" s="66">
        <f t="shared" si="21"/>
        <v>6.952430508489399</v>
      </c>
    </row>
    <row r="148" spans="1:21" ht="54" customHeight="1">
      <c r="A148" s="162"/>
      <c r="B148" s="7"/>
      <c r="C148" s="178" t="s">
        <v>96</v>
      </c>
      <c r="D148" s="164" t="s">
        <v>190</v>
      </c>
      <c r="E148" s="164" t="s">
        <v>81</v>
      </c>
      <c r="F148" s="164" t="s">
        <v>167</v>
      </c>
      <c r="G148" s="164" t="s">
        <v>331</v>
      </c>
      <c r="H148" s="164" t="s">
        <v>74</v>
      </c>
      <c r="I148" s="164" t="s">
        <v>166</v>
      </c>
      <c r="J148" s="164" t="s">
        <v>31</v>
      </c>
      <c r="K148" s="164" t="s">
        <v>368</v>
      </c>
      <c r="L148" s="181">
        <v>6860910</v>
      </c>
      <c r="M148" s="76"/>
      <c r="N148" s="76"/>
      <c r="O148" s="76"/>
      <c r="P148" s="76"/>
      <c r="Q148" s="77"/>
      <c r="R148" s="77"/>
      <c r="S148" s="83"/>
      <c r="T148" s="181">
        <v>477000</v>
      </c>
      <c r="U148" s="66">
        <f t="shared" si="21"/>
        <v>6.952430508489399</v>
      </c>
    </row>
    <row r="149" spans="1:21" ht="54.75" customHeight="1">
      <c r="A149" s="162"/>
      <c r="B149" s="7"/>
      <c r="C149" s="163" t="s">
        <v>356</v>
      </c>
      <c r="D149" s="164" t="s">
        <v>29</v>
      </c>
      <c r="E149" s="164" t="s">
        <v>81</v>
      </c>
      <c r="F149" s="164" t="s">
        <v>167</v>
      </c>
      <c r="G149" s="164" t="s">
        <v>130</v>
      </c>
      <c r="H149" s="164" t="s">
        <v>602</v>
      </c>
      <c r="I149" s="164" t="s">
        <v>30</v>
      </c>
      <c r="J149" s="164" t="s">
        <v>31</v>
      </c>
      <c r="K149" s="164" t="s">
        <v>368</v>
      </c>
      <c r="L149" s="181">
        <f>L150</f>
        <v>24069.89</v>
      </c>
      <c r="M149" s="85"/>
      <c r="N149" s="85"/>
      <c r="O149" s="85"/>
      <c r="P149" s="85"/>
      <c r="Q149" s="85"/>
      <c r="R149" s="85"/>
      <c r="S149" s="85"/>
      <c r="T149" s="181">
        <f>T150</f>
        <v>0</v>
      </c>
      <c r="U149" s="66">
        <f t="shared" si="21"/>
        <v>0</v>
      </c>
    </row>
    <row r="150" spans="1:21" ht="57" customHeight="1" thickBot="1">
      <c r="A150" s="162"/>
      <c r="B150" s="7"/>
      <c r="C150" s="163" t="s">
        <v>603</v>
      </c>
      <c r="D150" s="164" t="s">
        <v>190</v>
      </c>
      <c r="E150" s="164" t="s">
        <v>81</v>
      </c>
      <c r="F150" s="164" t="s">
        <v>167</v>
      </c>
      <c r="G150" s="164" t="s">
        <v>130</v>
      </c>
      <c r="H150" s="164" t="s">
        <v>602</v>
      </c>
      <c r="I150" s="164" t="s">
        <v>166</v>
      </c>
      <c r="J150" s="164" t="s">
        <v>31</v>
      </c>
      <c r="K150" s="164" t="s">
        <v>368</v>
      </c>
      <c r="L150" s="181">
        <v>24069.89</v>
      </c>
      <c r="M150" s="84"/>
      <c r="N150" s="84"/>
      <c r="O150" s="84"/>
      <c r="P150" s="84"/>
      <c r="Q150" s="84"/>
      <c r="R150" s="84"/>
      <c r="S150" s="84"/>
      <c r="T150" s="181">
        <v>0</v>
      </c>
      <c r="U150" s="155">
        <f t="shared" si="21"/>
        <v>0</v>
      </c>
    </row>
    <row r="151" spans="1:21" ht="57" customHeight="1" thickBot="1">
      <c r="A151" s="162"/>
      <c r="B151" s="7"/>
      <c r="C151" s="163" t="s">
        <v>487</v>
      </c>
      <c r="D151" s="164" t="s">
        <v>29</v>
      </c>
      <c r="E151" s="164" t="s">
        <v>81</v>
      </c>
      <c r="F151" s="164" t="s">
        <v>167</v>
      </c>
      <c r="G151" s="164" t="s">
        <v>130</v>
      </c>
      <c r="H151" s="164" t="s">
        <v>488</v>
      </c>
      <c r="I151" s="164" t="s">
        <v>30</v>
      </c>
      <c r="J151" s="164" t="s">
        <v>31</v>
      </c>
      <c r="K151" s="164" t="s">
        <v>368</v>
      </c>
      <c r="L151" s="181">
        <f>L152</f>
        <v>14432600</v>
      </c>
      <c r="M151" s="54"/>
      <c r="N151" s="54"/>
      <c r="O151" s="54"/>
      <c r="P151" s="54"/>
      <c r="Q151" s="54"/>
      <c r="R151" s="54"/>
      <c r="S151" s="54"/>
      <c r="T151" s="181">
        <f>T152</f>
        <v>3010879.82</v>
      </c>
      <c r="U151" s="155">
        <f t="shared" si="21"/>
        <v>20.86165916051162</v>
      </c>
    </row>
    <row r="152" spans="1:21" ht="46.5">
      <c r="A152" s="162"/>
      <c r="B152" s="7"/>
      <c r="C152" s="163" t="s">
        <v>604</v>
      </c>
      <c r="D152" s="164" t="s">
        <v>190</v>
      </c>
      <c r="E152" s="164" t="s">
        <v>81</v>
      </c>
      <c r="F152" s="164" t="s">
        <v>167</v>
      </c>
      <c r="G152" s="164" t="s">
        <v>130</v>
      </c>
      <c r="H152" s="164" t="s">
        <v>488</v>
      </c>
      <c r="I152" s="164" t="s">
        <v>166</v>
      </c>
      <c r="J152" s="164" t="s">
        <v>31</v>
      </c>
      <c r="K152" s="164" t="s">
        <v>368</v>
      </c>
      <c r="L152" s="181">
        <v>14432600</v>
      </c>
      <c r="M152" s="15"/>
      <c r="N152" s="15"/>
      <c r="O152" s="15"/>
      <c r="P152" s="15"/>
      <c r="Q152" s="15"/>
      <c r="R152" s="15"/>
      <c r="S152" s="15"/>
      <c r="T152" s="181">
        <v>3010879.82</v>
      </c>
      <c r="U152" s="155">
        <f t="shared" si="21"/>
        <v>20.86165916051162</v>
      </c>
    </row>
    <row r="153" spans="1:21" ht="18">
      <c r="A153" s="162"/>
      <c r="B153" s="7"/>
      <c r="C153" s="178" t="s">
        <v>605</v>
      </c>
      <c r="D153" s="164" t="s">
        <v>29</v>
      </c>
      <c r="E153" s="164" t="s">
        <v>81</v>
      </c>
      <c r="F153" s="164" t="s">
        <v>167</v>
      </c>
      <c r="G153" s="164" t="s">
        <v>132</v>
      </c>
      <c r="H153" s="164" t="s">
        <v>86</v>
      </c>
      <c r="I153" s="164" t="s">
        <v>30</v>
      </c>
      <c r="J153" s="164" t="s">
        <v>31</v>
      </c>
      <c r="K153" s="164" t="s">
        <v>368</v>
      </c>
      <c r="L153" s="240">
        <f>L154</f>
        <v>7857972</v>
      </c>
      <c r="M153" s="15"/>
      <c r="N153" s="15"/>
      <c r="O153" s="15"/>
      <c r="P153" s="15"/>
      <c r="Q153" s="15"/>
      <c r="R153" s="15"/>
      <c r="S153" s="15"/>
      <c r="T153" s="240">
        <f>T154</f>
        <v>649847.45</v>
      </c>
      <c r="U153" s="155">
        <f t="shared" si="21"/>
        <v>8.26991302590541</v>
      </c>
    </row>
    <row r="154" spans="1:21" ht="30.75">
      <c r="A154" s="162"/>
      <c r="B154" s="7"/>
      <c r="C154" s="178" t="s">
        <v>131</v>
      </c>
      <c r="D154" s="164" t="s">
        <v>190</v>
      </c>
      <c r="E154" s="164" t="s">
        <v>81</v>
      </c>
      <c r="F154" s="164" t="s">
        <v>167</v>
      </c>
      <c r="G154" s="164" t="s">
        <v>132</v>
      </c>
      <c r="H154" s="164" t="s">
        <v>86</v>
      </c>
      <c r="I154" s="164" t="s">
        <v>166</v>
      </c>
      <c r="J154" s="164" t="s">
        <v>31</v>
      </c>
      <c r="K154" s="164" t="s">
        <v>368</v>
      </c>
      <c r="L154" s="240">
        <v>7857972</v>
      </c>
      <c r="M154" s="15"/>
      <c r="N154" s="15"/>
      <c r="O154" s="15"/>
      <c r="P154" s="15"/>
      <c r="Q154" s="15"/>
      <c r="R154" s="15"/>
      <c r="S154" s="15"/>
      <c r="T154" s="240">
        <v>649847.45</v>
      </c>
      <c r="U154" s="155">
        <f t="shared" si="21"/>
        <v>8.26991302590541</v>
      </c>
    </row>
    <row r="155" spans="1:21" ht="18">
      <c r="A155" s="156" t="s">
        <v>606</v>
      </c>
      <c r="B155" s="7"/>
      <c r="C155" s="167" t="s">
        <v>607</v>
      </c>
      <c r="D155" s="159" t="s">
        <v>29</v>
      </c>
      <c r="E155" s="159" t="s">
        <v>81</v>
      </c>
      <c r="F155" s="159" t="s">
        <v>161</v>
      </c>
      <c r="G155" s="159" t="s">
        <v>30</v>
      </c>
      <c r="H155" s="159" t="s">
        <v>29</v>
      </c>
      <c r="I155" s="159" t="s">
        <v>30</v>
      </c>
      <c r="J155" s="159" t="s">
        <v>31</v>
      </c>
      <c r="K155" s="159" t="s">
        <v>368</v>
      </c>
      <c r="L155" s="239">
        <f>L156</f>
        <v>65000</v>
      </c>
      <c r="M155" s="15"/>
      <c r="N155" s="15"/>
      <c r="O155" s="15"/>
      <c r="P155" s="15"/>
      <c r="Q155" s="15"/>
      <c r="R155" s="15"/>
      <c r="S155" s="15"/>
      <c r="T155" s="239">
        <f>T156</f>
        <v>0</v>
      </c>
      <c r="U155" s="155">
        <f t="shared" si="21"/>
        <v>0</v>
      </c>
    </row>
    <row r="156" spans="1:21" ht="18">
      <c r="A156" s="162"/>
      <c r="B156" s="7"/>
      <c r="C156" s="163" t="s">
        <v>608</v>
      </c>
      <c r="D156" s="164" t="s">
        <v>190</v>
      </c>
      <c r="E156" s="164" t="s">
        <v>81</v>
      </c>
      <c r="F156" s="164" t="s">
        <v>161</v>
      </c>
      <c r="G156" s="164" t="s">
        <v>166</v>
      </c>
      <c r="H156" s="164" t="s">
        <v>40</v>
      </c>
      <c r="I156" s="164" t="s">
        <v>166</v>
      </c>
      <c r="J156" s="164" t="s">
        <v>31</v>
      </c>
      <c r="K156" s="164" t="s">
        <v>368</v>
      </c>
      <c r="L156" s="181">
        <v>65000</v>
      </c>
      <c r="M156" s="15"/>
      <c r="N156" s="15"/>
      <c r="O156" s="15"/>
      <c r="P156" s="15"/>
      <c r="Q156" s="15"/>
      <c r="R156" s="15"/>
      <c r="S156" s="15"/>
      <c r="T156" s="181">
        <v>0</v>
      </c>
      <c r="U156" s="155">
        <f t="shared" si="21"/>
        <v>0</v>
      </c>
    </row>
    <row r="157" spans="1:21" ht="62.25">
      <c r="A157" s="156" t="s">
        <v>609</v>
      </c>
      <c r="B157" s="7"/>
      <c r="C157" s="167" t="s">
        <v>610</v>
      </c>
      <c r="D157" s="159" t="s">
        <v>29</v>
      </c>
      <c r="E157" s="159" t="s">
        <v>81</v>
      </c>
      <c r="F157" s="159" t="s">
        <v>611</v>
      </c>
      <c r="G157" s="159" t="s">
        <v>30</v>
      </c>
      <c r="H157" s="159" t="s">
        <v>29</v>
      </c>
      <c r="I157" s="159" t="s">
        <v>30</v>
      </c>
      <c r="J157" s="159" t="s">
        <v>31</v>
      </c>
      <c r="K157" s="159" t="s">
        <v>29</v>
      </c>
      <c r="L157" s="239">
        <f>L158</f>
        <v>15552008.21</v>
      </c>
      <c r="M157" s="15"/>
      <c r="N157" s="15"/>
      <c r="O157" s="15"/>
      <c r="P157" s="15"/>
      <c r="Q157" s="15"/>
      <c r="R157" s="15"/>
      <c r="S157" s="15"/>
      <c r="T157" s="239">
        <f>T158</f>
        <v>15552008.21</v>
      </c>
      <c r="U157" s="155">
        <f t="shared" si="21"/>
        <v>100</v>
      </c>
    </row>
    <row r="158" spans="1:21" ht="46.5">
      <c r="A158" s="162"/>
      <c r="B158" s="7"/>
      <c r="C158" s="163" t="s">
        <v>612</v>
      </c>
      <c r="D158" s="164" t="s">
        <v>190</v>
      </c>
      <c r="E158" s="164" t="s">
        <v>81</v>
      </c>
      <c r="F158" s="164" t="s">
        <v>611</v>
      </c>
      <c r="G158" s="164" t="s">
        <v>129</v>
      </c>
      <c r="H158" s="164" t="s">
        <v>36</v>
      </c>
      <c r="I158" s="164" t="s">
        <v>166</v>
      </c>
      <c r="J158" s="164" t="s">
        <v>31</v>
      </c>
      <c r="K158" s="164" t="s">
        <v>368</v>
      </c>
      <c r="L158" s="181">
        <v>15552008.21</v>
      </c>
      <c r="M158" s="15"/>
      <c r="N158" s="15"/>
      <c r="O158" s="15"/>
      <c r="P158" s="15"/>
      <c r="Q158" s="15"/>
      <c r="R158" s="15"/>
      <c r="S158" s="15"/>
      <c r="T158" s="181">
        <v>15552008.21</v>
      </c>
      <c r="U158" s="155">
        <f t="shared" si="21"/>
        <v>100</v>
      </c>
    </row>
    <row r="159" spans="1:21" ht="46.5">
      <c r="A159" s="156" t="s">
        <v>613</v>
      </c>
      <c r="B159" s="7"/>
      <c r="C159" s="167" t="s">
        <v>97</v>
      </c>
      <c r="D159" s="159" t="s">
        <v>29</v>
      </c>
      <c r="E159" s="159" t="s">
        <v>81</v>
      </c>
      <c r="F159" s="159" t="s">
        <v>98</v>
      </c>
      <c r="G159" s="159" t="s">
        <v>30</v>
      </c>
      <c r="H159" s="159" t="s">
        <v>29</v>
      </c>
      <c r="I159" s="159" t="s">
        <v>30</v>
      </c>
      <c r="J159" s="159" t="s">
        <v>31</v>
      </c>
      <c r="K159" s="159" t="s">
        <v>29</v>
      </c>
      <c r="L159" s="239">
        <f>L160</f>
        <v>-15552008.21</v>
      </c>
      <c r="M159" s="15"/>
      <c r="N159" s="15"/>
      <c r="O159" s="15"/>
      <c r="P159" s="15"/>
      <c r="Q159" s="15"/>
      <c r="R159" s="15"/>
      <c r="S159" s="15"/>
      <c r="T159" s="239">
        <f>T160</f>
        <v>-15552008.21</v>
      </c>
      <c r="U159" s="155">
        <f t="shared" si="21"/>
        <v>100</v>
      </c>
    </row>
    <row r="160" spans="1:21" ht="30.75">
      <c r="A160" s="241"/>
      <c r="B160" s="7"/>
      <c r="C160" s="163" t="s">
        <v>99</v>
      </c>
      <c r="D160" s="164" t="s">
        <v>190</v>
      </c>
      <c r="E160" s="164" t="s">
        <v>81</v>
      </c>
      <c r="F160" s="164" t="s">
        <v>98</v>
      </c>
      <c r="G160" s="164" t="s">
        <v>129</v>
      </c>
      <c r="H160" s="164" t="s">
        <v>36</v>
      </c>
      <c r="I160" s="164" t="s">
        <v>166</v>
      </c>
      <c r="J160" s="164" t="s">
        <v>31</v>
      </c>
      <c r="K160" s="164" t="s">
        <v>368</v>
      </c>
      <c r="L160" s="242">
        <v>-15552008.21</v>
      </c>
      <c r="M160" s="15"/>
      <c r="N160" s="15"/>
      <c r="O160" s="15"/>
      <c r="P160" s="15"/>
      <c r="Q160" s="15"/>
      <c r="R160" s="15"/>
      <c r="S160" s="15"/>
      <c r="T160" s="242">
        <v>-15552008.21</v>
      </c>
      <c r="U160" s="155">
        <f t="shared" si="21"/>
        <v>100</v>
      </c>
    </row>
    <row r="161" spans="1:21" ht="18">
      <c r="A161" s="243"/>
      <c r="B161" s="7"/>
      <c r="C161" s="167" t="s">
        <v>100</v>
      </c>
      <c r="D161" s="244"/>
      <c r="E161" s="244"/>
      <c r="F161" s="244"/>
      <c r="G161" s="244"/>
      <c r="H161" s="244"/>
      <c r="I161" s="244"/>
      <c r="J161" s="244"/>
      <c r="K161" s="244"/>
      <c r="L161" s="239">
        <f>L8+L103</f>
        <v>1281589999.7100003</v>
      </c>
      <c r="M161" s="15"/>
      <c r="N161" s="15"/>
      <c r="O161" s="15"/>
      <c r="P161" s="15"/>
      <c r="Q161" s="15"/>
      <c r="R161" s="15"/>
      <c r="S161" s="15"/>
      <c r="T161" s="239">
        <f>T8+T103</f>
        <v>182988556.9</v>
      </c>
      <c r="U161" s="155">
        <f t="shared" si="21"/>
        <v>14.278244753892185</v>
      </c>
    </row>
    <row r="162" spans="1:19" ht="18">
      <c r="A162" s="6"/>
      <c r="B162" s="7"/>
      <c r="C162" s="6"/>
      <c r="D162" s="8"/>
      <c r="E162" s="8"/>
      <c r="F162" s="8"/>
      <c r="G162" s="8"/>
      <c r="H162" s="8"/>
      <c r="I162" s="8"/>
      <c r="J162" s="8"/>
      <c r="K162" s="8"/>
      <c r="L162" s="1"/>
      <c r="M162" s="15"/>
      <c r="N162" s="15"/>
      <c r="O162" s="15"/>
      <c r="P162" s="15"/>
      <c r="Q162" s="15"/>
      <c r="R162" s="15"/>
      <c r="S162" s="15"/>
    </row>
    <row r="163" spans="1:19" ht="18">
      <c r="A163" s="6"/>
      <c r="B163" s="7"/>
      <c r="C163" s="6"/>
      <c r="D163" s="8"/>
      <c r="E163" s="8"/>
      <c r="F163" s="8"/>
      <c r="G163" s="8"/>
      <c r="H163" s="8"/>
      <c r="I163" s="8"/>
      <c r="J163" s="8"/>
      <c r="K163" s="8"/>
      <c r="L163" s="1"/>
      <c r="M163" s="15"/>
      <c r="N163" s="15"/>
      <c r="O163" s="15"/>
      <c r="P163" s="15"/>
      <c r="Q163" s="15"/>
      <c r="R163" s="15"/>
      <c r="S163" s="15"/>
    </row>
    <row r="164" spans="1:19" ht="18">
      <c r="A164" s="6"/>
      <c r="B164" s="7"/>
      <c r="C164" s="6"/>
      <c r="D164" s="8"/>
      <c r="E164" s="8"/>
      <c r="F164" s="8"/>
      <c r="G164" s="8"/>
      <c r="H164" s="8"/>
      <c r="I164" s="8"/>
      <c r="J164" s="8"/>
      <c r="K164" s="8"/>
      <c r="L164" s="15"/>
      <c r="M164" s="15"/>
      <c r="N164" s="15"/>
      <c r="O164" s="15"/>
      <c r="P164" s="15"/>
      <c r="Q164" s="15"/>
      <c r="R164" s="15"/>
      <c r="S164" s="15"/>
    </row>
    <row r="165" spans="1:19" ht="24.75" customHeight="1">
      <c r="A165" s="6"/>
      <c r="B165" s="7"/>
      <c r="C165" s="6"/>
      <c r="D165" s="8"/>
      <c r="E165" s="8"/>
      <c r="F165" s="8"/>
      <c r="G165" s="8"/>
      <c r="H165" s="8"/>
      <c r="I165" s="8"/>
      <c r="J165" s="493" t="s">
        <v>776</v>
      </c>
      <c r="K165" s="493"/>
      <c r="L165" s="447">
        <f>L166</f>
        <v>208133000</v>
      </c>
      <c r="M165" s="15"/>
      <c r="N165" s="15"/>
      <c r="O165" s="15"/>
      <c r="P165" s="15"/>
      <c r="Q165" s="15"/>
      <c r="R165" s="15"/>
      <c r="S165" s="15"/>
    </row>
    <row r="166" spans="1:19" ht="39.75" customHeight="1">
      <c r="A166" s="6"/>
      <c r="B166" s="7"/>
      <c r="C166" s="6"/>
      <c r="D166" s="8"/>
      <c r="E166" s="8"/>
      <c r="F166" s="8"/>
      <c r="G166" s="8"/>
      <c r="H166" s="8"/>
      <c r="I166" s="8"/>
      <c r="J166" s="494" t="s">
        <v>789</v>
      </c>
      <c r="K166" s="494"/>
      <c r="L166" s="448">
        <v>208133000</v>
      </c>
      <c r="M166" s="15"/>
      <c r="N166" s="15"/>
      <c r="O166" s="15"/>
      <c r="P166" s="15"/>
      <c r="Q166" s="15"/>
      <c r="R166" s="15"/>
      <c r="S166" s="15"/>
    </row>
    <row r="167" spans="1:19" ht="18">
      <c r="A167" s="6"/>
      <c r="B167" s="7"/>
      <c r="C167" s="6"/>
      <c r="D167" s="8"/>
      <c r="E167" s="8"/>
      <c r="F167" s="8"/>
      <c r="G167" s="8"/>
      <c r="H167" s="8"/>
      <c r="I167" s="8"/>
      <c r="J167" s="446"/>
      <c r="L167" s="448"/>
      <c r="M167" s="15"/>
      <c r="N167" s="15"/>
      <c r="O167" s="15"/>
      <c r="P167" s="15"/>
      <c r="Q167" s="15"/>
      <c r="R167" s="15"/>
      <c r="S167" s="15"/>
    </row>
    <row r="168" spans="1:19" ht="18">
      <c r="A168" s="6"/>
      <c r="B168" s="7"/>
      <c r="C168" s="6"/>
      <c r="D168" s="8"/>
      <c r="E168" s="8"/>
      <c r="F168" s="8"/>
      <c r="G168" s="8"/>
      <c r="H168" s="8"/>
      <c r="I168" s="8"/>
      <c r="J168" s="446"/>
      <c r="L168" s="448"/>
      <c r="M168" s="15"/>
      <c r="N168" s="15"/>
      <c r="O168" s="15"/>
      <c r="P168" s="15"/>
      <c r="Q168" s="15"/>
      <c r="R168" s="15"/>
      <c r="S168" s="15"/>
    </row>
    <row r="169" spans="1:19" ht="18">
      <c r="A169" s="6"/>
      <c r="B169" s="7"/>
      <c r="C169" s="6"/>
      <c r="D169" s="8"/>
      <c r="E169" s="8"/>
      <c r="F169" s="8"/>
      <c r="G169" s="8"/>
      <c r="H169" s="8"/>
      <c r="I169" s="8"/>
      <c r="J169" s="445" t="s">
        <v>758</v>
      </c>
      <c r="L169" s="447">
        <f>SUM(L170:L176)</f>
        <v>12494200</v>
      </c>
      <c r="M169" s="15"/>
      <c r="N169" s="15"/>
      <c r="O169" s="15"/>
      <c r="P169" s="15"/>
      <c r="Q169" s="15"/>
      <c r="R169" s="15"/>
      <c r="S169" s="15"/>
    </row>
    <row r="170" spans="1:19" ht="18">
      <c r="A170" s="6"/>
      <c r="B170" s="7"/>
      <c r="C170" s="6"/>
      <c r="D170" s="8"/>
      <c r="E170" s="8"/>
      <c r="F170" s="8"/>
      <c r="G170" s="8"/>
      <c r="H170" s="8"/>
      <c r="I170" s="8"/>
      <c r="J170" s="86" t="s">
        <v>779</v>
      </c>
      <c r="L170" s="449">
        <v>1445500</v>
      </c>
      <c r="M170" s="15"/>
      <c r="N170" s="15"/>
      <c r="O170" s="15"/>
      <c r="P170" s="15"/>
      <c r="Q170" s="15"/>
      <c r="R170" s="15"/>
      <c r="S170" s="15"/>
    </row>
    <row r="171" spans="1:19" ht="18">
      <c r="A171" s="6"/>
      <c r="B171" s="7"/>
      <c r="C171" s="6"/>
      <c r="D171" s="8"/>
      <c r="E171" s="8"/>
      <c r="F171" s="8"/>
      <c r="G171" s="8"/>
      <c r="H171" s="8"/>
      <c r="I171" s="8"/>
      <c r="J171" s="86" t="s">
        <v>780</v>
      </c>
      <c r="L171" s="449">
        <v>7599000</v>
      </c>
      <c r="M171" s="15"/>
      <c r="N171" s="15"/>
      <c r="O171" s="15"/>
      <c r="P171" s="15"/>
      <c r="Q171" s="15"/>
      <c r="R171" s="15"/>
      <c r="S171" s="15"/>
    </row>
    <row r="172" spans="1:19" ht="18">
      <c r="A172" s="6"/>
      <c r="B172" s="7"/>
      <c r="C172" s="6"/>
      <c r="D172" s="8"/>
      <c r="E172" s="8"/>
      <c r="F172" s="8"/>
      <c r="G172" s="8"/>
      <c r="H172" s="8"/>
      <c r="I172" s="8"/>
      <c r="J172" s="86" t="s">
        <v>781</v>
      </c>
      <c r="L172" s="449">
        <v>4025000</v>
      </c>
      <c r="M172" s="15"/>
      <c r="N172" s="15"/>
      <c r="O172" s="15"/>
      <c r="P172" s="15"/>
      <c r="Q172" s="15"/>
      <c r="R172" s="15"/>
      <c r="S172" s="15"/>
    </row>
    <row r="173" spans="1:19" ht="18">
      <c r="A173" s="6"/>
      <c r="B173" s="7"/>
      <c r="C173" s="6"/>
      <c r="D173" s="8"/>
      <c r="E173" s="8"/>
      <c r="F173" s="8"/>
      <c r="G173" s="8"/>
      <c r="H173" s="8"/>
      <c r="I173" s="8"/>
      <c r="J173" s="86" t="s">
        <v>782</v>
      </c>
      <c r="L173" s="449">
        <v>379000</v>
      </c>
      <c r="M173" s="15"/>
      <c r="N173" s="15"/>
      <c r="O173" s="15"/>
      <c r="P173" s="15"/>
      <c r="Q173" s="15"/>
      <c r="R173" s="15"/>
      <c r="S173" s="15"/>
    </row>
    <row r="174" spans="1:19" ht="18">
      <c r="A174" s="6"/>
      <c r="B174" s="7"/>
      <c r="C174" s="6"/>
      <c r="D174" s="8"/>
      <c r="E174" s="8"/>
      <c r="F174" s="8"/>
      <c r="G174" s="8"/>
      <c r="H174" s="8"/>
      <c r="I174" s="8"/>
      <c r="J174" s="86" t="s">
        <v>783</v>
      </c>
      <c r="L174" s="449">
        <v>742000</v>
      </c>
      <c r="M174" s="15"/>
      <c r="N174" s="15"/>
      <c r="O174" s="15"/>
      <c r="P174" s="15"/>
      <c r="Q174" s="15"/>
      <c r="R174" s="15"/>
      <c r="S174" s="15"/>
    </row>
    <row r="175" spans="1:19" ht="18">
      <c r="A175" s="6"/>
      <c r="B175" s="7"/>
      <c r="C175" s="6"/>
      <c r="D175" s="8"/>
      <c r="E175" s="8"/>
      <c r="F175" s="8"/>
      <c r="G175" s="8"/>
      <c r="H175" s="8"/>
      <c r="I175" s="8"/>
      <c r="J175" s="86" t="s">
        <v>757</v>
      </c>
      <c r="L175" s="449">
        <v>68700</v>
      </c>
      <c r="M175" s="15"/>
      <c r="N175" s="15"/>
      <c r="O175" s="15"/>
      <c r="P175" s="15"/>
      <c r="Q175" s="15"/>
      <c r="R175" s="15"/>
      <c r="S175" s="15"/>
    </row>
    <row r="176" spans="1:19" ht="15" customHeight="1">
      <c r="A176" s="6"/>
      <c r="B176" s="7"/>
      <c r="C176" s="6"/>
      <c r="D176" s="8"/>
      <c r="E176" s="8"/>
      <c r="F176" s="8"/>
      <c r="G176" s="8"/>
      <c r="H176" s="8"/>
      <c r="I176" s="8"/>
      <c r="J176" s="484" t="s">
        <v>757</v>
      </c>
      <c r="K176" s="484"/>
      <c r="L176" s="448">
        <v>-1765000</v>
      </c>
      <c r="M176" s="15"/>
      <c r="N176" s="15"/>
      <c r="O176" s="15"/>
      <c r="P176" s="15"/>
      <c r="Q176" s="15"/>
      <c r="R176" s="15"/>
      <c r="S176" s="15"/>
    </row>
    <row r="177" spans="1:19" ht="18">
      <c r="A177" s="6"/>
      <c r="B177" s="7"/>
      <c r="C177" s="6"/>
      <c r="D177" s="8"/>
      <c r="E177" s="8"/>
      <c r="F177" s="8"/>
      <c r="G177" s="8"/>
      <c r="H177" s="8"/>
      <c r="I177" s="8"/>
      <c r="J177" s="446"/>
      <c r="L177" s="448"/>
      <c r="M177" s="15"/>
      <c r="N177" s="15"/>
      <c r="O177" s="15"/>
      <c r="P177" s="15"/>
      <c r="Q177" s="15"/>
      <c r="R177" s="15"/>
      <c r="S177" s="15"/>
    </row>
    <row r="178" spans="1:19" ht="18">
      <c r="A178" s="6"/>
      <c r="B178" s="7"/>
      <c r="C178" s="6"/>
      <c r="D178" s="8"/>
      <c r="E178" s="8"/>
      <c r="F178" s="8"/>
      <c r="G178" s="8"/>
      <c r="H178" s="8"/>
      <c r="I178" s="8"/>
      <c r="J178" s="446"/>
      <c r="L178" s="448"/>
      <c r="M178" s="15"/>
      <c r="N178" s="15"/>
      <c r="O178" s="15"/>
      <c r="P178" s="15"/>
      <c r="Q178" s="15"/>
      <c r="R178" s="15"/>
      <c r="S178" s="15"/>
    </row>
    <row r="179" spans="1:19" ht="18">
      <c r="A179" s="6"/>
      <c r="B179" s="7"/>
      <c r="C179" s="6"/>
      <c r="D179" s="8"/>
      <c r="E179" s="8"/>
      <c r="F179" s="8"/>
      <c r="G179" s="8"/>
      <c r="H179" s="8"/>
      <c r="I179" s="8"/>
      <c r="J179" s="445" t="s">
        <v>770</v>
      </c>
      <c r="L179" s="447">
        <f>SUM(L180:L182)</f>
        <v>1512400</v>
      </c>
      <c r="M179" s="15"/>
      <c r="N179" s="15"/>
      <c r="O179" s="15"/>
      <c r="P179" s="15"/>
      <c r="Q179" s="15"/>
      <c r="R179" s="15"/>
      <c r="S179" s="15"/>
    </row>
    <row r="180" spans="1:19" ht="18">
      <c r="A180" s="6"/>
      <c r="B180" s="7"/>
      <c r="C180" s="6"/>
      <c r="D180" s="8"/>
      <c r="E180" s="8"/>
      <c r="F180" s="8"/>
      <c r="G180" s="8"/>
      <c r="H180" s="8"/>
      <c r="I180" s="8"/>
      <c r="J180" s="86" t="s">
        <v>771</v>
      </c>
      <c r="L180" s="448">
        <v>385000</v>
      </c>
      <c r="M180" s="15"/>
      <c r="N180" s="15"/>
      <c r="O180" s="15"/>
      <c r="P180" s="15"/>
      <c r="Q180" s="15"/>
      <c r="R180" s="15"/>
      <c r="S180" s="15"/>
    </row>
    <row r="181" spans="1:12" ht="18">
      <c r="A181" s="6"/>
      <c r="B181" s="7"/>
      <c r="C181" s="6"/>
      <c r="J181" s="86" t="s">
        <v>755</v>
      </c>
      <c r="L181" s="448">
        <v>1059000</v>
      </c>
    </row>
    <row r="182" spans="1:12" ht="18">
      <c r="A182" s="6"/>
      <c r="B182" s="7"/>
      <c r="J182" s="86" t="s">
        <v>756</v>
      </c>
      <c r="L182" s="448">
        <v>68400</v>
      </c>
    </row>
    <row r="183" spans="1:12" ht="18">
      <c r="A183" s="6"/>
      <c r="B183" s="7"/>
      <c r="J183" s="86"/>
      <c r="L183" s="448"/>
    </row>
    <row r="184" spans="1:12" ht="18">
      <c r="A184" s="6"/>
      <c r="B184" s="7"/>
      <c r="J184" s="86"/>
      <c r="L184" s="448"/>
    </row>
    <row r="185" spans="10:12" ht="15">
      <c r="J185" s="445" t="s">
        <v>767</v>
      </c>
      <c r="L185" s="447">
        <f>SUM(L186:L202)</f>
        <v>109439042.61</v>
      </c>
    </row>
    <row r="186" spans="10:12" ht="15">
      <c r="J186" s="86" t="s">
        <v>759</v>
      </c>
      <c r="L186" s="449">
        <v>1362800</v>
      </c>
    </row>
    <row r="187" spans="10:12" ht="15">
      <c r="J187" s="86" t="s">
        <v>760</v>
      </c>
      <c r="L187" s="449">
        <v>4800000</v>
      </c>
    </row>
    <row r="188" spans="10:12" ht="15">
      <c r="J188" s="86" t="s">
        <v>761</v>
      </c>
      <c r="L188" s="449">
        <v>1041600</v>
      </c>
    </row>
    <row r="189" spans="10:12" ht="15">
      <c r="J189" s="86" t="s">
        <v>772</v>
      </c>
      <c r="L189" s="449">
        <v>2102200</v>
      </c>
    </row>
    <row r="190" spans="10:12" ht="15">
      <c r="J190" s="86" t="s">
        <v>773</v>
      </c>
      <c r="L190" s="449">
        <v>1537000</v>
      </c>
    </row>
    <row r="191" spans="10:12" ht="15">
      <c r="J191" s="86" t="s">
        <v>763</v>
      </c>
      <c r="L191" s="449">
        <v>2345000</v>
      </c>
    </row>
    <row r="192" spans="10:12" ht="15">
      <c r="J192" s="86" t="s">
        <v>765</v>
      </c>
      <c r="L192" s="449">
        <v>6664000</v>
      </c>
    </row>
    <row r="193" spans="10:12" ht="15">
      <c r="J193" s="86" t="s">
        <v>774</v>
      </c>
      <c r="L193" s="449">
        <v>9400000</v>
      </c>
    </row>
    <row r="194" spans="10:12" ht="15">
      <c r="J194" s="86" t="s">
        <v>775</v>
      </c>
      <c r="L194" s="449">
        <v>45159000</v>
      </c>
    </row>
    <row r="195" spans="10:20" ht="15">
      <c r="J195" s="86" t="s">
        <v>762</v>
      </c>
      <c r="L195" s="449">
        <v>842000</v>
      </c>
      <c r="T195" s="1">
        <v>842000</v>
      </c>
    </row>
    <row r="196" spans="10:12" ht="15">
      <c r="J196" s="86" t="s">
        <v>777</v>
      </c>
      <c r="L196" s="449">
        <v>6400000</v>
      </c>
    </row>
    <row r="197" spans="10:12" ht="15">
      <c r="J197" s="86" t="s">
        <v>778</v>
      </c>
      <c r="L197" s="449">
        <v>7857200</v>
      </c>
    </row>
    <row r="198" spans="10:12" ht="15">
      <c r="J198" s="86" t="s">
        <v>760</v>
      </c>
      <c r="L198" s="449">
        <v>1191000</v>
      </c>
    </row>
    <row r="199" spans="10:12" ht="15">
      <c r="J199" s="86" t="s">
        <v>766</v>
      </c>
      <c r="L199" s="449">
        <v>700000</v>
      </c>
    </row>
    <row r="200" spans="10:12" ht="15">
      <c r="J200" s="86" t="s">
        <v>764</v>
      </c>
      <c r="L200" s="449">
        <v>12412514.76</v>
      </c>
    </row>
    <row r="201" spans="10:12" ht="68.25" customHeight="1">
      <c r="J201" s="482" t="s">
        <v>787</v>
      </c>
      <c r="K201" s="482"/>
      <c r="L201" s="449">
        <v>2421780</v>
      </c>
    </row>
    <row r="202" spans="10:12" ht="69.75" customHeight="1">
      <c r="J202" s="483" t="s">
        <v>788</v>
      </c>
      <c r="K202" s="483"/>
      <c r="L202" s="449">
        <v>3202947.85</v>
      </c>
    </row>
    <row r="203" spans="10:12" ht="15">
      <c r="J203" s="86"/>
      <c r="L203" s="449"/>
    </row>
    <row r="204" spans="10:12" ht="15">
      <c r="J204" s="86"/>
      <c r="L204" s="448"/>
    </row>
    <row r="205" spans="10:12" ht="15">
      <c r="J205" s="445" t="s">
        <v>784</v>
      </c>
      <c r="L205" s="447">
        <f>SUM(L206:L209)</f>
        <v>7857972</v>
      </c>
    </row>
    <row r="206" spans="10:12" ht="15">
      <c r="J206" s="86" t="s">
        <v>768</v>
      </c>
      <c r="L206" s="448">
        <v>365225</v>
      </c>
    </row>
    <row r="207" spans="10:12" ht="15">
      <c r="J207" s="86" t="s">
        <v>769</v>
      </c>
      <c r="L207" s="448">
        <v>651000</v>
      </c>
    </row>
    <row r="208" spans="10:12" ht="15">
      <c r="J208" s="86" t="s">
        <v>785</v>
      </c>
      <c r="L208" s="448">
        <v>6516667</v>
      </c>
    </row>
    <row r="209" spans="10:12" ht="15">
      <c r="J209" s="86" t="s">
        <v>786</v>
      </c>
      <c r="L209" s="448">
        <v>325080</v>
      </c>
    </row>
    <row r="210" ht="15">
      <c r="L210" s="450"/>
    </row>
    <row r="211" ht="15">
      <c r="L211" s="450"/>
    </row>
    <row r="212" ht="15">
      <c r="L212" s="450"/>
    </row>
    <row r="213" ht="15">
      <c r="L213" s="450"/>
    </row>
    <row r="214" ht="15">
      <c r="L214" s="450"/>
    </row>
    <row r="215" ht="15">
      <c r="L215" s="450"/>
    </row>
    <row r="216" ht="15">
      <c r="L216" s="450"/>
    </row>
    <row r="217" ht="15">
      <c r="L217" s="450"/>
    </row>
    <row r="218" ht="15">
      <c r="L218" s="450"/>
    </row>
    <row r="219" ht="15">
      <c r="L219" s="450"/>
    </row>
    <row r="220" ht="15">
      <c r="L220" s="450"/>
    </row>
    <row r="221" ht="15">
      <c r="L221" s="450"/>
    </row>
    <row r="222" ht="15">
      <c r="L222" s="450"/>
    </row>
    <row r="223" ht="15">
      <c r="L223" s="450"/>
    </row>
    <row r="224" ht="15">
      <c r="L224" s="450"/>
    </row>
    <row r="225" ht="15">
      <c r="L225" s="450"/>
    </row>
    <row r="226" ht="15">
      <c r="L226" s="450"/>
    </row>
    <row r="227" ht="15">
      <c r="L227" s="450"/>
    </row>
    <row r="228" ht="15">
      <c r="L228" s="450"/>
    </row>
    <row r="229" ht="15">
      <c r="L229" s="450"/>
    </row>
    <row r="230" ht="15">
      <c r="L230" s="450"/>
    </row>
    <row r="231" ht="15">
      <c r="L231" s="450"/>
    </row>
    <row r="232" ht="15">
      <c r="L232" s="450"/>
    </row>
    <row r="233" ht="15">
      <c r="L233" s="450"/>
    </row>
    <row r="234" ht="15">
      <c r="L234" s="450"/>
    </row>
    <row r="235" ht="15">
      <c r="L235" s="450"/>
    </row>
    <row r="236" ht="15">
      <c r="L236" s="450"/>
    </row>
    <row r="237" ht="15">
      <c r="L237" s="450"/>
    </row>
  </sheetData>
  <sheetProtection/>
  <mergeCells count="20">
    <mergeCell ref="J201:K201"/>
    <mergeCell ref="J202:K202"/>
    <mergeCell ref="J176:K176"/>
    <mergeCell ref="D6:K6"/>
    <mergeCell ref="A4:S4"/>
    <mergeCell ref="N6:N7"/>
    <mergeCell ref="C6:C7"/>
    <mergeCell ref="A6:A7"/>
    <mergeCell ref="J165:K165"/>
    <mergeCell ref="J166:K166"/>
    <mergeCell ref="L2:U2"/>
    <mergeCell ref="U6:U7"/>
    <mergeCell ref="O6:O7"/>
    <mergeCell ref="P6:P7"/>
    <mergeCell ref="Q6:Q7"/>
    <mergeCell ref="R6:R7"/>
    <mergeCell ref="S6:S7"/>
    <mergeCell ref="T6:T7"/>
    <mergeCell ref="L6:L7"/>
    <mergeCell ref="M6:M7"/>
  </mergeCells>
  <hyperlinks>
    <hyperlink ref="C85" r:id="rId1" display="consultantplus://offline/ref=98054EEFBC558BB21A9624E3BB69E118D4553D2843CF7A57337B5FDA5338427C3C37DB4CC4BE6D7AEA997281BB29211E87904687A7751467E8g3L"/>
    <hyperlink ref="C80" r:id="rId2" display="consultantplus://offline/ref=0311FBEF83BFBFB6C09E4544B0CC2436F06C183F7965C33E81E08522433CC8710B62ACC58B1BDBBCDD1BCE212AEA5CC8964E2D6E3152A792pAi0L"/>
    <hyperlink ref="C91" r:id="rId3" display="consultantplus://offline/ref=19ED4B3ED6077FC286755C106B5B9683B4F3D7AF0CD064992C7E5C779EFB9008A96D843E27101347EA67F34864519443D73BB93470E09055FBmAL"/>
  </hyperlinks>
  <printOptions/>
  <pageMargins left="0.7874015748031497" right="0.2362204724409449" top="0.2362204724409449" bottom="0.2755905511811024" header="0" footer="0"/>
  <pageSetup fitToHeight="0" horizontalDpi="600" verticalDpi="600" orientation="portrait" paperSize="9" scale="44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471"/>
  <sheetViews>
    <sheetView zoomScaleSheetLayoutView="100" zoomScalePageLayoutView="0" workbookViewId="0" topLeftCell="A397">
      <selection activeCell="G165" sqref="G165"/>
    </sheetView>
  </sheetViews>
  <sheetFormatPr defaultColWidth="9.125" defaultRowHeight="12.75"/>
  <cols>
    <col min="1" max="1" width="46.50390625" style="134" customWidth="1"/>
    <col min="2" max="2" width="6.50390625" style="134" customWidth="1"/>
    <col min="3" max="3" width="6.875" style="134" customWidth="1"/>
    <col min="4" max="4" width="6.50390625" style="134" customWidth="1"/>
    <col min="5" max="5" width="14.125" style="134" customWidth="1"/>
    <col min="6" max="6" width="9.875" style="134" customWidth="1"/>
    <col min="7" max="7" width="16.125" style="134" customWidth="1"/>
    <col min="8" max="8" width="19.50390625" style="134" customWidth="1"/>
    <col min="9" max="9" width="18.50390625" style="134" customWidth="1"/>
    <col min="10" max="10" width="9.875" style="134" customWidth="1"/>
    <col min="11" max="11" width="8.50390625" style="134" customWidth="1"/>
    <col min="12" max="12" width="13.50390625" style="134" customWidth="1"/>
    <col min="13" max="13" width="13.875" style="134" bestFit="1" customWidth="1"/>
    <col min="14" max="16384" width="9.125" style="134" customWidth="1"/>
  </cols>
  <sheetData>
    <row r="1" spans="1:11" ht="12.75">
      <c r="A1" s="132"/>
      <c r="B1" s="132"/>
      <c r="C1" s="132"/>
      <c r="D1" s="132"/>
      <c r="E1" s="132"/>
      <c r="F1" s="132" t="s">
        <v>103</v>
      </c>
      <c r="G1" s="132"/>
      <c r="H1" s="132"/>
      <c r="I1" s="133"/>
      <c r="J1" s="133"/>
      <c r="K1" s="133"/>
    </row>
    <row r="2" spans="1:17" ht="24" customHeight="1">
      <c r="A2" s="132"/>
      <c r="B2" s="132"/>
      <c r="C2" s="132"/>
      <c r="D2" s="132"/>
      <c r="E2" s="132"/>
      <c r="F2" s="495" t="s">
        <v>529</v>
      </c>
      <c r="G2" s="495"/>
      <c r="H2" s="496"/>
      <c r="I2" s="496"/>
      <c r="J2" s="496"/>
      <c r="K2" s="496"/>
      <c r="L2" s="154"/>
      <c r="M2" s="154"/>
      <c r="N2" s="154"/>
      <c r="O2" s="154"/>
      <c r="P2" s="154"/>
      <c r="Q2" s="154"/>
    </row>
    <row r="3" spans="1:8" ht="12.75">
      <c r="A3" s="132"/>
      <c r="B3" s="132"/>
      <c r="C3" s="132"/>
      <c r="D3" s="132"/>
      <c r="E3" s="132"/>
      <c r="F3" s="135"/>
      <c r="G3" s="135"/>
      <c r="H3" s="132"/>
    </row>
    <row r="4" spans="1:11" ht="31.5" customHeight="1" thickBot="1">
      <c r="A4" s="509" t="s">
        <v>618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</row>
    <row r="5" spans="1:11" ht="12.75" customHeight="1">
      <c r="A5" s="511" t="s">
        <v>158</v>
      </c>
      <c r="B5" s="503" t="s">
        <v>189</v>
      </c>
      <c r="C5" s="503" t="s">
        <v>159</v>
      </c>
      <c r="D5" s="503" t="s">
        <v>168</v>
      </c>
      <c r="E5" s="500" t="s">
        <v>177</v>
      </c>
      <c r="F5" s="503" t="s">
        <v>178</v>
      </c>
      <c r="G5" s="506" t="s">
        <v>811</v>
      </c>
      <c r="H5" s="506" t="s">
        <v>531</v>
      </c>
      <c r="I5" s="506" t="s">
        <v>617</v>
      </c>
      <c r="J5" s="497" t="s">
        <v>813</v>
      </c>
      <c r="K5" s="497" t="s">
        <v>384</v>
      </c>
    </row>
    <row r="6" spans="1:11" ht="12.75">
      <c r="A6" s="512"/>
      <c r="B6" s="504"/>
      <c r="C6" s="504"/>
      <c r="D6" s="504"/>
      <c r="E6" s="501"/>
      <c r="F6" s="504"/>
      <c r="G6" s="507"/>
      <c r="H6" s="507"/>
      <c r="I6" s="507"/>
      <c r="J6" s="498"/>
      <c r="K6" s="498"/>
    </row>
    <row r="7" spans="1:11" ht="12.75">
      <c r="A7" s="512"/>
      <c r="B7" s="504"/>
      <c r="C7" s="504"/>
      <c r="D7" s="504"/>
      <c r="E7" s="501"/>
      <c r="F7" s="504"/>
      <c r="G7" s="507"/>
      <c r="H7" s="507"/>
      <c r="I7" s="507"/>
      <c r="J7" s="498"/>
      <c r="K7" s="498"/>
    </row>
    <row r="8" spans="1:11" ht="12.75">
      <c r="A8" s="512"/>
      <c r="B8" s="504"/>
      <c r="C8" s="504"/>
      <c r="D8" s="504"/>
      <c r="E8" s="501"/>
      <c r="F8" s="504"/>
      <c r="G8" s="507"/>
      <c r="H8" s="507"/>
      <c r="I8" s="507"/>
      <c r="J8" s="498"/>
      <c r="K8" s="498"/>
    </row>
    <row r="9" spans="1:12" ht="12.75">
      <c r="A9" s="512"/>
      <c r="B9" s="504"/>
      <c r="C9" s="504"/>
      <c r="D9" s="504"/>
      <c r="E9" s="501"/>
      <c r="F9" s="504"/>
      <c r="G9" s="507"/>
      <c r="H9" s="507"/>
      <c r="I9" s="507"/>
      <c r="J9" s="498"/>
      <c r="K9" s="498"/>
      <c r="L9" s="149"/>
    </row>
    <row r="10" spans="1:12" ht="13.5" thickBot="1">
      <c r="A10" s="513"/>
      <c r="B10" s="505"/>
      <c r="C10" s="505"/>
      <c r="D10" s="505"/>
      <c r="E10" s="502"/>
      <c r="F10" s="505"/>
      <c r="G10" s="508"/>
      <c r="H10" s="508"/>
      <c r="I10" s="508"/>
      <c r="J10" s="499"/>
      <c r="K10" s="499"/>
      <c r="L10" s="149"/>
    </row>
    <row r="11" spans="1:12" ht="13.5" thickBot="1">
      <c r="A11" s="136" t="s">
        <v>150</v>
      </c>
      <c r="B11" s="348" t="s">
        <v>190</v>
      </c>
      <c r="C11" s="349"/>
      <c r="D11" s="349"/>
      <c r="E11" s="350"/>
      <c r="F11" s="349"/>
      <c r="G11" s="351">
        <f>G457</f>
        <v>162772460.39</v>
      </c>
      <c r="H11" s="351">
        <f>H457</f>
        <v>1298164999.71</v>
      </c>
      <c r="I11" s="351">
        <f>I457</f>
        <v>180557114.75</v>
      </c>
      <c r="J11" s="455">
        <f>I11/G11*100</f>
        <v>110.92608314538485</v>
      </c>
      <c r="K11" s="352">
        <f>I11/H11*100</f>
        <v>13.90864141232702</v>
      </c>
      <c r="L11" s="149"/>
    </row>
    <row r="12" spans="1:12" ht="15.75" thickBot="1">
      <c r="A12" s="281" t="s">
        <v>173</v>
      </c>
      <c r="B12" s="353" t="s">
        <v>190</v>
      </c>
      <c r="C12" s="354" t="s">
        <v>160</v>
      </c>
      <c r="D12" s="354"/>
      <c r="E12" s="355"/>
      <c r="F12" s="354"/>
      <c r="G12" s="356">
        <f>G51+G13+G54+G57</f>
        <v>7846469.93</v>
      </c>
      <c r="H12" s="356">
        <f>H51+H13+H54+H57</f>
        <v>46843300.11</v>
      </c>
      <c r="I12" s="356">
        <f>I51+I13+I54+I57</f>
        <v>8442749.4</v>
      </c>
      <c r="J12" s="455">
        <f aca="true" t="shared" si="0" ref="J12:J75">I12/G12*100</f>
        <v>107.59933416325475</v>
      </c>
      <c r="K12" s="357">
        <f aca="true" t="shared" si="1" ref="K12:K88">I12/H12*100</f>
        <v>18.023387293752307</v>
      </c>
      <c r="L12" s="149"/>
    </row>
    <row r="13" spans="1:12" ht="38.25" customHeight="1" thickBot="1">
      <c r="A13" s="282" t="s">
        <v>185</v>
      </c>
      <c r="B13" s="358" t="s">
        <v>190</v>
      </c>
      <c r="C13" s="359" t="s">
        <v>160</v>
      </c>
      <c r="D13" s="360" t="s">
        <v>170</v>
      </c>
      <c r="E13" s="360"/>
      <c r="F13" s="360"/>
      <c r="G13" s="283">
        <f>G14+G20+G24+G37+G39+G41+G43+G45+G47+G49+G30</f>
        <v>4305689.7299999995</v>
      </c>
      <c r="H13" s="283">
        <f>H14+H20+H24+H37+H39+H41+H43+H45+H47+H49+H30</f>
        <v>29049333.75</v>
      </c>
      <c r="I13" s="283">
        <f>I14+I20+I24+I37+I39+I41+I43+I45+I47+I49+I30</f>
        <v>4434342.670000001</v>
      </c>
      <c r="J13" s="455">
        <f t="shared" si="0"/>
        <v>102.98797516931164</v>
      </c>
      <c r="K13" s="361">
        <f t="shared" si="1"/>
        <v>15.264868751077643</v>
      </c>
      <c r="L13" s="149"/>
    </row>
    <row r="14" spans="1:12" ht="36" customHeight="1" thickBot="1">
      <c r="A14" s="284" t="s">
        <v>222</v>
      </c>
      <c r="B14" s="358" t="s">
        <v>190</v>
      </c>
      <c r="C14" s="362" t="s">
        <v>160</v>
      </c>
      <c r="D14" s="363" t="s">
        <v>170</v>
      </c>
      <c r="E14" s="363" t="s">
        <v>233</v>
      </c>
      <c r="F14" s="363"/>
      <c r="G14" s="285">
        <f>SUM(G15:G19)</f>
        <v>3703910.3000000003</v>
      </c>
      <c r="H14" s="285">
        <f>SUM(H15:H19)</f>
        <v>25400000</v>
      </c>
      <c r="I14" s="285">
        <f>SUM(I15:I19)</f>
        <v>3894628.56</v>
      </c>
      <c r="J14" s="455">
        <f t="shared" si="0"/>
        <v>105.14910579772949</v>
      </c>
      <c r="K14" s="361">
        <f t="shared" si="1"/>
        <v>15.333183307086614</v>
      </c>
      <c r="L14" s="149"/>
    </row>
    <row r="15" spans="1:12" ht="18.75" customHeight="1" thickBot="1">
      <c r="A15" s="286" t="s">
        <v>619</v>
      </c>
      <c r="B15" s="358" t="s">
        <v>190</v>
      </c>
      <c r="C15" s="364" t="s">
        <v>160</v>
      </c>
      <c r="D15" s="365" t="s">
        <v>170</v>
      </c>
      <c r="E15" s="365" t="s">
        <v>233</v>
      </c>
      <c r="F15" s="365" t="s">
        <v>221</v>
      </c>
      <c r="G15" s="287">
        <v>2687491.6</v>
      </c>
      <c r="H15" s="287">
        <v>18552000</v>
      </c>
      <c r="I15" s="287">
        <v>2847117.05</v>
      </c>
      <c r="J15" s="455">
        <f t="shared" si="0"/>
        <v>105.93957019251705</v>
      </c>
      <c r="K15" s="361">
        <f t="shared" si="1"/>
        <v>15.346685263044415</v>
      </c>
      <c r="L15" s="149"/>
    </row>
    <row r="16" spans="1:12" ht="27.75" customHeight="1" thickBot="1">
      <c r="A16" s="286" t="s">
        <v>620</v>
      </c>
      <c r="B16" s="358" t="s">
        <v>190</v>
      </c>
      <c r="C16" s="364" t="s">
        <v>223</v>
      </c>
      <c r="D16" s="365" t="s">
        <v>170</v>
      </c>
      <c r="E16" s="365" t="s">
        <v>233</v>
      </c>
      <c r="F16" s="365" t="s">
        <v>224</v>
      </c>
      <c r="G16" s="287">
        <v>0</v>
      </c>
      <c r="H16" s="287">
        <v>300000</v>
      </c>
      <c r="I16" s="287">
        <v>1520</v>
      </c>
      <c r="J16" s="455" t="e">
        <f t="shared" si="0"/>
        <v>#DIV/0!</v>
      </c>
      <c r="K16" s="361">
        <f t="shared" si="1"/>
        <v>0.5066666666666666</v>
      </c>
      <c r="L16" s="149"/>
    </row>
    <row r="17" spans="1:12" ht="43.5" customHeight="1" thickBot="1">
      <c r="A17" s="286" t="s">
        <v>234</v>
      </c>
      <c r="B17" s="358" t="s">
        <v>190</v>
      </c>
      <c r="C17" s="364" t="s">
        <v>223</v>
      </c>
      <c r="D17" s="365" t="s">
        <v>170</v>
      </c>
      <c r="E17" s="365" t="s">
        <v>233</v>
      </c>
      <c r="F17" s="365" t="s">
        <v>235</v>
      </c>
      <c r="G17" s="288">
        <v>721227.04</v>
      </c>
      <c r="H17" s="288">
        <v>5261100</v>
      </c>
      <c r="I17" s="288">
        <v>656330.58</v>
      </c>
      <c r="J17" s="455">
        <f t="shared" si="0"/>
        <v>91.00193747588831</v>
      </c>
      <c r="K17" s="361">
        <f t="shared" si="1"/>
        <v>12.475158807093573</v>
      </c>
      <c r="L17" s="149"/>
    </row>
    <row r="18" spans="1:12" ht="18" customHeight="1" thickBot="1">
      <c r="A18" s="286" t="s">
        <v>519</v>
      </c>
      <c r="B18" s="358" t="s">
        <v>190</v>
      </c>
      <c r="C18" s="364" t="s">
        <v>160</v>
      </c>
      <c r="D18" s="365" t="s">
        <v>170</v>
      </c>
      <c r="E18" s="365" t="s">
        <v>233</v>
      </c>
      <c r="F18" s="365" t="s">
        <v>220</v>
      </c>
      <c r="G18" s="288">
        <v>295191.66</v>
      </c>
      <c r="H18" s="288">
        <v>1281900</v>
      </c>
      <c r="I18" s="288">
        <v>389660.93</v>
      </c>
      <c r="J18" s="455">
        <f t="shared" si="0"/>
        <v>132.00268937137315</v>
      </c>
      <c r="K18" s="361">
        <f t="shared" si="1"/>
        <v>30.39713940244949</v>
      </c>
      <c r="L18" s="149"/>
    </row>
    <row r="19" spans="1:12" ht="25.5" customHeight="1" thickBot="1">
      <c r="A19" s="286" t="s">
        <v>247</v>
      </c>
      <c r="B19" s="358" t="s">
        <v>190</v>
      </c>
      <c r="C19" s="364" t="s">
        <v>160</v>
      </c>
      <c r="D19" s="365" t="s">
        <v>170</v>
      </c>
      <c r="E19" s="365" t="s">
        <v>233</v>
      </c>
      <c r="F19" s="365" t="s">
        <v>248</v>
      </c>
      <c r="G19" s="288">
        <v>0</v>
      </c>
      <c r="H19" s="288">
        <v>5000</v>
      </c>
      <c r="I19" s="288">
        <v>0</v>
      </c>
      <c r="J19" s="455"/>
      <c r="K19" s="361">
        <f t="shared" si="1"/>
        <v>0</v>
      </c>
      <c r="L19" s="149"/>
    </row>
    <row r="20" spans="1:13" ht="30.75" customHeight="1" thickBot="1">
      <c r="A20" s="289" t="s">
        <v>191</v>
      </c>
      <c r="B20" s="358" t="s">
        <v>190</v>
      </c>
      <c r="C20" s="362" t="s">
        <v>160</v>
      </c>
      <c r="D20" s="363" t="s">
        <v>170</v>
      </c>
      <c r="E20" s="363" t="s">
        <v>236</v>
      </c>
      <c r="F20" s="363"/>
      <c r="G20" s="285">
        <f>SUM(G21:G23)</f>
        <v>443935.8</v>
      </c>
      <c r="H20" s="285">
        <f>SUM(H21:H23)</f>
        <v>2528933.75</v>
      </c>
      <c r="I20" s="285">
        <f>SUM(I21:I23)</f>
        <v>412837.60000000003</v>
      </c>
      <c r="J20" s="455">
        <f t="shared" si="0"/>
        <v>92.99488799957112</v>
      </c>
      <c r="K20" s="361">
        <f t="shared" si="1"/>
        <v>16.32457157092391</v>
      </c>
      <c r="L20" s="149"/>
      <c r="M20" s="137"/>
    </row>
    <row r="21" spans="1:12" ht="14.25" customHeight="1" thickBot="1">
      <c r="A21" s="286" t="s">
        <v>237</v>
      </c>
      <c r="B21" s="358" t="s">
        <v>190</v>
      </c>
      <c r="C21" s="364" t="s">
        <v>160</v>
      </c>
      <c r="D21" s="365" t="s">
        <v>170</v>
      </c>
      <c r="E21" s="365" t="s">
        <v>236</v>
      </c>
      <c r="F21" s="365" t="s">
        <v>221</v>
      </c>
      <c r="G21" s="287">
        <v>348960</v>
      </c>
      <c r="H21" s="287">
        <v>1900000</v>
      </c>
      <c r="I21" s="287">
        <v>328259.89</v>
      </c>
      <c r="J21" s="455">
        <f t="shared" si="0"/>
        <v>94.06805651077488</v>
      </c>
      <c r="K21" s="361">
        <f t="shared" si="1"/>
        <v>17.276836315789474</v>
      </c>
      <c r="L21" s="149"/>
    </row>
    <row r="22" spans="1:12" ht="21.75" customHeight="1" thickBot="1">
      <c r="A22" s="286" t="s">
        <v>620</v>
      </c>
      <c r="B22" s="358" t="s">
        <v>190</v>
      </c>
      <c r="C22" s="364" t="s">
        <v>160</v>
      </c>
      <c r="D22" s="365" t="s">
        <v>170</v>
      </c>
      <c r="E22" s="365" t="s">
        <v>236</v>
      </c>
      <c r="F22" s="365" t="s">
        <v>224</v>
      </c>
      <c r="G22" s="288">
        <v>3500</v>
      </c>
      <c r="H22" s="288">
        <v>55000</v>
      </c>
      <c r="I22" s="288">
        <v>760</v>
      </c>
      <c r="J22" s="455">
        <f t="shared" si="0"/>
        <v>21.714285714285715</v>
      </c>
      <c r="K22" s="361">
        <v>0</v>
      </c>
      <c r="L22" s="149"/>
    </row>
    <row r="23" spans="1:12" ht="40.5" customHeight="1" thickBot="1">
      <c r="A23" s="286" t="s">
        <v>234</v>
      </c>
      <c r="B23" s="358" t="s">
        <v>190</v>
      </c>
      <c r="C23" s="364" t="s">
        <v>160</v>
      </c>
      <c r="D23" s="365" t="s">
        <v>170</v>
      </c>
      <c r="E23" s="365" t="s">
        <v>236</v>
      </c>
      <c r="F23" s="365" t="s">
        <v>235</v>
      </c>
      <c r="G23" s="288">
        <v>91475.8</v>
      </c>
      <c r="H23" s="288">
        <v>573933.75</v>
      </c>
      <c r="I23" s="288">
        <v>83817.71</v>
      </c>
      <c r="J23" s="455">
        <f t="shared" si="0"/>
        <v>91.62828857468315</v>
      </c>
      <c r="K23" s="361">
        <f t="shared" si="1"/>
        <v>14.604074076494022</v>
      </c>
      <c r="L23" s="149"/>
    </row>
    <row r="24" spans="1:12" ht="63" customHeight="1" thickBot="1">
      <c r="A24" s="290" t="s">
        <v>215</v>
      </c>
      <c r="B24" s="358" t="s">
        <v>190</v>
      </c>
      <c r="C24" s="366" t="s">
        <v>160</v>
      </c>
      <c r="D24" s="367" t="s">
        <v>170</v>
      </c>
      <c r="E24" s="367" t="s">
        <v>238</v>
      </c>
      <c r="F24" s="367"/>
      <c r="G24" s="285">
        <f>SUM(G25:G29)</f>
        <v>69198.9</v>
      </c>
      <c r="H24" s="292">
        <f>SUM(H25:H29)</f>
        <v>379000</v>
      </c>
      <c r="I24" s="285">
        <f>SUM(I25:I29)</f>
        <v>88305.24</v>
      </c>
      <c r="J24" s="455">
        <f t="shared" si="0"/>
        <v>127.61075681838877</v>
      </c>
      <c r="K24" s="361">
        <f t="shared" si="1"/>
        <v>23.299535620052772</v>
      </c>
      <c r="L24" s="149"/>
    </row>
    <row r="25" spans="1:12" ht="15" customHeight="1" thickBot="1">
      <c r="A25" s="286" t="s">
        <v>619</v>
      </c>
      <c r="B25" s="358" t="s">
        <v>190</v>
      </c>
      <c r="C25" s="364" t="s">
        <v>160</v>
      </c>
      <c r="D25" s="365" t="s">
        <v>170</v>
      </c>
      <c r="E25" s="365" t="s">
        <v>238</v>
      </c>
      <c r="F25" s="365" t="s">
        <v>221</v>
      </c>
      <c r="G25" s="287">
        <v>58706.32</v>
      </c>
      <c r="H25" s="288">
        <v>269600</v>
      </c>
      <c r="I25" s="287">
        <v>70107.07</v>
      </c>
      <c r="J25" s="455">
        <f t="shared" si="0"/>
        <v>119.41997045633248</v>
      </c>
      <c r="K25" s="361">
        <f t="shared" si="1"/>
        <v>26.004106083086054</v>
      </c>
      <c r="L25" s="149"/>
    </row>
    <row r="26" spans="1:12" ht="24" customHeight="1" thickBot="1">
      <c r="A26" s="286" t="s">
        <v>620</v>
      </c>
      <c r="B26" s="358" t="s">
        <v>190</v>
      </c>
      <c r="C26" s="364" t="s">
        <v>160</v>
      </c>
      <c r="D26" s="365" t="s">
        <v>170</v>
      </c>
      <c r="E26" s="365" t="s">
        <v>238</v>
      </c>
      <c r="F26" s="365" t="s">
        <v>224</v>
      </c>
      <c r="G26" s="287">
        <v>0</v>
      </c>
      <c r="H26" s="288">
        <v>0</v>
      </c>
      <c r="I26" s="287">
        <v>0</v>
      </c>
      <c r="J26" s="455"/>
      <c r="K26" s="361">
        <v>0</v>
      </c>
      <c r="L26" s="149"/>
    </row>
    <row r="27" spans="1:12" ht="39" customHeight="1" thickBot="1">
      <c r="A27" s="286" t="s">
        <v>234</v>
      </c>
      <c r="B27" s="358" t="s">
        <v>190</v>
      </c>
      <c r="C27" s="364" t="s">
        <v>160</v>
      </c>
      <c r="D27" s="365" t="s">
        <v>170</v>
      </c>
      <c r="E27" s="365" t="s">
        <v>238</v>
      </c>
      <c r="F27" s="365" t="s">
        <v>235</v>
      </c>
      <c r="G27" s="287">
        <v>10492.58</v>
      </c>
      <c r="H27" s="288">
        <v>84400</v>
      </c>
      <c r="I27" s="287">
        <v>18198.17</v>
      </c>
      <c r="J27" s="455">
        <f t="shared" si="0"/>
        <v>173.43846794591985</v>
      </c>
      <c r="K27" s="361">
        <f t="shared" si="1"/>
        <v>21.561812796208528</v>
      </c>
      <c r="L27" s="149"/>
    </row>
    <row r="28" spans="1:12" ht="18" customHeight="1" thickBot="1">
      <c r="A28" s="286" t="s">
        <v>519</v>
      </c>
      <c r="B28" s="358" t="s">
        <v>190</v>
      </c>
      <c r="C28" s="364" t="s">
        <v>160</v>
      </c>
      <c r="D28" s="365" t="s">
        <v>170</v>
      </c>
      <c r="E28" s="365" t="s">
        <v>238</v>
      </c>
      <c r="F28" s="365" t="s">
        <v>220</v>
      </c>
      <c r="G28" s="287">
        <v>0</v>
      </c>
      <c r="H28" s="288">
        <v>15000</v>
      </c>
      <c r="I28" s="287">
        <v>0</v>
      </c>
      <c r="J28" s="455"/>
      <c r="K28" s="361">
        <f t="shared" si="1"/>
        <v>0</v>
      </c>
      <c r="L28" s="149"/>
    </row>
    <row r="29" spans="1:12" ht="21.75" customHeight="1" thickBot="1">
      <c r="A29" s="286" t="s">
        <v>225</v>
      </c>
      <c r="B29" s="358" t="s">
        <v>190</v>
      </c>
      <c r="C29" s="364" t="s">
        <v>160</v>
      </c>
      <c r="D29" s="365" t="s">
        <v>170</v>
      </c>
      <c r="E29" s="365" t="s">
        <v>238</v>
      </c>
      <c r="F29" s="365" t="s">
        <v>214</v>
      </c>
      <c r="G29" s="287">
        <v>0</v>
      </c>
      <c r="H29" s="288">
        <v>10000</v>
      </c>
      <c r="I29" s="287">
        <v>0</v>
      </c>
      <c r="J29" s="455" t="e">
        <f t="shared" si="0"/>
        <v>#DIV/0!</v>
      </c>
      <c r="K29" s="361">
        <f t="shared" si="1"/>
        <v>0</v>
      </c>
      <c r="L29" s="149"/>
    </row>
    <row r="30" spans="1:12" ht="28.5" customHeight="1" thickBot="1">
      <c r="A30" s="290" t="s">
        <v>621</v>
      </c>
      <c r="B30" s="358" t="s">
        <v>190</v>
      </c>
      <c r="C30" s="366" t="s">
        <v>160</v>
      </c>
      <c r="D30" s="367" t="s">
        <v>170</v>
      </c>
      <c r="E30" s="367" t="s">
        <v>505</v>
      </c>
      <c r="F30" s="367"/>
      <c r="G30" s="285">
        <f>SUM(G31:G36)</f>
        <v>83692.39</v>
      </c>
      <c r="H30" s="292">
        <f>SUM(H31:H36)</f>
        <v>453400</v>
      </c>
      <c r="I30" s="285">
        <f>SUM(I31:I36)</f>
        <v>15880.45</v>
      </c>
      <c r="J30" s="455">
        <f t="shared" si="0"/>
        <v>18.97478372884321</v>
      </c>
      <c r="K30" s="361">
        <f t="shared" si="1"/>
        <v>3.502525363917071</v>
      </c>
      <c r="L30" s="149"/>
    </row>
    <row r="31" spans="1:12" ht="19.5" customHeight="1" thickBot="1">
      <c r="A31" s="286" t="s">
        <v>622</v>
      </c>
      <c r="B31" s="358" t="s">
        <v>190</v>
      </c>
      <c r="C31" s="364" t="s">
        <v>160</v>
      </c>
      <c r="D31" s="365" t="s">
        <v>170</v>
      </c>
      <c r="E31" s="365" t="s">
        <v>505</v>
      </c>
      <c r="F31" s="365" t="s">
        <v>221</v>
      </c>
      <c r="G31" s="287">
        <v>57491.01</v>
      </c>
      <c r="H31" s="288">
        <v>340500</v>
      </c>
      <c r="I31" s="287">
        <v>12265.43</v>
      </c>
      <c r="J31" s="455">
        <f t="shared" si="0"/>
        <v>21.33451821423906</v>
      </c>
      <c r="K31" s="361">
        <f>I31/H31*100</f>
        <v>3.6021820851688693</v>
      </c>
      <c r="L31" s="149"/>
    </row>
    <row r="32" spans="1:12" ht="18.75" customHeight="1" thickBot="1">
      <c r="A32" s="286" t="s">
        <v>619</v>
      </c>
      <c r="B32" s="358" t="s">
        <v>190</v>
      </c>
      <c r="C32" s="364" t="s">
        <v>160</v>
      </c>
      <c r="D32" s="365" t="s">
        <v>170</v>
      </c>
      <c r="E32" s="365" t="s">
        <v>505</v>
      </c>
      <c r="F32" s="365" t="s">
        <v>221</v>
      </c>
      <c r="G32" s="287">
        <v>0</v>
      </c>
      <c r="H32" s="287">
        <v>0</v>
      </c>
      <c r="I32" s="287">
        <v>0</v>
      </c>
      <c r="J32" s="455"/>
      <c r="K32" s="361"/>
      <c r="L32" s="149"/>
    </row>
    <row r="33" spans="1:12" ht="30.75" customHeight="1" thickBot="1">
      <c r="A33" s="286" t="s">
        <v>623</v>
      </c>
      <c r="B33" s="358" t="s">
        <v>190</v>
      </c>
      <c r="C33" s="364" t="s">
        <v>160</v>
      </c>
      <c r="D33" s="365" t="s">
        <v>170</v>
      </c>
      <c r="E33" s="365" t="s">
        <v>505</v>
      </c>
      <c r="F33" s="365" t="s">
        <v>224</v>
      </c>
      <c r="G33" s="287">
        <v>0</v>
      </c>
      <c r="H33" s="287">
        <v>0</v>
      </c>
      <c r="I33" s="287">
        <v>0</v>
      </c>
      <c r="J33" s="455"/>
      <c r="K33" s="361"/>
      <c r="L33" s="149"/>
    </row>
    <row r="34" spans="1:12" ht="54.75" customHeight="1" thickBot="1">
      <c r="A34" s="286" t="s">
        <v>624</v>
      </c>
      <c r="B34" s="358" t="s">
        <v>190</v>
      </c>
      <c r="C34" s="364" t="s">
        <v>160</v>
      </c>
      <c r="D34" s="365" t="s">
        <v>170</v>
      </c>
      <c r="E34" s="365" t="s">
        <v>505</v>
      </c>
      <c r="F34" s="365" t="s">
        <v>235</v>
      </c>
      <c r="G34" s="287">
        <v>16201.38</v>
      </c>
      <c r="H34" s="287">
        <v>97900</v>
      </c>
      <c r="I34" s="287">
        <v>3615.02</v>
      </c>
      <c r="J34" s="455">
        <f t="shared" si="0"/>
        <v>22.313037531370785</v>
      </c>
      <c r="K34" s="361">
        <f t="shared" si="1"/>
        <v>3.692563840653728</v>
      </c>
      <c r="L34" s="149"/>
    </row>
    <row r="35" spans="1:12" ht="45.75" customHeight="1" thickBot="1">
      <c r="A35" s="286" t="s">
        <v>234</v>
      </c>
      <c r="B35" s="358" t="s">
        <v>190</v>
      </c>
      <c r="C35" s="364" t="s">
        <v>160</v>
      </c>
      <c r="D35" s="365" t="s">
        <v>170</v>
      </c>
      <c r="E35" s="365" t="s">
        <v>505</v>
      </c>
      <c r="F35" s="365" t="s">
        <v>235</v>
      </c>
      <c r="G35" s="287">
        <v>0</v>
      </c>
      <c r="H35" s="287">
        <v>0</v>
      </c>
      <c r="I35" s="287">
        <v>0</v>
      </c>
      <c r="J35" s="455"/>
      <c r="K35" s="361">
        <v>0</v>
      </c>
      <c r="L35" s="149"/>
    </row>
    <row r="36" spans="1:12" ht="21" customHeight="1" thickBot="1">
      <c r="A36" s="286" t="s">
        <v>518</v>
      </c>
      <c r="B36" s="358" t="s">
        <v>190</v>
      </c>
      <c r="C36" s="364" t="s">
        <v>160</v>
      </c>
      <c r="D36" s="365" t="s">
        <v>170</v>
      </c>
      <c r="E36" s="365" t="s">
        <v>505</v>
      </c>
      <c r="F36" s="365" t="s">
        <v>220</v>
      </c>
      <c r="G36" s="287">
        <v>10000</v>
      </c>
      <c r="H36" s="287">
        <v>15000</v>
      </c>
      <c r="I36" s="287">
        <v>0</v>
      </c>
      <c r="J36" s="455">
        <f t="shared" si="0"/>
        <v>0</v>
      </c>
      <c r="K36" s="361">
        <f t="shared" si="1"/>
        <v>0</v>
      </c>
      <c r="L36" s="149"/>
    </row>
    <row r="37" spans="1:12" ht="30" customHeight="1" thickBot="1">
      <c r="A37" s="284" t="s">
        <v>625</v>
      </c>
      <c r="B37" s="358" t="s">
        <v>190</v>
      </c>
      <c r="C37" s="362" t="s">
        <v>160</v>
      </c>
      <c r="D37" s="363" t="s">
        <v>170</v>
      </c>
      <c r="E37" s="363" t="s">
        <v>239</v>
      </c>
      <c r="F37" s="363"/>
      <c r="G37" s="285">
        <f>G38</f>
        <v>0</v>
      </c>
      <c r="H37" s="285">
        <f>H38</f>
        <v>0</v>
      </c>
      <c r="I37" s="285">
        <f>I38</f>
        <v>0</v>
      </c>
      <c r="J37" s="455"/>
      <c r="K37" s="361"/>
      <c r="L37" s="149"/>
    </row>
    <row r="38" spans="1:12" ht="18" customHeight="1" thickBot="1">
      <c r="A38" s="286" t="s">
        <v>518</v>
      </c>
      <c r="B38" s="358" t="s">
        <v>190</v>
      </c>
      <c r="C38" s="364" t="s">
        <v>160</v>
      </c>
      <c r="D38" s="365" t="s">
        <v>170</v>
      </c>
      <c r="E38" s="365" t="s">
        <v>239</v>
      </c>
      <c r="F38" s="365" t="s">
        <v>220</v>
      </c>
      <c r="G38" s="287">
        <v>0</v>
      </c>
      <c r="H38" s="287">
        <v>0</v>
      </c>
      <c r="I38" s="287">
        <v>0</v>
      </c>
      <c r="J38" s="455"/>
      <c r="K38" s="361"/>
      <c r="L38" s="149"/>
    </row>
    <row r="39" spans="1:12" ht="36" customHeight="1" thickBot="1">
      <c r="A39" s="284" t="s">
        <v>626</v>
      </c>
      <c r="B39" s="358" t="s">
        <v>190</v>
      </c>
      <c r="C39" s="362" t="s">
        <v>160</v>
      </c>
      <c r="D39" s="363" t="s">
        <v>170</v>
      </c>
      <c r="E39" s="363" t="s">
        <v>240</v>
      </c>
      <c r="F39" s="363"/>
      <c r="G39" s="285">
        <f>SUM(G40:G40)</f>
        <v>0</v>
      </c>
      <c r="H39" s="292">
        <f>SUM(H40:H40)</f>
        <v>40000</v>
      </c>
      <c r="I39" s="285">
        <f>SUM(I40:I40)</f>
        <v>0</v>
      </c>
      <c r="J39" s="455"/>
      <c r="K39" s="361">
        <f>I39/H39*100</f>
        <v>0</v>
      </c>
      <c r="L39" s="149"/>
    </row>
    <row r="40" spans="1:12" ht="20.25" customHeight="1" thickBot="1">
      <c r="A40" s="286" t="s">
        <v>519</v>
      </c>
      <c r="B40" s="358" t="s">
        <v>190</v>
      </c>
      <c r="C40" s="364" t="s">
        <v>160</v>
      </c>
      <c r="D40" s="365" t="s">
        <v>170</v>
      </c>
      <c r="E40" s="365" t="s">
        <v>240</v>
      </c>
      <c r="F40" s="365" t="s">
        <v>220</v>
      </c>
      <c r="G40" s="287">
        <v>0</v>
      </c>
      <c r="H40" s="288">
        <v>40000</v>
      </c>
      <c r="I40" s="287">
        <v>0</v>
      </c>
      <c r="J40" s="455"/>
      <c r="K40" s="361">
        <f>I40/H40*100</f>
        <v>0</v>
      </c>
      <c r="L40" s="149"/>
    </row>
    <row r="41" spans="1:12" ht="36.75" customHeight="1" thickBot="1">
      <c r="A41" s="284" t="s">
        <v>627</v>
      </c>
      <c r="B41" s="358" t="s">
        <v>190</v>
      </c>
      <c r="C41" s="362" t="s">
        <v>160</v>
      </c>
      <c r="D41" s="363" t="s">
        <v>170</v>
      </c>
      <c r="E41" s="363" t="s">
        <v>241</v>
      </c>
      <c r="F41" s="363"/>
      <c r="G41" s="285">
        <f>G42</f>
        <v>0</v>
      </c>
      <c r="H41" s="292">
        <f>H42</f>
        <v>160000</v>
      </c>
      <c r="I41" s="285">
        <f>I42</f>
        <v>0</v>
      </c>
      <c r="J41" s="455"/>
      <c r="K41" s="361">
        <f t="shared" si="1"/>
        <v>0</v>
      </c>
      <c r="L41" s="149"/>
    </row>
    <row r="42" spans="1:12" ht="17.25" customHeight="1" thickBot="1">
      <c r="A42" s="286" t="s">
        <v>518</v>
      </c>
      <c r="B42" s="358" t="s">
        <v>190</v>
      </c>
      <c r="C42" s="364" t="s">
        <v>160</v>
      </c>
      <c r="D42" s="365" t="s">
        <v>170</v>
      </c>
      <c r="E42" s="365" t="s">
        <v>241</v>
      </c>
      <c r="F42" s="365" t="s">
        <v>220</v>
      </c>
      <c r="G42" s="287">
        <v>0</v>
      </c>
      <c r="H42" s="288">
        <v>160000</v>
      </c>
      <c r="I42" s="287">
        <v>0</v>
      </c>
      <c r="J42" s="455"/>
      <c r="K42" s="361">
        <f t="shared" si="1"/>
        <v>0</v>
      </c>
      <c r="L42" s="149"/>
    </row>
    <row r="43" spans="1:12" ht="39" customHeight="1" thickBot="1">
      <c r="A43" s="291" t="s">
        <v>628</v>
      </c>
      <c r="B43" s="358" t="s">
        <v>190</v>
      </c>
      <c r="C43" s="362" t="s">
        <v>160</v>
      </c>
      <c r="D43" s="363" t="s">
        <v>170</v>
      </c>
      <c r="E43" s="363" t="s">
        <v>242</v>
      </c>
      <c r="F43" s="363"/>
      <c r="G43" s="285">
        <f>G44</f>
        <v>0</v>
      </c>
      <c r="H43" s="292">
        <f>H44</f>
        <v>11000</v>
      </c>
      <c r="I43" s="285">
        <f>I44</f>
        <v>0</v>
      </c>
      <c r="J43" s="455"/>
      <c r="K43" s="361">
        <f>I43/H43*100</f>
        <v>0</v>
      </c>
      <c r="L43" s="149"/>
    </row>
    <row r="44" spans="1:12" ht="19.5" customHeight="1" thickBot="1">
      <c r="A44" s="286" t="s">
        <v>519</v>
      </c>
      <c r="B44" s="358" t="s">
        <v>190</v>
      </c>
      <c r="C44" s="364" t="s">
        <v>160</v>
      </c>
      <c r="D44" s="365" t="s">
        <v>170</v>
      </c>
      <c r="E44" s="365" t="s">
        <v>243</v>
      </c>
      <c r="F44" s="365" t="s">
        <v>220</v>
      </c>
      <c r="G44" s="287">
        <v>0</v>
      </c>
      <c r="H44" s="288">
        <v>11000</v>
      </c>
      <c r="I44" s="287">
        <v>0</v>
      </c>
      <c r="J44" s="455"/>
      <c r="K44" s="361">
        <v>0</v>
      </c>
      <c r="L44" s="149"/>
    </row>
    <row r="45" spans="1:12" ht="41.25" customHeight="1" thickBot="1">
      <c r="A45" s="291" t="s">
        <v>629</v>
      </c>
      <c r="B45" s="358" t="s">
        <v>190</v>
      </c>
      <c r="C45" s="362" t="s">
        <v>160</v>
      </c>
      <c r="D45" s="363" t="s">
        <v>170</v>
      </c>
      <c r="E45" s="363" t="s">
        <v>244</v>
      </c>
      <c r="F45" s="363"/>
      <c r="G45" s="292">
        <f>SUM(G46:G46)</f>
        <v>0</v>
      </c>
      <c r="H45" s="292">
        <f>SUM(H46:H46)</f>
        <v>33000</v>
      </c>
      <c r="I45" s="292">
        <f>SUM(I46:I46)</f>
        <v>4499</v>
      </c>
      <c r="J45" s="455"/>
      <c r="K45" s="361">
        <f>I45/H45*100</f>
        <v>13.633333333333333</v>
      </c>
      <c r="L45" s="149"/>
    </row>
    <row r="46" spans="1:12" ht="18" customHeight="1" thickBot="1">
      <c r="A46" s="286" t="s">
        <v>519</v>
      </c>
      <c r="B46" s="358" t="s">
        <v>190</v>
      </c>
      <c r="C46" s="364" t="s">
        <v>160</v>
      </c>
      <c r="D46" s="365" t="s">
        <v>170</v>
      </c>
      <c r="E46" s="365" t="s">
        <v>244</v>
      </c>
      <c r="F46" s="365" t="s">
        <v>220</v>
      </c>
      <c r="G46" s="287">
        <v>0</v>
      </c>
      <c r="H46" s="288">
        <v>33000</v>
      </c>
      <c r="I46" s="287">
        <v>4499</v>
      </c>
      <c r="J46" s="455"/>
      <c r="K46" s="361">
        <v>0</v>
      </c>
      <c r="L46" s="149"/>
    </row>
    <row r="47" spans="1:12" ht="48.75" customHeight="1" thickBot="1">
      <c r="A47" s="291" t="s">
        <v>630</v>
      </c>
      <c r="B47" s="358" t="s">
        <v>190</v>
      </c>
      <c r="C47" s="362" t="s">
        <v>160</v>
      </c>
      <c r="D47" s="363" t="s">
        <v>170</v>
      </c>
      <c r="E47" s="363" t="s">
        <v>245</v>
      </c>
      <c r="F47" s="363"/>
      <c r="G47" s="285">
        <f>G48</f>
        <v>0</v>
      </c>
      <c r="H47" s="292">
        <f>H48</f>
        <v>11000</v>
      </c>
      <c r="I47" s="285">
        <f>I48</f>
        <v>0</v>
      </c>
      <c r="J47" s="455"/>
      <c r="K47" s="361">
        <v>0</v>
      </c>
      <c r="L47" s="149"/>
    </row>
    <row r="48" spans="1:12" ht="15" customHeight="1" thickBot="1">
      <c r="A48" s="286" t="s">
        <v>519</v>
      </c>
      <c r="B48" s="358" t="s">
        <v>190</v>
      </c>
      <c r="C48" s="364" t="s">
        <v>160</v>
      </c>
      <c r="D48" s="365" t="s">
        <v>170</v>
      </c>
      <c r="E48" s="365" t="s">
        <v>245</v>
      </c>
      <c r="F48" s="365" t="s">
        <v>220</v>
      </c>
      <c r="G48" s="287">
        <v>0</v>
      </c>
      <c r="H48" s="288">
        <v>11000</v>
      </c>
      <c r="I48" s="287">
        <v>0</v>
      </c>
      <c r="J48" s="455"/>
      <c r="K48" s="361">
        <v>0</v>
      </c>
      <c r="L48" s="149"/>
    </row>
    <row r="49" spans="1:12" ht="36.75" customHeight="1" thickBot="1">
      <c r="A49" s="291" t="s">
        <v>631</v>
      </c>
      <c r="B49" s="358" t="s">
        <v>190</v>
      </c>
      <c r="C49" s="362" t="s">
        <v>160</v>
      </c>
      <c r="D49" s="363" t="s">
        <v>170</v>
      </c>
      <c r="E49" s="363" t="s">
        <v>151</v>
      </c>
      <c r="F49" s="363"/>
      <c r="G49" s="285">
        <f>G50</f>
        <v>4952.34</v>
      </c>
      <c r="H49" s="292">
        <f>H50</f>
        <v>33000</v>
      </c>
      <c r="I49" s="285">
        <f>I50</f>
        <v>18191.82</v>
      </c>
      <c r="J49" s="455">
        <f t="shared" si="0"/>
        <v>367.3378645246489</v>
      </c>
      <c r="K49" s="361">
        <f t="shared" si="1"/>
        <v>55.12672727272727</v>
      </c>
      <c r="L49" s="149"/>
    </row>
    <row r="50" spans="1:12" ht="18" customHeight="1" thickBot="1">
      <c r="A50" s="286" t="s">
        <v>518</v>
      </c>
      <c r="B50" s="358" t="s">
        <v>190</v>
      </c>
      <c r="C50" s="364" t="s">
        <v>160</v>
      </c>
      <c r="D50" s="365" t="s">
        <v>170</v>
      </c>
      <c r="E50" s="365" t="s">
        <v>151</v>
      </c>
      <c r="F50" s="365" t="s">
        <v>220</v>
      </c>
      <c r="G50" s="287">
        <v>4952.34</v>
      </c>
      <c r="H50" s="288">
        <v>33000</v>
      </c>
      <c r="I50" s="287">
        <v>18191.82</v>
      </c>
      <c r="J50" s="455">
        <f t="shared" si="0"/>
        <v>367.3378645246489</v>
      </c>
      <c r="K50" s="361">
        <f t="shared" si="1"/>
        <v>55.12672727272727</v>
      </c>
      <c r="L50" s="149"/>
    </row>
    <row r="51" spans="1:12" ht="17.25" customHeight="1" thickBot="1">
      <c r="A51" s="293" t="s">
        <v>358</v>
      </c>
      <c r="B51" s="358" t="s">
        <v>190</v>
      </c>
      <c r="C51" s="359" t="s">
        <v>160</v>
      </c>
      <c r="D51" s="360" t="s">
        <v>166</v>
      </c>
      <c r="E51" s="360"/>
      <c r="F51" s="360"/>
      <c r="G51" s="294">
        <f aca="true" t="shared" si="2" ref="G51:I52">G52</f>
        <v>1050</v>
      </c>
      <c r="H51" s="294">
        <f t="shared" si="2"/>
        <v>11600</v>
      </c>
      <c r="I51" s="294">
        <f t="shared" si="2"/>
        <v>0</v>
      </c>
      <c r="J51" s="455">
        <f t="shared" si="0"/>
        <v>0</v>
      </c>
      <c r="K51" s="361">
        <f t="shared" si="1"/>
        <v>0</v>
      </c>
      <c r="L51" s="149"/>
    </row>
    <row r="52" spans="1:12" ht="73.5" customHeight="1" thickBot="1">
      <c r="A52" s="295" t="s">
        <v>632</v>
      </c>
      <c r="B52" s="358" t="s">
        <v>190</v>
      </c>
      <c r="C52" s="362" t="s">
        <v>160</v>
      </c>
      <c r="D52" s="363" t="s">
        <v>166</v>
      </c>
      <c r="E52" s="363" t="s">
        <v>357</v>
      </c>
      <c r="F52" s="363"/>
      <c r="G52" s="285">
        <f t="shared" si="2"/>
        <v>1050</v>
      </c>
      <c r="H52" s="292">
        <f t="shared" si="2"/>
        <v>11600</v>
      </c>
      <c r="I52" s="285">
        <f t="shared" si="2"/>
        <v>0</v>
      </c>
      <c r="J52" s="455">
        <f t="shared" si="0"/>
        <v>0</v>
      </c>
      <c r="K52" s="361">
        <f t="shared" si="1"/>
        <v>0</v>
      </c>
      <c r="L52" s="149"/>
    </row>
    <row r="53" spans="1:12" ht="22.5" customHeight="1" thickBot="1">
      <c r="A53" s="286" t="s">
        <v>518</v>
      </c>
      <c r="B53" s="358" t="s">
        <v>190</v>
      </c>
      <c r="C53" s="364" t="s">
        <v>160</v>
      </c>
      <c r="D53" s="365" t="s">
        <v>166</v>
      </c>
      <c r="E53" s="365" t="s">
        <v>357</v>
      </c>
      <c r="F53" s="365" t="s">
        <v>220</v>
      </c>
      <c r="G53" s="287">
        <v>1050</v>
      </c>
      <c r="H53" s="288">
        <v>11600</v>
      </c>
      <c r="I53" s="287">
        <v>0</v>
      </c>
      <c r="J53" s="455">
        <f t="shared" si="0"/>
        <v>0</v>
      </c>
      <c r="K53" s="361">
        <f t="shared" si="1"/>
        <v>0</v>
      </c>
      <c r="L53" s="149"/>
    </row>
    <row r="54" spans="1:12" ht="16.5" customHeight="1" thickBot="1">
      <c r="A54" s="293" t="s">
        <v>360</v>
      </c>
      <c r="B54" s="358" t="s">
        <v>190</v>
      </c>
      <c r="C54" s="359" t="s">
        <v>160</v>
      </c>
      <c r="D54" s="360" t="s">
        <v>188</v>
      </c>
      <c r="E54" s="360"/>
      <c r="F54" s="360"/>
      <c r="G54" s="294">
        <f aca="true" t="shared" si="3" ref="G54:I55">G55</f>
        <v>0</v>
      </c>
      <c r="H54" s="441">
        <f t="shared" si="3"/>
        <v>50000</v>
      </c>
      <c r="I54" s="294">
        <f t="shared" si="3"/>
        <v>0</v>
      </c>
      <c r="J54" s="455"/>
      <c r="K54" s="361">
        <f t="shared" si="1"/>
        <v>0</v>
      </c>
      <c r="L54" s="149"/>
    </row>
    <row r="55" spans="1:12" ht="18" customHeight="1" thickBot="1">
      <c r="A55" s="296" t="s">
        <v>633</v>
      </c>
      <c r="B55" s="358" t="s">
        <v>190</v>
      </c>
      <c r="C55" s="362" t="s">
        <v>160</v>
      </c>
      <c r="D55" s="363" t="s">
        <v>188</v>
      </c>
      <c r="E55" s="363" t="s">
        <v>425</v>
      </c>
      <c r="F55" s="363"/>
      <c r="G55" s="285">
        <f t="shared" si="3"/>
        <v>0</v>
      </c>
      <c r="H55" s="292">
        <f t="shared" si="3"/>
        <v>50000</v>
      </c>
      <c r="I55" s="285">
        <f t="shared" si="3"/>
        <v>0</v>
      </c>
      <c r="J55" s="455"/>
      <c r="K55" s="361">
        <f t="shared" si="1"/>
        <v>0</v>
      </c>
      <c r="L55" s="149"/>
    </row>
    <row r="56" spans="1:12" ht="18" customHeight="1" thickBot="1">
      <c r="A56" s="297" t="s">
        <v>145</v>
      </c>
      <c r="B56" s="358" t="s">
        <v>190</v>
      </c>
      <c r="C56" s="364" t="s">
        <v>160</v>
      </c>
      <c r="D56" s="365" t="s">
        <v>188</v>
      </c>
      <c r="E56" s="365" t="s">
        <v>425</v>
      </c>
      <c r="F56" s="365" t="s">
        <v>226</v>
      </c>
      <c r="G56" s="287">
        <v>0</v>
      </c>
      <c r="H56" s="288">
        <v>50000</v>
      </c>
      <c r="I56" s="287">
        <v>0</v>
      </c>
      <c r="J56" s="455"/>
      <c r="K56" s="361">
        <f t="shared" si="1"/>
        <v>0</v>
      </c>
      <c r="L56" s="149"/>
    </row>
    <row r="57" spans="1:12" ht="15" customHeight="1" thickBot="1">
      <c r="A57" s="282" t="s">
        <v>174</v>
      </c>
      <c r="B57" s="358" t="s">
        <v>190</v>
      </c>
      <c r="C57" s="359" t="s">
        <v>160</v>
      </c>
      <c r="D57" s="360" t="s">
        <v>200</v>
      </c>
      <c r="E57" s="360" t="s">
        <v>246</v>
      </c>
      <c r="F57" s="360"/>
      <c r="G57" s="283">
        <f>G58+G60+G74+G72+G80+G99+G90+G69+G77+G97</f>
        <v>3539730.1999999997</v>
      </c>
      <c r="H57" s="441">
        <f>H58+H60+H74+H72+H80+H99+H90+H69+H77+H97</f>
        <v>17732366.36</v>
      </c>
      <c r="I57" s="283">
        <f>I58+I60+I74+I72+I80+I99+I90+I69+I77+I97</f>
        <v>4008406.73</v>
      </c>
      <c r="J57" s="455">
        <f t="shared" si="0"/>
        <v>113.24045911747737</v>
      </c>
      <c r="K57" s="361">
        <f t="shared" si="1"/>
        <v>22.605029969615405</v>
      </c>
      <c r="L57" s="149"/>
    </row>
    <row r="58" spans="1:12" ht="52.5" customHeight="1" thickBot="1">
      <c r="A58" s="298" t="s">
        <v>745</v>
      </c>
      <c r="B58" s="358" t="s">
        <v>190</v>
      </c>
      <c r="C58" s="362" t="s">
        <v>160</v>
      </c>
      <c r="D58" s="363" t="s">
        <v>200</v>
      </c>
      <c r="E58" s="363" t="s">
        <v>744</v>
      </c>
      <c r="F58" s="363"/>
      <c r="G58" s="285">
        <f>G59</f>
        <v>0</v>
      </c>
      <c r="H58" s="292">
        <f>H59</f>
        <v>325080</v>
      </c>
      <c r="I58" s="285">
        <f>I59</f>
        <v>0</v>
      </c>
      <c r="J58" s="455"/>
      <c r="K58" s="361">
        <f>I58/H58*100</f>
        <v>0</v>
      </c>
      <c r="L58" s="149"/>
    </row>
    <row r="59" spans="1:12" ht="15" customHeight="1" thickBot="1">
      <c r="A59" s="286" t="s">
        <v>201</v>
      </c>
      <c r="B59" s="358" t="s">
        <v>190</v>
      </c>
      <c r="C59" s="364" t="s">
        <v>160</v>
      </c>
      <c r="D59" s="365" t="s">
        <v>200</v>
      </c>
      <c r="E59" s="365" t="s">
        <v>744</v>
      </c>
      <c r="F59" s="365" t="s">
        <v>355</v>
      </c>
      <c r="G59" s="288">
        <v>0</v>
      </c>
      <c r="H59" s="288">
        <v>325080</v>
      </c>
      <c r="I59" s="288">
        <v>0</v>
      </c>
      <c r="J59" s="455"/>
      <c r="K59" s="361">
        <f>I59/H59*100</f>
        <v>0</v>
      </c>
      <c r="L59" s="149"/>
    </row>
    <row r="60" spans="1:13" ht="32.25" customHeight="1" thickBot="1">
      <c r="A60" s="298" t="s">
        <v>9</v>
      </c>
      <c r="B60" s="358" t="s">
        <v>190</v>
      </c>
      <c r="C60" s="362" t="s">
        <v>160</v>
      </c>
      <c r="D60" s="363" t="s">
        <v>200</v>
      </c>
      <c r="E60" s="363" t="s">
        <v>152</v>
      </c>
      <c r="F60" s="363"/>
      <c r="G60" s="285">
        <f>SUM(G61:G68)</f>
        <v>165972.78</v>
      </c>
      <c r="H60" s="285">
        <f>SUM(H61:H68)</f>
        <v>1208061.3599999999</v>
      </c>
      <c r="I60" s="285">
        <f>SUM(I61:I68)</f>
        <v>178065.50999999995</v>
      </c>
      <c r="J60" s="455">
        <f t="shared" si="0"/>
        <v>107.28597183224862</v>
      </c>
      <c r="K60" s="361">
        <f t="shared" si="1"/>
        <v>14.739773648583544</v>
      </c>
      <c r="L60" s="149"/>
      <c r="M60" s="149"/>
    </row>
    <row r="61" spans="1:12" ht="16.5" customHeight="1" thickBot="1">
      <c r="A61" s="286" t="s">
        <v>519</v>
      </c>
      <c r="B61" s="358" t="s">
        <v>190</v>
      </c>
      <c r="C61" s="364" t="s">
        <v>160</v>
      </c>
      <c r="D61" s="365" t="s">
        <v>200</v>
      </c>
      <c r="E61" s="365" t="s">
        <v>152</v>
      </c>
      <c r="F61" s="365" t="s">
        <v>220</v>
      </c>
      <c r="G61" s="288">
        <v>54153.97</v>
      </c>
      <c r="H61" s="288">
        <v>300000</v>
      </c>
      <c r="I61" s="288">
        <v>76790</v>
      </c>
      <c r="J61" s="455">
        <f t="shared" si="0"/>
        <v>141.7993916235504</v>
      </c>
      <c r="K61" s="361">
        <f t="shared" si="1"/>
        <v>25.596666666666668</v>
      </c>
      <c r="L61" s="149"/>
    </row>
    <row r="62" spans="1:12" ht="18.75" customHeight="1" thickBot="1">
      <c r="A62" s="286" t="s">
        <v>506</v>
      </c>
      <c r="B62" s="358" t="s">
        <v>190</v>
      </c>
      <c r="C62" s="364" t="s">
        <v>160</v>
      </c>
      <c r="D62" s="365" t="s">
        <v>200</v>
      </c>
      <c r="E62" s="365" t="s">
        <v>152</v>
      </c>
      <c r="F62" s="365" t="s">
        <v>508</v>
      </c>
      <c r="G62" s="288">
        <v>2411.58</v>
      </c>
      <c r="H62" s="288">
        <v>500000</v>
      </c>
      <c r="I62" s="288">
        <v>22507.98</v>
      </c>
      <c r="J62" s="455">
        <f t="shared" si="0"/>
        <v>933.3291866742965</v>
      </c>
      <c r="K62" s="361">
        <f t="shared" si="1"/>
        <v>4.501596</v>
      </c>
      <c r="L62" s="149"/>
    </row>
    <row r="63" spans="1:12" ht="17.25" customHeight="1" thickBot="1">
      <c r="A63" s="286" t="s">
        <v>370</v>
      </c>
      <c r="B63" s="358" t="s">
        <v>190</v>
      </c>
      <c r="C63" s="364" t="s">
        <v>160</v>
      </c>
      <c r="D63" s="365" t="s">
        <v>200</v>
      </c>
      <c r="E63" s="365" t="s">
        <v>152</v>
      </c>
      <c r="F63" s="365" t="s">
        <v>369</v>
      </c>
      <c r="G63" s="288">
        <v>0</v>
      </c>
      <c r="H63" s="288">
        <v>0</v>
      </c>
      <c r="I63" s="288">
        <v>0</v>
      </c>
      <c r="J63" s="455"/>
      <c r="K63" s="361"/>
      <c r="L63" s="149"/>
    </row>
    <row r="64" spans="1:12" ht="25.5" customHeight="1" thickBot="1">
      <c r="A64" s="299" t="s">
        <v>153</v>
      </c>
      <c r="B64" s="358" t="s">
        <v>190</v>
      </c>
      <c r="C64" s="364" t="s">
        <v>160</v>
      </c>
      <c r="D64" s="365" t="s">
        <v>200</v>
      </c>
      <c r="E64" s="365" t="s">
        <v>152</v>
      </c>
      <c r="F64" s="365" t="s">
        <v>341</v>
      </c>
      <c r="G64" s="288">
        <v>38738.77</v>
      </c>
      <c r="H64" s="288">
        <v>110061.36</v>
      </c>
      <c r="I64" s="288">
        <v>50000</v>
      </c>
      <c r="J64" s="455">
        <f t="shared" si="0"/>
        <v>129.06966328564383</v>
      </c>
      <c r="K64" s="361">
        <f>I64/H64*100</f>
        <v>45.42920421844687</v>
      </c>
      <c r="L64" s="149"/>
    </row>
    <row r="65" spans="1:12" ht="24.75" customHeight="1" thickBot="1">
      <c r="A65" s="286" t="s">
        <v>340</v>
      </c>
      <c r="B65" s="358" t="s">
        <v>190</v>
      </c>
      <c r="C65" s="364" t="s">
        <v>160</v>
      </c>
      <c r="D65" s="365" t="s">
        <v>200</v>
      </c>
      <c r="E65" s="365" t="s">
        <v>152</v>
      </c>
      <c r="F65" s="365" t="s">
        <v>343</v>
      </c>
      <c r="G65" s="288">
        <v>1569</v>
      </c>
      <c r="H65" s="288">
        <v>35000</v>
      </c>
      <c r="I65" s="288">
        <v>0</v>
      </c>
      <c r="J65" s="455">
        <f t="shared" si="0"/>
        <v>0</v>
      </c>
      <c r="K65" s="361">
        <f>I65/H65*100</f>
        <v>0</v>
      </c>
      <c r="L65" s="149"/>
    </row>
    <row r="66" spans="1:12" ht="24.75" customHeight="1" thickBot="1">
      <c r="A66" s="286" t="s">
        <v>342</v>
      </c>
      <c r="B66" s="358" t="s">
        <v>190</v>
      </c>
      <c r="C66" s="364" t="s">
        <v>160</v>
      </c>
      <c r="D66" s="365" t="s">
        <v>200</v>
      </c>
      <c r="E66" s="365" t="s">
        <v>152</v>
      </c>
      <c r="F66" s="365" t="s">
        <v>344</v>
      </c>
      <c r="G66" s="288">
        <v>16005.9</v>
      </c>
      <c r="H66" s="288">
        <v>180000</v>
      </c>
      <c r="I66" s="288">
        <v>27882.67</v>
      </c>
      <c r="J66" s="455">
        <f t="shared" si="0"/>
        <v>174.20245034643474</v>
      </c>
      <c r="K66" s="361">
        <f t="shared" si="1"/>
        <v>15.49037222222222</v>
      </c>
      <c r="L66" s="149"/>
    </row>
    <row r="67" spans="1:12" ht="16.5" customHeight="1" thickBot="1">
      <c r="A67" s="286" t="s">
        <v>247</v>
      </c>
      <c r="B67" s="358" t="s">
        <v>190</v>
      </c>
      <c r="C67" s="364" t="s">
        <v>160</v>
      </c>
      <c r="D67" s="365" t="s">
        <v>200</v>
      </c>
      <c r="E67" s="365" t="s">
        <v>152</v>
      </c>
      <c r="F67" s="365" t="s">
        <v>248</v>
      </c>
      <c r="G67" s="288">
        <v>53093.56</v>
      </c>
      <c r="H67" s="288">
        <v>83000</v>
      </c>
      <c r="I67" s="288">
        <v>884.86</v>
      </c>
      <c r="J67" s="455">
        <f t="shared" si="0"/>
        <v>1.6666051400584179</v>
      </c>
      <c r="K67" s="361">
        <f>I67/H67*100</f>
        <v>1.0660963855421688</v>
      </c>
      <c r="L67" s="149"/>
    </row>
    <row r="68" spans="1:12" ht="21" customHeight="1" thickBot="1">
      <c r="A68" s="286" t="s">
        <v>145</v>
      </c>
      <c r="B68" s="358" t="s">
        <v>190</v>
      </c>
      <c r="C68" s="364" t="s">
        <v>160</v>
      </c>
      <c r="D68" s="365" t="s">
        <v>200</v>
      </c>
      <c r="E68" s="365" t="s">
        <v>152</v>
      </c>
      <c r="F68" s="365" t="s">
        <v>226</v>
      </c>
      <c r="G68" s="287">
        <v>0</v>
      </c>
      <c r="H68" s="287">
        <v>0</v>
      </c>
      <c r="I68" s="287">
        <v>0</v>
      </c>
      <c r="J68" s="455"/>
      <c r="K68" s="361"/>
      <c r="L68" s="149"/>
    </row>
    <row r="69" spans="1:12" ht="42" customHeight="1" thickBot="1">
      <c r="A69" s="300" t="s">
        <v>634</v>
      </c>
      <c r="B69" s="358" t="s">
        <v>190</v>
      </c>
      <c r="C69" s="368" t="s">
        <v>160</v>
      </c>
      <c r="D69" s="369" t="s">
        <v>200</v>
      </c>
      <c r="E69" s="369" t="s">
        <v>489</v>
      </c>
      <c r="F69" s="369"/>
      <c r="G69" s="301">
        <f>G71+G70</f>
        <v>43520.4</v>
      </c>
      <c r="H69" s="436">
        <f>H71+H70</f>
        <v>294000</v>
      </c>
      <c r="I69" s="301">
        <f>I71+I70</f>
        <v>3500</v>
      </c>
      <c r="J69" s="455">
        <f t="shared" si="0"/>
        <v>8.042205494434794</v>
      </c>
      <c r="K69" s="361">
        <v>0</v>
      </c>
      <c r="L69" s="149"/>
    </row>
    <row r="70" spans="1:12" ht="35.25" customHeight="1" thickBot="1">
      <c r="A70" s="286" t="s">
        <v>793</v>
      </c>
      <c r="B70" s="358" t="s">
        <v>190</v>
      </c>
      <c r="C70" s="364" t="s">
        <v>160</v>
      </c>
      <c r="D70" s="365" t="s">
        <v>200</v>
      </c>
      <c r="E70" s="365" t="s">
        <v>489</v>
      </c>
      <c r="F70" s="365" t="s">
        <v>220</v>
      </c>
      <c r="G70" s="287">
        <v>13520.4</v>
      </c>
      <c r="H70" s="288">
        <v>0</v>
      </c>
      <c r="I70" s="287">
        <v>0</v>
      </c>
      <c r="J70" s="455">
        <f t="shared" si="0"/>
        <v>0</v>
      </c>
      <c r="K70" s="361">
        <v>0</v>
      </c>
      <c r="L70" s="149"/>
    </row>
    <row r="71" spans="1:12" ht="16.5" customHeight="1" thickBot="1">
      <c r="A71" s="286" t="s">
        <v>519</v>
      </c>
      <c r="B71" s="358" t="s">
        <v>190</v>
      </c>
      <c r="C71" s="364" t="s">
        <v>160</v>
      </c>
      <c r="D71" s="365" t="s">
        <v>200</v>
      </c>
      <c r="E71" s="365" t="s">
        <v>489</v>
      </c>
      <c r="F71" s="365" t="s">
        <v>220</v>
      </c>
      <c r="G71" s="287">
        <v>30000</v>
      </c>
      <c r="H71" s="288">
        <v>294000</v>
      </c>
      <c r="I71" s="287">
        <v>3500</v>
      </c>
      <c r="J71" s="455">
        <f t="shared" si="0"/>
        <v>11.666666666666666</v>
      </c>
      <c r="K71" s="361">
        <v>0</v>
      </c>
      <c r="L71" s="149"/>
    </row>
    <row r="72" spans="1:12" ht="19.5" customHeight="1" thickBot="1">
      <c r="A72" s="284" t="s">
        <v>635</v>
      </c>
      <c r="B72" s="358" t="s">
        <v>190</v>
      </c>
      <c r="C72" s="362" t="s">
        <v>160</v>
      </c>
      <c r="D72" s="363" t="s">
        <v>200</v>
      </c>
      <c r="E72" s="363" t="s">
        <v>636</v>
      </c>
      <c r="F72" s="363"/>
      <c r="G72" s="285">
        <f>G73</f>
        <v>0</v>
      </c>
      <c r="H72" s="292">
        <f>H73</f>
        <v>0</v>
      </c>
      <c r="I72" s="285">
        <f>I73</f>
        <v>0</v>
      </c>
      <c r="J72" s="455"/>
      <c r="K72" s="361">
        <v>0</v>
      </c>
      <c r="L72" s="149"/>
    </row>
    <row r="73" spans="1:12" ht="16.5" customHeight="1" thickBot="1">
      <c r="A73" s="286" t="s">
        <v>506</v>
      </c>
      <c r="B73" s="358" t="s">
        <v>190</v>
      </c>
      <c r="C73" s="364" t="s">
        <v>160</v>
      </c>
      <c r="D73" s="365" t="s">
        <v>200</v>
      </c>
      <c r="E73" s="365" t="s">
        <v>636</v>
      </c>
      <c r="F73" s="365" t="s">
        <v>508</v>
      </c>
      <c r="G73" s="288">
        <v>0</v>
      </c>
      <c r="H73" s="288">
        <v>0</v>
      </c>
      <c r="I73" s="288">
        <v>0</v>
      </c>
      <c r="J73" s="455"/>
      <c r="K73" s="361">
        <v>0</v>
      </c>
      <c r="L73" s="149"/>
    </row>
    <row r="74" spans="1:12" ht="27" customHeight="1" thickBot="1">
      <c r="A74" s="284" t="s">
        <v>637</v>
      </c>
      <c r="B74" s="358" t="s">
        <v>190</v>
      </c>
      <c r="C74" s="362" t="s">
        <v>160</v>
      </c>
      <c r="D74" s="363" t="s">
        <v>200</v>
      </c>
      <c r="E74" s="363" t="s">
        <v>490</v>
      </c>
      <c r="F74" s="363"/>
      <c r="G74" s="285">
        <f>G75+G76</f>
        <v>155830.78999999998</v>
      </c>
      <c r="H74" s="292">
        <f>H75+H76</f>
        <v>1082000</v>
      </c>
      <c r="I74" s="285">
        <f>I75+I76</f>
        <v>164982.85</v>
      </c>
      <c r="J74" s="455">
        <f t="shared" si="0"/>
        <v>105.8730755327622</v>
      </c>
      <c r="K74" s="361">
        <f t="shared" si="1"/>
        <v>15.247952865064695</v>
      </c>
      <c r="L74" s="149"/>
    </row>
    <row r="75" spans="1:12" ht="19.5" customHeight="1" thickBot="1">
      <c r="A75" s="286" t="s">
        <v>638</v>
      </c>
      <c r="B75" s="358" t="s">
        <v>190</v>
      </c>
      <c r="C75" s="364" t="s">
        <v>160</v>
      </c>
      <c r="D75" s="365" t="s">
        <v>200</v>
      </c>
      <c r="E75" s="365" t="s">
        <v>490</v>
      </c>
      <c r="F75" s="365" t="s">
        <v>345</v>
      </c>
      <c r="G75" s="302">
        <v>110406.45</v>
      </c>
      <c r="H75" s="302">
        <v>831000</v>
      </c>
      <c r="I75" s="302">
        <v>137966.12</v>
      </c>
      <c r="J75" s="455">
        <f t="shared" si="0"/>
        <v>124.96201082454874</v>
      </c>
      <c r="K75" s="361">
        <f t="shared" si="1"/>
        <v>16.602421179302045</v>
      </c>
      <c r="L75" s="149"/>
    </row>
    <row r="76" spans="1:12" ht="39.75" customHeight="1" thickBot="1">
      <c r="A76" s="286" t="s">
        <v>639</v>
      </c>
      <c r="B76" s="358" t="s">
        <v>190</v>
      </c>
      <c r="C76" s="364" t="s">
        <v>160</v>
      </c>
      <c r="D76" s="365" t="s">
        <v>200</v>
      </c>
      <c r="E76" s="365" t="s">
        <v>490</v>
      </c>
      <c r="F76" s="365" t="s">
        <v>92</v>
      </c>
      <c r="G76" s="302">
        <v>45424.34</v>
      </c>
      <c r="H76" s="302">
        <v>251000</v>
      </c>
      <c r="I76" s="302">
        <v>27016.73</v>
      </c>
      <c r="J76" s="455">
        <f aca="true" t="shared" si="4" ref="J76:J81">I76/G76*100</f>
        <v>59.47632921028683</v>
      </c>
      <c r="K76" s="361">
        <f t="shared" si="1"/>
        <v>10.763637450199202</v>
      </c>
      <c r="L76" s="149"/>
    </row>
    <row r="77" spans="1:12" ht="18.75" customHeight="1" thickBot="1">
      <c r="A77" s="303" t="s">
        <v>640</v>
      </c>
      <c r="B77" s="358" t="s">
        <v>190</v>
      </c>
      <c r="C77" s="362" t="s">
        <v>160</v>
      </c>
      <c r="D77" s="363" t="s">
        <v>200</v>
      </c>
      <c r="E77" s="363" t="s">
        <v>507</v>
      </c>
      <c r="F77" s="363"/>
      <c r="G77" s="285">
        <f>G78+G79</f>
        <v>316512.68</v>
      </c>
      <c r="H77" s="285">
        <f>H78+H79</f>
        <v>2279408.45</v>
      </c>
      <c r="I77" s="285">
        <f>I78+I79</f>
        <v>663906.87</v>
      </c>
      <c r="J77" s="455">
        <f t="shared" si="4"/>
        <v>209.75680026468447</v>
      </c>
      <c r="K77" s="361">
        <f t="shared" si="1"/>
        <v>29.1262792326667</v>
      </c>
      <c r="L77" s="149"/>
    </row>
    <row r="78" spans="1:12" ht="31.5" customHeight="1" thickBot="1">
      <c r="A78" s="286" t="s">
        <v>641</v>
      </c>
      <c r="B78" s="358" t="s">
        <v>190</v>
      </c>
      <c r="C78" s="364" t="s">
        <v>160</v>
      </c>
      <c r="D78" s="365" t="s">
        <v>200</v>
      </c>
      <c r="E78" s="365" t="s">
        <v>507</v>
      </c>
      <c r="F78" s="365" t="s">
        <v>220</v>
      </c>
      <c r="G78" s="302">
        <v>2486.17</v>
      </c>
      <c r="H78" s="302">
        <v>105000</v>
      </c>
      <c r="I78" s="302">
        <v>5046.9</v>
      </c>
      <c r="J78" s="455">
        <f t="shared" si="4"/>
        <v>202.99899041497565</v>
      </c>
      <c r="K78" s="361">
        <f t="shared" si="1"/>
        <v>4.806571428571428</v>
      </c>
      <c r="L78" s="149"/>
    </row>
    <row r="79" spans="1:12" ht="20.25" customHeight="1" thickBot="1">
      <c r="A79" s="286" t="s">
        <v>506</v>
      </c>
      <c r="B79" s="358" t="s">
        <v>190</v>
      </c>
      <c r="C79" s="364" t="s">
        <v>160</v>
      </c>
      <c r="D79" s="365" t="s">
        <v>200</v>
      </c>
      <c r="E79" s="365" t="s">
        <v>507</v>
      </c>
      <c r="F79" s="365" t="s">
        <v>508</v>
      </c>
      <c r="G79" s="288">
        <v>314026.51</v>
      </c>
      <c r="H79" s="288">
        <v>2174408.45</v>
      </c>
      <c r="I79" s="288">
        <v>658859.97</v>
      </c>
      <c r="J79" s="455">
        <f t="shared" si="4"/>
        <v>209.81030232129126</v>
      </c>
      <c r="K79" s="361">
        <f t="shared" si="1"/>
        <v>30.300653494976988</v>
      </c>
      <c r="L79" s="149"/>
    </row>
    <row r="80" spans="1:12" ht="33" customHeight="1" thickBot="1">
      <c r="A80" s="303" t="s">
        <v>642</v>
      </c>
      <c r="B80" s="358" t="s">
        <v>190</v>
      </c>
      <c r="C80" s="362" t="s">
        <v>160</v>
      </c>
      <c r="D80" s="363" t="s">
        <v>200</v>
      </c>
      <c r="E80" s="363" t="s">
        <v>249</v>
      </c>
      <c r="F80" s="363"/>
      <c r="G80" s="285">
        <f>SUM(G81:G89)</f>
        <v>2089100.2599999998</v>
      </c>
      <c r="H80" s="285">
        <f>SUM(H81:H89)</f>
        <v>8566591.55</v>
      </c>
      <c r="I80" s="285">
        <f>SUM(I81:I89)</f>
        <v>2138716</v>
      </c>
      <c r="J80" s="455">
        <f t="shared" si="4"/>
        <v>102.37498127543194</v>
      </c>
      <c r="K80" s="361">
        <f t="shared" si="1"/>
        <v>24.965775332197317</v>
      </c>
      <c r="L80" s="149"/>
    </row>
    <row r="81" spans="1:12" ht="17.25" customHeight="1" thickBot="1">
      <c r="A81" s="286" t="s">
        <v>638</v>
      </c>
      <c r="B81" s="358" t="s">
        <v>190</v>
      </c>
      <c r="C81" s="364" t="s">
        <v>160</v>
      </c>
      <c r="D81" s="365" t="s">
        <v>200</v>
      </c>
      <c r="E81" s="365" t="s">
        <v>249</v>
      </c>
      <c r="F81" s="365" t="s">
        <v>345</v>
      </c>
      <c r="G81" s="288">
        <v>1297065.48</v>
      </c>
      <c r="H81" s="288">
        <v>5465366.2</v>
      </c>
      <c r="I81" s="288">
        <v>1196756.55</v>
      </c>
      <c r="J81" s="455">
        <f t="shared" si="4"/>
        <v>92.26647138893867</v>
      </c>
      <c r="K81" s="361">
        <f t="shared" si="1"/>
        <v>21.89709721555346</v>
      </c>
      <c r="L81" s="149"/>
    </row>
    <row r="82" spans="1:12" ht="29.25" customHeight="1" thickBot="1">
      <c r="A82" s="286" t="s">
        <v>641</v>
      </c>
      <c r="B82" s="358" t="s">
        <v>190</v>
      </c>
      <c r="C82" s="364" t="s">
        <v>160</v>
      </c>
      <c r="D82" s="365" t="s">
        <v>200</v>
      </c>
      <c r="E82" s="365" t="s">
        <v>249</v>
      </c>
      <c r="F82" s="365" t="s">
        <v>346</v>
      </c>
      <c r="G82" s="288">
        <v>0</v>
      </c>
      <c r="H82" s="288">
        <v>50000</v>
      </c>
      <c r="I82" s="288">
        <v>760</v>
      </c>
      <c r="J82" s="455"/>
      <c r="K82" s="361">
        <f t="shared" si="1"/>
        <v>1.52</v>
      </c>
      <c r="L82" s="149"/>
    </row>
    <row r="83" spans="1:12" ht="29.25" customHeight="1" thickBot="1">
      <c r="A83" s="286" t="s">
        <v>639</v>
      </c>
      <c r="B83" s="358" t="s">
        <v>190</v>
      </c>
      <c r="C83" s="364" t="s">
        <v>160</v>
      </c>
      <c r="D83" s="365" t="s">
        <v>200</v>
      </c>
      <c r="E83" s="365" t="s">
        <v>249</v>
      </c>
      <c r="F83" s="365" t="s">
        <v>92</v>
      </c>
      <c r="G83" s="288">
        <v>557955.23</v>
      </c>
      <c r="H83" s="288">
        <v>1661000</v>
      </c>
      <c r="I83" s="288">
        <v>368396.21</v>
      </c>
      <c r="J83" s="455">
        <f>I83/G83*100</f>
        <v>66.02612363719578</v>
      </c>
      <c r="K83" s="361">
        <f>I83/H83*100</f>
        <v>22.17918181818182</v>
      </c>
      <c r="L83" s="149"/>
    </row>
    <row r="84" spans="1:12" ht="16.5" customHeight="1" thickBot="1">
      <c r="A84" s="286" t="s">
        <v>520</v>
      </c>
      <c r="B84" s="370" t="s">
        <v>190</v>
      </c>
      <c r="C84" s="364" t="s">
        <v>160</v>
      </c>
      <c r="D84" s="365" t="s">
        <v>200</v>
      </c>
      <c r="E84" s="365" t="s">
        <v>249</v>
      </c>
      <c r="F84" s="365" t="s">
        <v>220</v>
      </c>
      <c r="G84" s="288">
        <v>212906.92</v>
      </c>
      <c r="H84" s="288">
        <v>1300000</v>
      </c>
      <c r="I84" s="288">
        <v>520786.44</v>
      </c>
      <c r="J84" s="455">
        <f>I84/G84*100</f>
        <v>244.60756841534317</v>
      </c>
      <c r="K84" s="361">
        <f t="shared" si="1"/>
        <v>40.060495384615386</v>
      </c>
      <c r="L84" s="149"/>
    </row>
    <row r="85" spans="1:12" ht="33" customHeight="1" thickBot="1">
      <c r="A85" s="286" t="s">
        <v>259</v>
      </c>
      <c r="B85" s="370" t="s">
        <v>190</v>
      </c>
      <c r="C85" s="364" t="s">
        <v>160</v>
      </c>
      <c r="D85" s="365" t="s">
        <v>200</v>
      </c>
      <c r="E85" s="365" t="s">
        <v>249</v>
      </c>
      <c r="F85" s="365" t="s">
        <v>260</v>
      </c>
      <c r="G85" s="288">
        <v>0</v>
      </c>
      <c r="H85" s="288">
        <v>34633.8</v>
      </c>
      <c r="I85" s="288">
        <v>34633.8</v>
      </c>
      <c r="J85" s="455"/>
      <c r="K85" s="361">
        <f t="shared" si="1"/>
        <v>100</v>
      </c>
      <c r="L85" s="149"/>
    </row>
    <row r="86" spans="1:12" ht="52.5" customHeight="1" thickBot="1">
      <c r="A86" s="299" t="s">
        <v>643</v>
      </c>
      <c r="B86" s="358" t="s">
        <v>190</v>
      </c>
      <c r="C86" s="364" t="s">
        <v>160</v>
      </c>
      <c r="D86" s="365" t="s">
        <v>200</v>
      </c>
      <c r="E86" s="365" t="s">
        <v>249</v>
      </c>
      <c r="F86" s="365" t="s">
        <v>341</v>
      </c>
      <c r="G86" s="288">
        <v>0</v>
      </c>
      <c r="H86" s="288">
        <v>0</v>
      </c>
      <c r="I86" s="288">
        <v>0</v>
      </c>
      <c r="J86" s="455"/>
      <c r="K86" s="361"/>
      <c r="L86" s="149"/>
    </row>
    <row r="87" spans="1:12" ht="30" customHeight="1" thickBot="1">
      <c r="A87" s="286" t="s">
        <v>340</v>
      </c>
      <c r="B87" s="358" t="s">
        <v>190</v>
      </c>
      <c r="C87" s="364" t="s">
        <v>160</v>
      </c>
      <c r="D87" s="365" t="s">
        <v>200</v>
      </c>
      <c r="E87" s="365" t="s">
        <v>249</v>
      </c>
      <c r="F87" s="365" t="s">
        <v>343</v>
      </c>
      <c r="G87" s="288">
        <v>17856</v>
      </c>
      <c r="H87" s="288">
        <v>25591.55</v>
      </c>
      <c r="I87" s="288">
        <v>17383</v>
      </c>
      <c r="J87" s="455">
        <f>I87/G87*100</f>
        <v>97.35103046594982</v>
      </c>
      <c r="K87" s="361">
        <f t="shared" si="1"/>
        <v>67.92476422881771</v>
      </c>
      <c r="L87" s="149"/>
    </row>
    <row r="88" spans="1:12" ht="13.5" customHeight="1" thickBot="1">
      <c r="A88" s="286" t="s">
        <v>342</v>
      </c>
      <c r="B88" s="358" t="s">
        <v>190</v>
      </c>
      <c r="C88" s="364" t="s">
        <v>160</v>
      </c>
      <c r="D88" s="365" t="s">
        <v>200</v>
      </c>
      <c r="E88" s="365" t="s">
        <v>249</v>
      </c>
      <c r="F88" s="365" t="s">
        <v>344</v>
      </c>
      <c r="G88" s="288">
        <v>1940</v>
      </c>
      <c r="H88" s="288">
        <v>20000</v>
      </c>
      <c r="I88" s="288">
        <v>0</v>
      </c>
      <c r="J88" s="455">
        <f>I88/G88*100</f>
        <v>0</v>
      </c>
      <c r="K88" s="361">
        <f t="shared" si="1"/>
        <v>0</v>
      </c>
      <c r="L88" s="149"/>
    </row>
    <row r="89" spans="1:12" ht="16.5" customHeight="1" thickBot="1">
      <c r="A89" s="286" t="s">
        <v>247</v>
      </c>
      <c r="B89" s="370" t="s">
        <v>190</v>
      </c>
      <c r="C89" s="364" t="s">
        <v>160</v>
      </c>
      <c r="D89" s="365" t="s">
        <v>200</v>
      </c>
      <c r="E89" s="365" t="s">
        <v>249</v>
      </c>
      <c r="F89" s="365" t="s">
        <v>248</v>
      </c>
      <c r="G89" s="288">
        <v>1376.63</v>
      </c>
      <c r="H89" s="288">
        <v>10000</v>
      </c>
      <c r="I89" s="288">
        <v>0</v>
      </c>
      <c r="J89" s="455">
        <f>I89/G89*100</f>
        <v>0</v>
      </c>
      <c r="K89" s="361">
        <v>0</v>
      </c>
      <c r="L89" s="149"/>
    </row>
    <row r="90" spans="1:12" ht="28.5" customHeight="1" thickBot="1">
      <c r="A90" s="304" t="s">
        <v>644</v>
      </c>
      <c r="B90" s="370" t="s">
        <v>190</v>
      </c>
      <c r="C90" s="371" t="s">
        <v>160</v>
      </c>
      <c r="D90" s="372" t="s">
        <v>200</v>
      </c>
      <c r="E90" s="372" t="s">
        <v>426</v>
      </c>
      <c r="F90" s="373"/>
      <c r="G90" s="285">
        <f>SUM(G91:G96)</f>
        <v>768793.29</v>
      </c>
      <c r="H90" s="285">
        <f>SUM(H91:H96)</f>
        <v>3607000</v>
      </c>
      <c r="I90" s="285">
        <f>SUM(I91:I96)</f>
        <v>859235.5</v>
      </c>
      <c r="J90" s="455">
        <f>I90/G90*100</f>
        <v>111.76417785852423</v>
      </c>
      <c r="K90" s="361">
        <f aca="true" t="shared" si="5" ref="K90:K98">I90/H90*100</f>
        <v>23.821333518159136</v>
      </c>
      <c r="L90" s="149"/>
    </row>
    <row r="91" spans="1:12" ht="15.75" customHeight="1" thickBot="1">
      <c r="A91" s="286" t="s">
        <v>638</v>
      </c>
      <c r="B91" s="358" t="s">
        <v>190</v>
      </c>
      <c r="C91" s="364" t="s">
        <v>160</v>
      </c>
      <c r="D91" s="365" t="s">
        <v>200</v>
      </c>
      <c r="E91" s="365" t="s">
        <v>426</v>
      </c>
      <c r="F91" s="365" t="s">
        <v>345</v>
      </c>
      <c r="G91" s="287">
        <v>590362.37</v>
      </c>
      <c r="H91" s="287">
        <v>2663000</v>
      </c>
      <c r="I91" s="287">
        <v>709599.34</v>
      </c>
      <c r="J91" s="455">
        <f>I91/G91*100</f>
        <v>120.19725105446678</v>
      </c>
      <c r="K91" s="374">
        <f t="shared" si="5"/>
        <v>26.646614344723996</v>
      </c>
      <c r="L91" s="149"/>
    </row>
    <row r="92" spans="1:12" ht="16.5" customHeight="1" thickBot="1">
      <c r="A92" s="286" t="s">
        <v>641</v>
      </c>
      <c r="B92" s="358" t="s">
        <v>190</v>
      </c>
      <c r="C92" s="364" t="s">
        <v>160</v>
      </c>
      <c r="D92" s="365" t="s">
        <v>200</v>
      </c>
      <c r="E92" s="365" t="s">
        <v>426</v>
      </c>
      <c r="F92" s="365" t="s">
        <v>346</v>
      </c>
      <c r="G92" s="288">
        <v>0</v>
      </c>
      <c r="H92" s="288">
        <v>50000</v>
      </c>
      <c r="I92" s="288">
        <v>0</v>
      </c>
      <c r="J92" s="455"/>
      <c r="K92" s="361">
        <f t="shared" si="5"/>
        <v>0</v>
      </c>
      <c r="L92" s="149"/>
    </row>
    <row r="93" spans="1:12" ht="28.5" customHeight="1" thickBot="1">
      <c r="A93" s="286" t="s">
        <v>641</v>
      </c>
      <c r="B93" s="358" t="s">
        <v>190</v>
      </c>
      <c r="C93" s="364" t="s">
        <v>160</v>
      </c>
      <c r="D93" s="365" t="s">
        <v>200</v>
      </c>
      <c r="E93" s="365" t="s">
        <v>426</v>
      </c>
      <c r="F93" s="365" t="s">
        <v>92</v>
      </c>
      <c r="G93" s="288">
        <v>172601.92</v>
      </c>
      <c r="H93" s="288">
        <v>804000</v>
      </c>
      <c r="I93" s="288">
        <v>141756.25</v>
      </c>
      <c r="J93" s="455">
        <f>I93/G93*100</f>
        <v>82.1290110793669</v>
      </c>
      <c r="K93" s="374">
        <f t="shared" si="5"/>
        <v>17.631374378109452</v>
      </c>
      <c r="L93" s="149"/>
    </row>
    <row r="94" spans="1:12" ht="16.5" customHeight="1" thickBot="1">
      <c r="A94" s="286" t="s">
        <v>749</v>
      </c>
      <c r="B94" s="358" t="s">
        <v>190</v>
      </c>
      <c r="C94" s="364" t="s">
        <v>160</v>
      </c>
      <c r="D94" s="365" t="s">
        <v>200</v>
      </c>
      <c r="E94" s="365" t="s">
        <v>426</v>
      </c>
      <c r="F94" s="365" t="s">
        <v>220</v>
      </c>
      <c r="G94" s="288">
        <v>5829</v>
      </c>
      <c r="H94" s="288">
        <v>80000</v>
      </c>
      <c r="I94" s="288">
        <v>7879.91</v>
      </c>
      <c r="J94" s="455">
        <f>I94/G94*100</f>
        <v>135.18459427002915</v>
      </c>
      <c r="K94" s="361">
        <f t="shared" si="5"/>
        <v>9.8498875</v>
      </c>
      <c r="L94" s="149"/>
    </row>
    <row r="95" spans="1:12" ht="16.5" customHeight="1" thickBot="1">
      <c r="A95" s="286" t="s">
        <v>342</v>
      </c>
      <c r="B95" s="358" t="s">
        <v>190</v>
      </c>
      <c r="C95" s="364" t="s">
        <v>160</v>
      </c>
      <c r="D95" s="365" t="s">
        <v>200</v>
      </c>
      <c r="E95" s="365" t="s">
        <v>426</v>
      </c>
      <c r="F95" s="365" t="s">
        <v>344</v>
      </c>
      <c r="G95" s="288">
        <v>0</v>
      </c>
      <c r="H95" s="288">
        <v>0</v>
      </c>
      <c r="I95" s="288">
        <v>0</v>
      </c>
      <c r="J95" s="455"/>
      <c r="K95" s="361"/>
      <c r="L95" s="149"/>
    </row>
    <row r="96" spans="1:12" ht="16.5" customHeight="1" thickBot="1">
      <c r="A96" s="286" t="s">
        <v>247</v>
      </c>
      <c r="B96" s="358" t="s">
        <v>190</v>
      </c>
      <c r="C96" s="364" t="s">
        <v>160</v>
      </c>
      <c r="D96" s="365" t="s">
        <v>200</v>
      </c>
      <c r="E96" s="365" t="s">
        <v>426</v>
      </c>
      <c r="F96" s="365" t="s">
        <v>248</v>
      </c>
      <c r="G96" s="288">
        <v>0</v>
      </c>
      <c r="H96" s="288">
        <v>10000</v>
      </c>
      <c r="I96" s="288">
        <v>0</v>
      </c>
      <c r="J96" s="455"/>
      <c r="K96" s="361">
        <f t="shared" si="5"/>
        <v>0</v>
      </c>
      <c r="L96" s="149"/>
    </row>
    <row r="97" spans="1:12" ht="71.25" customHeight="1" thickBot="1">
      <c r="A97" s="305" t="s">
        <v>645</v>
      </c>
      <c r="B97" s="358" t="s">
        <v>190</v>
      </c>
      <c r="C97" s="375" t="s">
        <v>160</v>
      </c>
      <c r="D97" s="363" t="s">
        <v>200</v>
      </c>
      <c r="E97" s="363" t="s">
        <v>646</v>
      </c>
      <c r="F97" s="373"/>
      <c r="G97" s="285">
        <f>SUM(G98:G98)</f>
        <v>0</v>
      </c>
      <c r="H97" s="292">
        <f>SUM(H98:H98)</f>
        <v>365225</v>
      </c>
      <c r="I97" s="285">
        <f>SUM(I98:I98)</f>
        <v>0</v>
      </c>
      <c r="J97" s="455"/>
      <c r="K97" s="361">
        <f t="shared" si="5"/>
        <v>0</v>
      </c>
      <c r="L97" s="149"/>
    </row>
    <row r="98" spans="1:12" ht="16.5" customHeight="1" thickBot="1">
      <c r="A98" s="286" t="s">
        <v>749</v>
      </c>
      <c r="B98" s="358" t="s">
        <v>190</v>
      </c>
      <c r="C98" s="364" t="s">
        <v>160</v>
      </c>
      <c r="D98" s="365" t="s">
        <v>200</v>
      </c>
      <c r="E98" s="365" t="s">
        <v>646</v>
      </c>
      <c r="F98" s="365" t="s">
        <v>220</v>
      </c>
      <c r="G98" s="347">
        <v>0</v>
      </c>
      <c r="H98" s="347">
        <v>365225</v>
      </c>
      <c r="I98" s="347">
        <v>0</v>
      </c>
      <c r="J98" s="455"/>
      <c r="K98" s="361">
        <f t="shared" si="5"/>
        <v>0</v>
      </c>
      <c r="L98" s="149"/>
    </row>
    <row r="99" spans="1:12" ht="42.75" customHeight="1" thickBot="1">
      <c r="A99" s="289" t="s">
        <v>647</v>
      </c>
      <c r="B99" s="358" t="s">
        <v>190</v>
      </c>
      <c r="C99" s="375" t="s">
        <v>160</v>
      </c>
      <c r="D99" s="363" t="s">
        <v>200</v>
      </c>
      <c r="E99" s="363" t="s">
        <v>526</v>
      </c>
      <c r="F99" s="373"/>
      <c r="G99" s="285">
        <f>SUM(G100:G100)</f>
        <v>0</v>
      </c>
      <c r="H99" s="285">
        <f>SUM(H100:H100)</f>
        <v>5000</v>
      </c>
      <c r="I99" s="285">
        <f>SUM(I100:I100)</f>
        <v>0</v>
      </c>
      <c r="J99" s="455"/>
      <c r="K99" s="361"/>
      <c r="L99" s="149"/>
    </row>
    <row r="100" spans="1:12" ht="16.5" customHeight="1" thickBot="1">
      <c r="A100" s="286" t="s">
        <v>749</v>
      </c>
      <c r="B100" s="358" t="s">
        <v>190</v>
      </c>
      <c r="C100" s="376" t="s">
        <v>160</v>
      </c>
      <c r="D100" s="373" t="s">
        <v>200</v>
      </c>
      <c r="E100" s="365" t="s">
        <v>526</v>
      </c>
      <c r="F100" s="373" t="s">
        <v>220</v>
      </c>
      <c r="G100" s="287">
        <v>0</v>
      </c>
      <c r="H100" s="287">
        <v>5000</v>
      </c>
      <c r="I100" s="287">
        <v>0</v>
      </c>
      <c r="J100" s="455"/>
      <c r="K100" s="361">
        <f aca="true" t="shared" si="6" ref="K100:K109">I100/H100*100</f>
        <v>0</v>
      </c>
      <c r="L100" s="149"/>
    </row>
    <row r="101" spans="1:12" ht="16.5" customHeight="1" thickBot="1">
      <c r="A101" s="306" t="s">
        <v>210</v>
      </c>
      <c r="B101" s="353" t="s">
        <v>190</v>
      </c>
      <c r="C101" s="377" t="s">
        <v>167</v>
      </c>
      <c r="D101" s="378"/>
      <c r="E101" s="379"/>
      <c r="F101" s="378"/>
      <c r="G101" s="307">
        <f aca="true" t="shared" si="7" ref="G101:I103">G102</f>
        <v>239850</v>
      </c>
      <c r="H101" s="307">
        <f t="shared" si="7"/>
        <v>799500</v>
      </c>
      <c r="I101" s="307">
        <f t="shared" si="7"/>
        <v>199875</v>
      </c>
      <c r="J101" s="455">
        <f aca="true" t="shared" si="8" ref="J101:J110">I101/G101*100</f>
        <v>83.33333333333334</v>
      </c>
      <c r="K101" s="361">
        <f t="shared" si="6"/>
        <v>25</v>
      </c>
      <c r="L101" s="149"/>
    </row>
    <row r="102" spans="1:12" ht="13.5" customHeight="1" thickBot="1">
      <c r="A102" s="308" t="s">
        <v>211</v>
      </c>
      <c r="B102" s="358" t="s">
        <v>190</v>
      </c>
      <c r="C102" s="359" t="s">
        <v>167</v>
      </c>
      <c r="D102" s="360" t="s">
        <v>169</v>
      </c>
      <c r="E102" s="363"/>
      <c r="F102" s="360"/>
      <c r="G102" s="309">
        <f t="shared" si="7"/>
        <v>239850</v>
      </c>
      <c r="H102" s="309">
        <f t="shared" si="7"/>
        <v>799500</v>
      </c>
      <c r="I102" s="309">
        <f t="shared" si="7"/>
        <v>199875</v>
      </c>
      <c r="J102" s="455">
        <f t="shared" si="8"/>
        <v>83.33333333333334</v>
      </c>
      <c r="K102" s="374">
        <f t="shared" si="6"/>
        <v>25</v>
      </c>
      <c r="L102" s="149"/>
    </row>
    <row r="103" spans="1:12" ht="24" customHeight="1" thickBot="1">
      <c r="A103" s="291" t="s">
        <v>202</v>
      </c>
      <c r="B103" s="358" t="s">
        <v>190</v>
      </c>
      <c r="C103" s="362" t="s">
        <v>167</v>
      </c>
      <c r="D103" s="363" t="s">
        <v>169</v>
      </c>
      <c r="E103" s="363" t="s">
        <v>250</v>
      </c>
      <c r="F103" s="363"/>
      <c r="G103" s="285">
        <f t="shared" si="7"/>
        <v>239850</v>
      </c>
      <c r="H103" s="285">
        <f t="shared" si="7"/>
        <v>799500</v>
      </c>
      <c r="I103" s="285">
        <f t="shared" si="7"/>
        <v>199875</v>
      </c>
      <c r="J103" s="455">
        <f t="shared" si="8"/>
        <v>83.33333333333334</v>
      </c>
      <c r="K103" s="361">
        <f t="shared" si="6"/>
        <v>25</v>
      </c>
      <c r="L103" s="149"/>
    </row>
    <row r="104" spans="1:12" ht="15" customHeight="1" thickBot="1">
      <c r="A104" s="286" t="s">
        <v>225</v>
      </c>
      <c r="B104" s="370" t="s">
        <v>190</v>
      </c>
      <c r="C104" s="364" t="s">
        <v>167</v>
      </c>
      <c r="D104" s="365" t="s">
        <v>169</v>
      </c>
      <c r="E104" s="365" t="s">
        <v>250</v>
      </c>
      <c r="F104" s="365" t="s">
        <v>214</v>
      </c>
      <c r="G104" s="287">
        <v>239850</v>
      </c>
      <c r="H104" s="288">
        <v>799500</v>
      </c>
      <c r="I104" s="287">
        <v>199875</v>
      </c>
      <c r="J104" s="455">
        <f t="shared" si="8"/>
        <v>83.33333333333334</v>
      </c>
      <c r="K104" s="361">
        <f t="shared" si="6"/>
        <v>25</v>
      </c>
      <c r="L104" s="149"/>
    </row>
    <row r="105" spans="1:12" ht="27.75" customHeight="1" thickBot="1">
      <c r="A105" s="310" t="s">
        <v>372</v>
      </c>
      <c r="B105" s="353" t="s">
        <v>190</v>
      </c>
      <c r="C105" s="380" t="s">
        <v>169</v>
      </c>
      <c r="D105" s="381"/>
      <c r="E105" s="379"/>
      <c r="F105" s="381"/>
      <c r="G105" s="311">
        <f>G106</f>
        <v>56278.87</v>
      </c>
      <c r="H105" s="311">
        <f>H106</f>
        <v>305000</v>
      </c>
      <c r="I105" s="311">
        <f>I106</f>
        <v>24952.28</v>
      </c>
      <c r="J105" s="455">
        <f t="shared" si="8"/>
        <v>44.3368532452766</v>
      </c>
      <c r="K105" s="374">
        <f t="shared" si="6"/>
        <v>8.181075409836065</v>
      </c>
      <c r="L105" s="149"/>
    </row>
    <row r="106" spans="1:12" ht="30.75" customHeight="1" thickBot="1">
      <c r="A106" s="312" t="s">
        <v>373</v>
      </c>
      <c r="B106" s="358" t="s">
        <v>190</v>
      </c>
      <c r="C106" s="359" t="s">
        <v>169</v>
      </c>
      <c r="D106" s="360" t="s">
        <v>192</v>
      </c>
      <c r="E106" s="363"/>
      <c r="F106" s="360"/>
      <c r="G106" s="283">
        <f>G107+G109+G111</f>
        <v>56278.87</v>
      </c>
      <c r="H106" s="283">
        <f>H107+H109+H111</f>
        <v>305000</v>
      </c>
      <c r="I106" s="283">
        <f>I107+I109+I111</f>
        <v>24952.28</v>
      </c>
      <c r="J106" s="455">
        <f t="shared" si="8"/>
        <v>44.3368532452766</v>
      </c>
      <c r="K106" s="361">
        <f t="shared" si="6"/>
        <v>8.181075409836065</v>
      </c>
      <c r="L106" s="149"/>
    </row>
    <row r="107" spans="1:12" ht="30.75" customHeight="1" thickBot="1">
      <c r="A107" s="457" t="s">
        <v>814</v>
      </c>
      <c r="B107" s="358" t="s">
        <v>190</v>
      </c>
      <c r="C107" s="368" t="s">
        <v>169</v>
      </c>
      <c r="D107" s="369" t="s">
        <v>192</v>
      </c>
      <c r="E107" s="369" t="s">
        <v>815</v>
      </c>
      <c r="F107" s="369"/>
      <c r="G107" s="301">
        <f>G108</f>
        <v>54778.87</v>
      </c>
      <c r="H107" s="301">
        <f>H108</f>
        <v>0</v>
      </c>
      <c r="I107" s="301">
        <f>I108</f>
        <v>0</v>
      </c>
      <c r="J107" s="455">
        <f t="shared" si="8"/>
        <v>0</v>
      </c>
      <c r="K107" s="361"/>
      <c r="L107" s="149"/>
    </row>
    <row r="108" spans="1:12" ht="30.75" customHeight="1" thickBot="1">
      <c r="A108" s="286" t="s">
        <v>518</v>
      </c>
      <c r="B108" s="358" t="s">
        <v>190</v>
      </c>
      <c r="C108" s="364" t="s">
        <v>169</v>
      </c>
      <c r="D108" s="365" t="s">
        <v>192</v>
      </c>
      <c r="E108" s="365" t="s">
        <v>815</v>
      </c>
      <c r="F108" s="365" t="s">
        <v>220</v>
      </c>
      <c r="G108" s="302">
        <v>54778.87</v>
      </c>
      <c r="H108" s="302">
        <v>0</v>
      </c>
      <c r="I108" s="302">
        <v>0</v>
      </c>
      <c r="J108" s="455">
        <f t="shared" si="8"/>
        <v>0</v>
      </c>
      <c r="K108" s="361"/>
      <c r="L108" s="149"/>
    </row>
    <row r="109" spans="1:12" ht="27" customHeight="1" thickBot="1">
      <c r="A109" s="456" t="s">
        <v>521</v>
      </c>
      <c r="B109" s="358" t="s">
        <v>190</v>
      </c>
      <c r="C109" s="362" t="s">
        <v>169</v>
      </c>
      <c r="D109" s="363" t="s">
        <v>192</v>
      </c>
      <c r="E109" s="363" t="s">
        <v>371</v>
      </c>
      <c r="F109" s="363"/>
      <c r="G109" s="285">
        <f>G110</f>
        <v>1500</v>
      </c>
      <c r="H109" s="285">
        <f>H110</f>
        <v>300000</v>
      </c>
      <c r="I109" s="285">
        <f>I110</f>
        <v>24952.28</v>
      </c>
      <c r="J109" s="455">
        <f t="shared" si="8"/>
        <v>1663.4853333333333</v>
      </c>
      <c r="K109" s="361">
        <f t="shared" si="6"/>
        <v>8.317426666666666</v>
      </c>
      <c r="L109" s="149"/>
    </row>
    <row r="110" spans="1:12" ht="15" customHeight="1" thickBot="1">
      <c r="A110" s="286" t="s">
        <v>518</v>
      </c>
      <c r="B110" s="358" t="s">
        <v>190</v>
      </c>
      <c r="C110" s="364" t="s">
        <v>169</v>
      </c>
      <c r="D110" s="365" t="s">
        <v>192</v>
      </c>
      <c r="E110" s="365" t="s">
        <v>371</v>
      </c>
      <c r="F110" s="365" t="s">
        <v>220</v>
      </c>
      <c r="G110" s="288">
        <v>1500</v>
      </c>
      <c r="H110" s="288">
        <v>300000</v>
      </c>
      <c r="I110" s="288">
        <v>24952.28</v>
      </c>
      <c r="J110" s="455">
        <f t="shared" si="8"/>
        <v>1663.4853333333333</v>
      </c>
      <c r="K110" s="384">
        <f>K111+K113+K115</f>
        <v>0</v>
      </c>
      <c r="L110" s="149"/>
    </row>
    <row r="111" spans="1:12" ht="57" customHeight="1" thickBot="1">
      <c r="A111" s="291" t="s">
        <v>648</v>
      </c>
      <c r="B111" s="358" t="s">
        <v>190</v>
      </c>
      <c r="C111" s="362" t="s">
        <v>169</v>
      </c>
      <c r="D111" s="363" t="s">
        <v>192</v>
      </c>
      <c r="E111" s="363" t="s">
        <v>522</v>
      </c>
      <c r="F111" s="363"/>
      <c r="G111" s="285">
        <f>G112</f>
        <v>0</v>
      </c>
      <c r="H111" s="285">
        <f>H112</f>
        <v>5000</v>
      </c>
      <c r="I111" s="285">
        <f>I112</f>
        <v>0</v>
      </c>
      <c r="J111" s="455"/>
      <c r="K111" s="361">
        <f>I111/H111*100</f>
        <v>0</v>
      </c>
      <c r="L111" s="149"/>
    </row>
    <row r="112" spans="1:12" ht="14.25" customHeight="1" thickBot="1">
      <c r="A112" s="286" t="s">
        <v>518</v>
      </c>
      <c r="B112" s="358" t="s">
        <v>190</v>
      </c>
      <c r="C112" s="364" t="s">
        <v>169</v>
      </c>
      <c r="D112" s="365" t="s">
        <v>192</v>
      </c>
      <c r="E112" s="365" t="s">
        <v>522</v>
      </c>
      <c r="F112" s="365" t="s">
        <v>220</v>
      </c>
      <c r="G112" s="288">
        <v>0</v>
      </c>
      <c r="H112" s="288">
        <v>5000</v>
      </c>
      <c r="I112" s="288">
        <v>0</v>
      </c>
      <c r="J112" s="455"/>
      <c r="K112" s="361">
        <f>I112/H112*100</f>
        <v>0</v>
      </c>
      <c r="L112" s="149"/>
    </row>
    <row r="113" spans="1:12" ht="20.25" customHeight="1" thickBot="1">
      <c r="A113" s="306" t="s">
        <v>186</v>
      </c>
      <c r="B113" s="353" t="s">
        <v>190</v>
      </c>
      <c r="C113" s="377" t="s">
        <v>170</v>
      </c>
      <c r="D113" s="381"/>
      <c r="E113" s="379"/>
      <c r="F113" s="381"/>
      <c r="G113" s="307">
        <f>G114+G117</f>
        <v>0</v>
      </c>
      <c r="H113" s="307">
        <f>H114+H117</f>
        <v>4144947.8499999996</v>
      </c>
      <c r="I113" s="307">
        <f>I114+I117</f>
        <v>0</v>
      </c>
      <c r="J113" s="455"/>
      <c r="K113" s="361">
        <f>I113/H113*100</f>
        <v>0</v>
      </c>
      <c r="L113" s="149"/>
    </row>
    <row r="114" spans="1:12" ht="18" customHeight="1" thickBot="1">
      <c r="A114" s="313" t="s">
        <v>10</v>
      </c>
      <c r="B114" s="358" t="s">
        <v>190</v>
      </c>
      <c r="C114" s="385" t="s">
        <v>170</v>
      </c>
      <c r="D114" s="360" t="s">
        <v>166</v>
      </c>
      <c r="E114" s="363"/>
      <c r="F114" s="360"/>
      <c r="G114" s="283">
        <f aca="true" t="shared" si="9" ref="G114:I115">G115</f>
        <v>0</v>
      </c>
      <c r="H114" s="283">
        <f t="shared" si="9"/>
        <v>742000</v>
      </c>
      <c r="I114" s="283">
        <f t="shared" si="9"/>
        <v>0</v>
      </c>
      <c r="J114" s="455"/>
      <c r="K114" s="361">
        <f>I114/H114*100</f>
        <v>0</v>
      </c>
      <c r="L114" s="149"/>
    </row>
    <row r="115" spans="1:12" ht="63.75" customHeight="1" thickBot="1">
      <c r="A115" s="291" t="s">
        <v>649</v>
      </c>
      <c r="B115" s="358" t="s">
        <v>190</v>
      </c>
      <c r="C115" s="386" t="s">
        <v>170</v>
      </c>
      <c r="D115" s="363" t="s">
        <v>166</v>
      </c>
      <c r="E115" s="363" t="s">
        <v>251</v>
      </c>
      <c r="F115" s="363"/>
      <c r="G115" s="285">
        <f t="shared" si="9"/>
        <v>0</v>
      </c>
      <c r="H115" s="285">
        <f t="shared" si="9"/>
        <v>742000</v>
      </c>
      <c r="I115" s="285">
        <f t="shared" si="9"/>
        <v>0</v>
      </c>
      <c r="J115" s="455"/>
      <c r="K115" s="387">
        <f>K116</f>
        <v>0</v>
      </c>
      <c r="L115" s="149"/>
    </row>
    <row r="116" spans="1:12" ht="18.75" customHeight="1" thickBot="1">
      <c r="A116" s="286" t="s">
        <v>520</v>
      </c>
      <c r="B116" s="358" t="s">
        <v>190</v>
      </c>
      <c r="C116" s="388" t="s">
        <v>170</v>
      </c>
      <c r="D116" s="365" t="s">
        <v>166</v>
      </c>
      <c r="E116" s="365" t="s">
        <v>251</v>
      </c>
      <c r="F116" s="365" t="s">
        <v>220</v>
      </c>
      <c r="G116" s="314">
        <v>0</v>
      </c>
      <c r="H116" s="314">
        <v>742000</v>
      </c>
      <c r="I116" s="314">
        <v>0</v>
      </c>
      <c r="J116" s="455"/>
      <c r="K116" s="361">
        <f>I116/H116*100</f>
        <v>0</v>
      </c>
      <c r="L116" s="149"/>
    </row>
    <row r="117" spans="1:12" ht="16.5" customHeight="1" thickBot="1">
      <c r="A117" s="313" t="s">
        <v>197</v>
      </c>
      <c r="B117" s="358" t="s">
        <v>190</v>
      </c>
      <c r="C117" s="385" t="s">
        <v>170</v>
      </c>
      <c r="D117" s="360" t="s">
        <v>164</v>
      </c>
      <c r="E117" s="363"/>
      <c r="F117" s="360"/>
      <c r="G117" s="283">
        <f>G118+G121</f>
        <v>0</v>
      </c>
      <c r="H117" s="441">
        <f>H118+H121</f>
        <v>3402947.8499999996</v>
      </c>
      <c r="I117" s="283">
        <f>I118+I121</f>
        <v>0</v>
      </c>
      <c r="J117" s="455"/>
      <c r="K117" s="361">
        <f>I117/H117*100</f>
        <v>0</v>
      </c>
      <c r="L117" s="149"/>
    </row>
    <row r="118" spans="1:12" ht="75.75" customHeight="1" thickBot="1">
      <c r="A118" s="291" t="s">
        <v>747</v>
      </c>
      <c r="B118" s="358" t="s">
        <v>190</v>
      </c>
      <c r="C118" s="386" t="s">
        <v>170</v>
      </c>
      <c r="D118" s="363" t="s">
        <v>164</v>
      </c>
      <c r="E118" s="363" t="s">
        <v>746</v>
      </c>
      <c r="F118" s="363"/>
      <c r="G118" s="285">
        <f>G119+G120</f>
        <v>0</v>
      </c>
      <c r="H118" s="292">
        <f>H119+H120</f>
        <v>3202947.8499999996</v>
      </c>
      <c r="I118" s="285">
        <f>I119+I120</f>
        <v>0</v>
      </c>
      <c r="J118" s="455"/>
      <c r="K118" s="361">
        <f>I118/H118*100</f>
        <v>0</v>
      </c>
      <c r="L118" s="149"/>
    </row>
    <row r="119" spans="1:12" ht="61.5" customHeight="1" thickBot="1">
      <c r="A119" s="286" t="s">
        <v>748</v>
      </c>
      <c r="B119" s="358" t="s">
        <v>190</v>
      </c>
      <c r="C119" s="388" t="s">
        <v>170</v>
      </c>
      <c r="D119" s="365" t="s">
        <v>164</v>
      </c>
      <c r="E119" s="365" t="s">
        <v>746</v>
      </c>
      <c r="F119" s="365" t="s">
        <v>138</v>
      </c>
      <c r="G119" s="283">
        <v>0</v>
      </c>
      <c r="H119" s="288">
        <v>2882653.07</v>
      </c>
      <c r="I119" s="283">
        <v>0</v>
      </c>
      <c r="J119" s="455"/>
      <c r="K119" s="361"/>
      <c r="L119" s="149"/>
    </row>
    <row r="120" spans="1:12" ht="57" customHeight="1" thickBot="1">
      <c r="A120" s="286" t="s">
        <v>790</v>
      </c>
      <c r="B120" s="358" t="s">
        <v>190</v>
      </c>
      <c r="C120" s="388" t="s">
        <v>170</v>
      </c>
      <c r="D120" s="365" t="s">
        <v>164</v>
      </c>
      <c r="E120" s="365" t="s">
        <v>746</v>
      </c>
      <c r="F120" s="365" t="s">
        <v>415</v>
      </c>
      <c r="G120" s="283">
        <v>0</v>
      </c>
      <c r="H120" s="302">
        <v>320294.78</v>
      </c>
      <c r="I120" s="283">
        <v>0</v>
      </c>
      <c r="J120" s="455"/>
      <c r="K120" s="361"/>
      <c r="L120" s="149"/>
    </row>
    <row r="121" spans="1:12" ht="45" customHeight="1" thickBot="1">
      <c r="A121" s="291" t="s">
        <v>650</v>
      </c>
      <c r="B121" s="358" t="s">
        <v>190</v>
      </c>
      <c r="C121" s="386" t="s">
        <v>170</v>
      </c>
      <c r="D121" s="363" t="s">
        <v>164</v>
      </c>
      <c r="E121" s="363" t="s">
        <v>651</v>
      </c>
      <c r="F121" s="363"/>
      <c r="G121" s="285">
        <f>G122+G123+G124</f>
        <v>0</v>
      </c>
      <c r="H121" s="285">
        <f>H122+H123+H124</f>
        <v>200000</v>
      </c>
      <c r="I121" s="285">
        <f>I122+I123+I124</f>
        <v>0</v>
      </c>
      <c r="J121" s="455"/>
      <c r="K121" s="361">
        <f>I121/H121*100</f>
        <v>0</v>
      </c>
      <c r="L121" s="149"/>
    </row>
    <row r="122" spans="1:12" ht="50.25" customHeight="1" thickBot="1">
      <c r="A122" s="299" t="s">
        <v>109</v>
      </c>
      <c r="B122" s="358" t="s">
        <v>190</v>
      </c>
      <c r="C122" s="388" t="s">
        <v>170</v>
      </c>
      <c r="D122" s="365" t="s">
        <v>164</v>
      </c>
      <c r="E122" s="365" t="s">
        <v>651</v>
      </c>
      <c r="F122" s="365" t="s">
        <v>138</v>
      </c>
      <c r="G122" s="287">
        <v>0</v>
      </c>
      <c r="H122" s="287">
        <v>29117.71</v>
      </c>
      <c r="I122" s="287">
        <v>0</v>
      </c>
      <c r="J122" s="455"/>
      <c r="K122" s="361">
        <f>I122/H122*100</f>
        <v>0</v>
      </c>
      <c r="L122" s="149"/>
    </row>
    <row r="123" spans="1:12" ht="60" customHeight="1" thickBot="1">
      <c r="A123" s="299" t="s">
        <v>523</v>
      </c>
      <c r="B123" s="358" t="s">
        <v>190</v>
      </c>
      <c r="C123" s="388" t="s">
        <v>170</v>
      </c>
      <c r="D123" s="365" t="s">
        <v>164</v>
      </c>
      <c r="E123" s="365" t="s">
        <v>651</v>
      </c>
      <c r="F123" s="365" t="s">
        <v>415</v>
      </c>
      <c r="G123" s="287">
        <v>0</v>
      </c>
      <c r="H123" s="287">
        <v>3235.3</v>
      </c>
      <c r="I123" s="287">
        <v>0</v>
      </c>
      <c r="J123" s="455"/>
      <c r="K123" s="361">
        <f>I123/H123*100</f>
        <v>0</v>
      </c>
      <c r="L123" s="149"/>
    </row>
    <row r="124" spans="1:12" ht="20.25" customHeight="1" thickBot="1">
      <c r="A124" s="286" t="s">
        <v>520</v>
      </c>
      <c r="B124" s="358" t="s">
        <v>190</v>
      </c>
      <c r="C124" s="388" t="s">
        <v>170</v>
      </c>
      <c r="D124" s="365" t="s">
        <v>164</v>
      </c>
      <c r="E124" s="365" t="s">
        <v>651</v>
      </c>
      <c r="F124" s="365" t="s">
        <v>220</v>
      </c>
      <c r="G124" s="287">
        <v>0</v>
      </c>
      <c r="H124" s="287">
        <v>167646.99</v>
      </c>
      <c r="I124" s="287">
        <v>0</v>
      </c>
      <c r="J124" s="455"/>
      <c r="K124" s="361">
        <f>I124/H124*100</f>
        <v>0</v>
      </c>
      <c r="L124" s="149"/>
    </row>
    <row r="125" spans="1:12" ht="18" customHeight="1" thickBot="1">
      <c r="A125" s="315" t="s">
        <v>652</v>
      </c>
      <c r="B125" s="353" t="s">
        <v>190</v>
      </c>
      <c r="C125" s="378" t="s">
        <v>166</v>
      </c>
      <c r="D125" s="378"/>
      <c r="E125" s="379"/>
      <c r="F125" s="378"/>
      <c r="G125" s="307">
        <f>G126+G149+G158+G179</f>
        <v>62034692</v>
      </c>
      <c r="H125" s="307">
        <f>H126+H149+H158+H179</f>
        <v>520644184.03999996</v>
      </c>
      <c r="I125" s="307">
        <f>I126+I149+I158+I179</f>
        <v>66268138.97</v>
      </c>
      <c r="J125" s="455">
        <f>I125/G125*100</f>
        <v>106.82432173597316</v>
      </c>
      <c r="K125" s="361">
        <f aca="true" t="shared" si="10" ref="K125:K143">I125/H125*100</f>
        <v>12.728105105445442</v>
      </c>
      <c r="L125" s="149"/>
    </row>
    <row r="126" spans="1:12" ht="15.75" customHeight="1" thickBot="1">
      <c r="A126" s="316" t="s">
        <v>148</v>
      </c>
      <c r="B126" s="370" t="s">
        <v>190</v>
      </c>
      <c r="C126" s="385" t="s">
        <v>166</v>
      </c>
      <c r="D126" s="385" t="s">
        <v>160</v>
      </c>
      <c r="E126" s="363"/>
      <c r="F126" s="389"/>
      <c r="G126" s="283">
        <f>G127+G130+G133+G135+G137+G143</f>
        <v>61922091.86</v>
      </c>
      <c r="H126" s="283">
        <f>H127+H130+H133+H135+H137+H143</f>
        <v>498832080.96</v>
      </c>
      <c r="I126" s="283">
        <f>I127+I130+I133+I135+I137+I143</f>
        <v>64841459.91</v>
      </c>
      <c r="J126" s="455">
        <f>I126/G126*100</f>
        <v>104.71458240881203</v>
      </c>
      <c r="K126" s="361">
        <f t="shared" si="10"/>
        <v>12.998654734718126</v>
      </c>
      <c r="L126" s="149"/>
    </row>
    <row r="127" spans="1:12" ht="30" customHeight="1" thickBot="1">
      <c r="A127" s="317" t="s">
        <v>653</v>
      </c>
      <c r="B127" s="370" t="s">
        <v>190</v>
      </c>
      <c r="C127" s="386" t="s">
        <v>166</v>
      </c>
      <c r="D127" s="386" t="s">
        <v>160</v>
      </c>
      <c r="E127" s="386" t="s">
        <v>374</v>
      </c>
      <c r="F127" s="389"/>
      <c r="G127" s="285">
        <f>G128+G129</f>
        <v>0</v>
      </c>
      <c r="H127" s="292">
        <f>H128+H129</f>
        <v>10100000</v>
      </c>
      <c r="I127" s="285">
        <f>I128+I129</f>
        <v>62700</v>
      </c>
      <c r="J127" s="455"/>
      <c r="K127" s="361">
        <f t="shared" si="10"/>
        <v>0.6207920792079208</v>
      </c>
      <c r="L127" s="149"/>
    </row>
    <row r="128" spans="1:12" ht="19.5" customHeight="1" thickBot="1">
      <c r="A128" s="286" t="s">
        <v>749</v>
      </c>
      <c r="B128" s="358" t="s">
        <v>190</v>
      </c>
      <c r="C128" s="388" t="s">
        <v>166</v>
      </c>
      <c r="D128" s="388" t="s">
        <v>160</v>
      </c>
      <c r="E128" s="388" t="s">
        <v>374</v>
      </c>
      <c r="F128" s="365" t="s">
        <v>220</v>
      </c>
      <c r="G128" s="288">
        <v>0</v>
      </c>
      <c r="H128" s="288">
        <v>909000</v>
      </c>
      <c r="I128" s="288">
        <v>62700</v>
      </c>
      <c r="J128" s="455"/>
      <c r="K128" s="361">
        <f t="shared" si="10"/>
        <v>6.897689768976897</v>
      </c>
      <c r="L128" s="149"/>
    </row>
    <row r="129" spans="1:12" ht="28.5" customHeight="1" thickBot="1">
      <c r="A129" s="286" t="s">
        <v>309</v>
      </c>
      <c r="B129" s="358" t="s">
        <v>190</v>
      </c>
      <c r="C129" s="388" t="s">
        <v>166</v>
      </c>
      <c r="D129" s="388" t="s">
        <v>160</v>
      </c>
      <c r="E129" s="388" t="s">
        <v>374</v>
      </c>
      <c r="F129" s="365" t="s">
        <v>310</v>
      </c>
      <c r="G129" s="288">
        <v>0</v>
      </c>
      <c r="H129" s="288">
        <v>9191000</v>
      </c>
      <c r="I129" s="288">
        <v>0</v>
      </c>
      <c r="J129" s="455"/>
      <c r="K129" s="361">
        <f t="shared" si="10"/>
        <v>0</v>
      </c>
      <c r="L129" s="149"/>
    </row>
    <row r="130" spans="1:12" ht="11.25" customHeight="1" thickBot="1">
      <c r="A130" s="317" t="s">
        <v>252</v>
      </c>
      <c r="B130" s="370" t="s">
        <v>190</v>
      </c>
      <c r="C130" s="386" t="s">
        <v>166</v>
      </c>
      <c r="D130" s="386" t="s">
        <v>160</v>
      </c>
      <c r="E130" s="386" t="s">
        <v>253</v>
      </c>
      <c r="F130" s="389"/>
      <c r="G130" s="285">
        <f>G131+G132</f>
        <v>0</v>
      </c>
      <c r="H130" s="285">
        <f>H131+H132</f>
        <v>1288780.96</v>
      </c>
      <c r="I130" s="285">
        <f>I131+I132</f>
        <v>40000</v>
      </c>
      <c r="J130" s="455"/>
      <c r="K130" s="361">
        <f aca="true" t="shared" si="11" ref="K130:K136">I130/H130*100</f>
        <v>3.1037081739630916</v>
      </c>
      <c r="L130" s="149"/>
    </row>
    <row r="131" spans="1:12" ht="15" customHeight="1" thickBot="1">
      <c r="A131" s="286" t="s">
        <v>749</v>
      </c>
      <c r="B131" s="358" t="s">
        <v>190</v>
      </c>
      <c r="C131" s="388" t="s">
        <v>166</v>
      </c>
      <c r="D131" s="388" t="s">
        <v>160</v>
      </c>
      <c r="E131" s="388" t="s">
        <v>253</v>
      </c>
      <c r="F131" s="365" t="s">
        <v>220</v>
      </c>
      <c r="G131" s="288">
        <v>0</v>
      </c>
      <c r="H131" s="288">
        <v>150726.46</v>
      </c>
      <c r="I131" s="288">
        <v>40000</v>
      </c>
      <c r="J131" s="455"/>
      <c r="K131" s="361">
        <f t="shared" si="11"/>
        <v>26.538140682133715</v>
      </c>
      <c r="L131" s="149"/>
    </row>
    <row r="132" spans="1:12" ht="45" customHeight="1" thickBot="1">
      <c r="A132" s="286" t="s">
        <v>750</v>
      </c>
      <c r="B132" s="358" t="s">
        <v>190</v>
      </c>
      <c r="C132" s="388" t="s">
        <v>166</v>
      </c>
      <c r="D132" s="388" t="s">
        <v>160</v>
      </c>
      <c r="E132" s="388" t="s">
        <v>253</v>
      </c>
      <c r="F132" s="365" t="s">
        <v>11</v>
      </c>
      <c r="G132" s="288">
        <v>0</v>
      </c>
      <c r="H132" s="288">
        <v>1138054.5</v>
      </c>
      <c r="I132" s="288">
        <v>0</v>
      </c>
      <c r="J132" s="455"/>
      <c r="K132" s="361">
        <f t="shared" si="11"/>
        <v>0</v>
      </c>
      <c r="L132" s="149"/>
    </row>
    <row r="133" spans="1:12" ht="18" customHeight="1" thickBot="1">
      <c r="A133" s="317" t="s">
        <v>666</v>
      </c>
      <c r="B133" s="370" t="s">
        <v>190</v>
      </c>
      <c r="C133" s="386" t="s">
        <v>166</v>
      </c>
      <c r="D133" s="386" t="s">
        <v>160</v>
      </c>
      <c r="E133" s="386" t="s">
        <v>254</v>
      </c>
      <c r="F133" s="389"/>
      <c r="G133" s="285">
        <f>G134</f>
        <v>145957.86</v>
      </c>
      <c r="H133" s="285">
        <f>H134</f>
        <v>900000</v>
      </c>
      <c r="I133" s="285">
        <f>I134</f>
        <v>243354.8</v>
      </c>
      <c r="J133" s="455">
        <f>I133/G133*100</f>
        <v>166.72949301942356</v>
      </c>
      <c r="K133" s="361">
        <f t="shared" si="11"/>
        <v>27.03942222222222</v>
      </c>
      <c r="L133" s="149"/>
    </row>
    <row r="134" spans="1:12" ht="18.75" customHeight="1" thickBot="1">
      <c r="A134" s="286" t="s">
        <v>749</v>
      </c>
      <c r="B134" s="358" t="s">
        <v>190</v>
      </c>
      <c r="C134" s="388" t="s">
        <v>166</v>
      </c>
      <c r="D134" s="388" t="s">
        <v>160</v>
      </c>
      <c r="E134" s="388" t="s">
        <v>254</v>
      </c>
      <c r="F134" s="365" t="s">
        <v>220</v>
      </c>
      <c r="G134" s="288">
        <v>145957.86</v>
      </c>
      <c r="H134" s="288">
        <v>900000</v>
      </c>
      <c r="I134" s="288">
        <v>243354.8</v>
      </c>
      <c r="J134" s="455">
        <f>I134/G134*100</f>
        <v>166.72949301942356</v>
      </c>
      <c r="K134" s="361">
        <f t="shared" si="11"/>
        <v>27.03942222222222</v>
      </c>
      <c r="L134" s="149"/>
    </row>
    <row r="135" spans="1:12" ht="37.5" customHeight="1" thickBot="1">
      <c r="A135" s="317" t="s">
        <v>809</v>
      </c>
      <c r="B135" s="370" t="s">
        <v>190</v>
      </c>
      <c r="C135" s="386" t="s">
        <v>166</v>
      </c>
      <c r="D135" s="386" t="s">
        <v>160</v>
      </c>
      <c r="E135" s="386" t="s">
        <v>375</v>
      </c>
      <c r="F135" s="389"/>
      <c r="G135" s="285">
        <f>G136</f>
        <v>0</v>
      </c>
      <c r="H135" s="285">
        <f>H136</f>
        <v>511000</v>
      </c>
      <c r="I135" s="285">
        <f>I136</f>
        <v>3300</v>
      </c>
      <c r="J135" s="455"/>
      <c r="K135" s="361">
        <f t="shared" si="11"/>
        <v>0.6457925636007827</v>
      </c>
      <c r="L135" s="149"/>
    </row>
    <row r="136" spans="1:12" ht="20.25" customHeight="1" thickBot="1">
      <c r="A136" s="286" t="s">
        <v>749</v>
      </c>
      <c r="B136" s="358" t="s">
        <v>190</v>
      </c>
      <c r="C136" s="388" t="s">
        <v>166</v>
      </c>
      <c r="D136" s="388" t="s">
        <v>160</v>
      </c>
      <c r="E136" s="388" t="s">
        <v>375</v>
      </c>
      <c r="F136" s="365" t="s">
        <v>220</v>
      </c>
      <c r="G136" s="288">
        <v>0</v>
      </c>
      <c r="H136" s="288">
        <v>511000</v>
      </c>
      <c r="I136" s="288">
        <v>3300</v>
      </c>
      <c r="J136" s="455"/>
      <c r="K136" s="361">
        <f t="shared" si="11"/>
        <v>0.6457925636007827</v>
      </c>
      <c r="L136" s="149"/>
    </row>
    <row r="137" spans="1:12" ht="39" customHeight="1" thickBot="1">
      <c r="A137" s="298" t="s">
        <v>654</v>
      </c>
      <c r="B137" s="358" t="s">
        <v>190</v>
      </c>
      <c r="C137" s="386" t="s">
        <v>166</v>
      </c>
      <c r="D137" s="386" t="s">
        <v>160</v>
      </c>
      <c r="E137" s="386" t="s">
        <v>431</v>
      </c>
      <c r="F137" s="365"/>
      <c r="G137" s="285">
        <f>SUM(G138:G142)</f>
        <v>61158372.66</v>
      </c>
      <c r="H137" s="292">
        <f>SUM(H138:H142)</f>
        <v>481171900</v>
      </c>
      <c r="I137" s="285">
        <f>SUM(I138:I142)</f>
        <v>63847184.06</v>
      </c>
      <c r="J137" s="455">
        <f>I137/G137*100</f>
        <v>104.3964730960845</v>
      </c>
      <c r="K137" s="361">
        <f t="shared" si="10"/>
        <v>13.269100722631558</v>
      </c>
      <c r="L137" s="150"/>
    </row>
    <row r="138" spans="1:12" ht="42.75" customHeight="1" thickBot="1">
      <c r="A138" s="286" t="s">
        <v>655</v>
      </c>
      <c r="B138" s="358" t="s">
        <v>190</v>
      </c>
      <c r="C138" s="388" t="s">
        <v>166</v>
      </c>
      <c r="D138" s="388" t="s">
        <v>160</v>
      </c>
      <c r="E138" s="388" t="s">
        <v>431</v>
      </c>
      <c r="F138" s="365" t="s">
        <v>11</v>
      </c>
      <c r="G138" s="287">
        <v>0</v>
      </c>
      <c r="H138" s="288">
        <v>25000000</v>
      </c>
      <c r="I138" s="287">
        <v>2622978.9</v>
      </c>
      <c r="J138" s="455"/>
      <c r="K138" s="361">
        <f t="shared" si="10"/>
        <v>10.4919156</v>
      </c>
      <c r="L138" s="149"/>
    </row>
    <row r="139" spans="1:12" ht="48.75" customHeight="1" thickBot="1">
      <c r="A139" s="286" t="s">
        <v>656</v>
      </c>
      <c r="B139" s="358" t="s">
        <v>190</v>
      </c>
      <c r="C139" s="388" t="s">
        <v>166</v>
      </c>
      <c r="D139" s="388" t="s">
        <v>160</v>
      </c>
      <c r="E139" s="388" t="s">
        <v>431</v>
      </c>
      <c r="F139" s="365" t="s">
        <v>11</v>
      </c>
      <c r="G139" s="287">
        <v>0</v>
      </c>
      <c r="H139" s="288">
        <v>32950800</v>
      </c>
      <c r="I139" s="287">
        <v>0</v>
      </c>
      <c r="J139" s="455"/>
      <c r="K139" s="361">
        <f t="shared" si="10"/>
        <v>0</v>
      </c>
      <c r="L139" s="149"/>
    </row>
    <row r="140" spans="1:12" ht="39" customHeight="1" thickBot="1">
      <c r="A140" s="286" t="s">
        <v>657</v>
      </c>
      <c r="B140" s="358" t="s">
        <v>190</v>
      </c>
      <c r="C140" s="388" t="s">
        <v>166</v>
      </c>
      <c r="D140" s="388" t="s">
        <v>160</v>
      </c>
      <c r="E140" s="388" t="s">
        <v>431</v>
      </c>
      <c r="F140" s="365" t="s">
        <v>311</v>
      </c>
      <c r="G140" s="287">
        <v>0</v>
      </c>
      <c r="H140" s="288">
        <v>0</v>
      </c>
      <c r="I140" s="287">
        <v>0</v>
      </c>
      <c r="J140" s="455"/>
      <c r="K140" s="361"/>
      <c r="L140" s="149"/>
    </row>
    <row r="141" spans="1:12" ht="41.25" customHeight="1" thickBot="1">
      <c r="A141" s="286" t="s">
        <v>658</v>
      </c>
      <c r="B141" s="358" t="s">
        <v>190</v>
      </c>
      <c r="C141" s="388" t="s">
        <v>166</v>
      </c>
      <c r="D141" s="388" t="s">
        <v>160</v>
      </c>
      <c r="E141" s="388" t="s">
        <v>431</v>
      </c>
      <c r="F141" s="365" t="s">
        <v>311</v>
      </c>
      <c r="G141" s="288">
        <v>61158372.66</v>
      </c>
      <c r="H141" s="288">
        <v>27690000</v>
      </c>
      <c r="I141" s="288">
        <v>27689997.03</v>
      </c>
      <c r="J141" s="455">
        <f>I141/G141*100</f>
        <v>45.27588918027304</v>
      </c>
      <c r="K141" s="361">
        <f t="shared" si="10"/>
        <v>99.99998927410618</v>
      </c>
      <c r="L141" s="149"/>
    </row>
    <row r="142" spans="1:12" ht="45.75" customHeight="1" thickBot="1">
      <c r="A142" s="286" t="s">
        <v>659</v>
      </c>
      <c r="B142" s="358" t="s">
        <v>190</v>
      </c>
      <c r="C142" s="388" t="s">
        <v>166</v>
      </c>
      <c r="D142" s="388" t="s">
        <v>160</v>
      </c>
      <c r="E142" s="388" t="s">
        <v>431</v>
      </c>
      <c r="F142" s="365" t="s">
        <v>311</v>
      </c>
      <c r="G142" s="288">
        <v>0</v>
      </c>
      <c r="H142" s="288">
        <v>395531100</v>
      </c>
      <c r="I142" s="288">
        <v>33534208.13</v>
      </c>
      <c r="J142" s="455"/>
      <c r="K142" s="361">
        <f t="shared" si="10"/>
        <v>8.47827342274729</v>
      </c>
      <c r="L142" s="149"/>
    </row>
    <row r="143" spans="1:12" ht="33" customHeight="1" thickBot="1">
      <c r="A143" s="298" t="s">
        <v>660</v>
      </c>
      <c r="B143" s="358" t="s">
        <v>190</v>
      </c>
      <c r="C143" s="386" t="s">
        <v>166</v>
      </c>
      <c r="D143" s="390" t="s">
        <v>160</v>
      </c>
      <c r="E143" s="390" t="s">
        <v>430</v>
      </c>
      <c r="F143" s="365"/>
      <c r="G143" s="285">
        <f>SUM(G144:G148)</f>
        <v>617761.34</v>
      </c>
      <c r="H143" s="292">
        <f>SUM(H144:H148)</f>
        <v>4860400</v>
      </c>
      <c r="I143" s="285">
        <f>SUM(I144:I148)</f>
        <v>644921.05</v>
      </c>
      <c r="J143" s="455">
        <f>I143/G143*100</f>
        <v>104.3964729162236</v>
      </c>
      <c r="K143" s="361">
        <f t="shared" si="10"/>
        <v>13.26888836309769</v>
      </c>
      <c r="L143" s="149"/>
    </row>
    <row r="144" spans="1:12" ht="45" customHeight="1" thickBot="1">
      <c r="A144" s="286" t="s">
        <v>661</v>
      </c>
      <c r="B144" s="358" t="s">
        <v>190</v>
      </c>
      <c r="C144" s="388" t="s">
        <v>166</v>
      </c>
      <c r="D144" s="388" t="s">
        <v>160</v>
      </c>
      <c r="E144" s="388" t="s">
        <v>430</v>
      </c>
      <c r="F144" s="365" t="s">
        <v>11</v>
      </c>
      <c r="G144" s="288">
        <v>0</v>
      </c>
      <c r="H144" s="288">
        <v>252700</v>
      </c>
      <c r="I144" s="288">
        <v>26494.74</v>
      </c>
      <c r="J144" s="455"/>
      <c r="K144" s="361">
        <f aca="true" t="shared" si="12" ref="K144:K179">I144/H144*100</f>
        <v>10.484661654135339</v>
      </c>
      <c r="L144" s="149"/>
    </row>
    <row r="145" spans="1:12" ht="39" customHeight="1" thickBot="1">
      <c r="A145" s="286" t="s">
        <v>662</v>
      </c>
      <c r="B145" s="358" t="s">
        <v>190</v>
      </c>
      <c r="C145" s="388" t="s">
        <v>166</v>
      </c>
      <c r="D145" s="388" t="s">
        <v>160</v>
      </c>
      <c r="E145" s="388" t="s">
        <v>430</v>
      </c>
      <c r="F145" s="365" t="s">
        <v>11</v>
      </c>
      <c r="G145" s="288">
        <v>0</v>
      </c>
      <c r="H145" s="288">
        <v>332800</v>
      </c>
      <c r="I145" s="288">
        <v>0</v>
      </c>
      <c r="J145" s="455"/>
      <c r="K145" s="361">
        <f t="shared" si="12"/>
        <v>0</v>
      </c>
      <c r="L145" s="149"/>
    </row>
    <row r="146" spans="1:12" ht="40.5" customHeight="1" thickBot="1">
      <c r="A146" s="286" t="s">
        <v>663</v>
      </c>
      <c r="B146" s="358" t="s">
        <v>190</v>
      </c>
      <c r="C146" s="388" t="s">
        <v>166</v>
      </c>
      <c r="D146" s="388" t="s">
        <v>160</v>
      </c>
      <c r="E146" s="388" t="s">
        <v>430</v>
      </c>
      <c r="F146" s="365" t="s">
        <v>311</v>
      </c>
      <c r="G146" s="287">
        <v>0</v>
      </c>
      <c r="H146" s="287">
        <v>0</v>
      </c>
      <c r="I146" s="287">
        <v>0</v>
      </c>
      <c r="J146" s="455"/>
      <c r="K146" s="361"/>
      <c r="L146" s="149"/>
    </row>
    <row r="147" spans="1:12" ht="39" customHeight="1" thickBot="1">
      <c r="A147" s="286" t="s">
        <v>664</v>
      </c>
      <c r="B147" s="358" t="s">
        <v>190</v>
      </c>
      <c r="C147" s="388" t="s">
        <v>166</v>
      </c>
      <c r="D147" s="388" t="s">
        <v>160</v>
      </c>
      <c r="E147" s="388" t="s">
        <v>430</v>
      </c>
      <c r="F147" s="365" t="s">
        <v>311</v>
      </c>
      <c r="G147" s="287">
        <v>617761.34</v>
      </c>
      <c r="H147" s="287">
        <v>279700</v>
      </c>
      <c r="I147" s="287">
        <v>279696.94</v>
      </c>
      <c r="J147" s="455">
        <f>I147/G147*100</f>
        <v>45.275889229326005</v>
      </c>
      <c r="K147" s="361">
        <f t="shared" si="12"/>
        <v>99.99890597068287</v>
      </c>
      <c r="L147" s="149"/>
    </row>
    <row r="148" spans="1:12" ht="39.75" customHeight="1" thickBot="1">
      <c r="A148" s="286" t="s">
        <v>665</v>
      </c>
      <c r="B148" s="358" t="s">
        <v>190</v>
      </c>
      <c r="C148" s="388" t="s">
        <v>166</v>
      </c>
      <c r="D148" s="388" t="s">
        <v>160</v>
      </c>
      <c r="E148" s="388" t="s">
        <v>430</v>
      </c>
      <c r="F148" s="365" t="s">
        <v>311</v>
      </c>
      <c r="G148" s="287">
        <v>0</v>
      </c>
      <c r="H148" s="287">
        <v>3995200</v>
      </c>
      <c r="I148" s="287">
        <v>338729.37</v>
      </c>
      <c r="J148" s="455"/>
      <c r="K148" s="361">
        <f t="shared" si="12"/>
        <v>8.47840834000801</v>
      </c>
      <c r="L148" s="149"/>
    </row>
    <row r="149" spans="1:12" ht="18" customHeight="1" thickBot="1">
      <c r="A149" s="318" t="s">
        <v>376</v>
      </c>
      <c r="B149" s="358" t="s">
        <v>190</v>
      </c>
      <c r="C149" s="391" t="s">
        <v>166</v>
      </c>
      <c r="D149" s="391" t="s">
        <v>167</v>
      </c>
      <c r="E149" s="363"/>
      <c r="F149" s="391"/>
      <c r="G149" s="392">
        <f>G150+G152+G155</f>
        <v>20000</v>
      </c>
      <c r="H149" s="392">
        <f>H150+H152+H155</f>
        <v>2650690</v>
      </c>
      <c r="I149" s="392">
        <f>I150+I152+I155</f>
        <v>134907.6</v>
      </c>
      <c r="J149" s="455">
        <f>I149/G149*100</f>
        <v>674.538</v>
      </c>
      <c r="K149" s="361">
        <f t="shared" si="12"/>
        <v>5.089527632427783</v>
      </c>
      <c r="L149" s="149"/>
    </row>
    <row r="150" spans="1:12" ht="49.5" customHeight="1" thickBot="1">
      <c r="A150" s="319" t="s">
        <v>667</v>
      </c>
      <c r="B150" s="393" t="s">
        <v>190</v>
      </c>
      <c r="C150" s="394" t="s">
        <v>166</v>
      </c>
      <c r="D150" s="383" t="s">
        <v>167</v>
      </c>
      <c r="E150" s="369" t="s">
        <v>668</v>
      </c>
      <c r="F150" s="383"/>
      <c r="G150" s="301">
        <f>G151</f>
        <v>0</v>
      </c>
      <c r="H150" s="436">
        <f>H151</f>
        <v>2421780</v>
      </c>
      <c r="I150" s="301">
        <f>I151</f>
        <v>0</v>
      </c>
      <c r="J150" s="455"/>
      <c r="K150" s="361">
        <f>I150/H150*100</f>
        <v>0</v>
      </c>
      <c r="L150" s="149"/>
    </row>
    <row r="151" spans="1:12" ht="47.25" customHeight="1" thickBot="1">
      <c r="A151" s="286" t="s">
        <v>309</v>
      </c>
      <c r="B151" s="358" t="s">
        <v>190</v>
      </c>
      <c r="C151" s="376" t="s">
        <v>166</v>
      </c>
      <c r="D151" s="373" t="s">
        <v>167</v>
      </c>
      <c r="E151" s="365" t="s">
        <v>668</v>
      </c>
      <c r="F151" s="373" t="s">
        <v>310</v>
      </c>
      <c r="G151" s="288">
        <v>0</v>
      </c>
      <c r="H151" s="288">
        <v>2421780</v>
      </c>
      <c r="I151" s="288">
        <v>0</v>
      </c>
      <c r="J151" s="455"/>
      <c r="K151" s="361">
        <f>I151/H151*100</f>
        <v>0</v>
      </c>
      <c r="L151" s="149"/>
    </row>
    <row r="152" spans="1:12" ht="19.5" customHeight="1" thickBot="1">
      <c r="A152" s="298" t="s">
        <v>378</v>
      </c>
      <c r="B152" s="393" t="s">
        <v>190</v>
      </c>
      <c r="C152" s="394" t="s">
        <v>166</v>
      </c>
      <c r="D152" s="383" t="s">
        <v>167</v>
      </c>
      <c r="E152" s="369" t="s">
        <v>377</v>
      </c>
      <c r="F152" s="383"/>
      <c r="G152" s="301">
        <f>G153+G154</f>
        <v>20000</v>
      </c>
      <c r="H152" s="436">
        <f>H153+H154</f>
        <v>228910</v>
      </c>
      <c r="I152" s="301">
        <f>I153+I154</f>
        <v>134907.6</v>
      </c>
      <c r="J152" s="455">
        <f>I152/G152*100</f>
        <v>674.538</v>
      </c>
      <c r="K152" s="361">
        <f t="shared" si="12"/>
        <v>58.93477786029444</v>
      </c>
      <c r="L152" s="149"/>
    </row>
    <row r="153" spans="1:12" ht="19.5" customHeight="1" thickBot="1">
      <c r="A153" s="286" t="s">
        <v>749</v>
      </c>
      <c r="B153" s="358" t="s">
        <v>190</v>
      </c>
      <c r="C153" s="376" t="s">
        <v>166</v>
      </c>
      <c r="D153" s="373" t="s">
        <v>167</v>
      </c>
      <c r="E153" s="365" t="s">
        <v>377</v>
      </c>
      <c r="F153" s="373" t="s">
        <v>220</v>
      </c>
      <c r="G153" s="288">
        <v>20000</v>
      </c>
      <c r="H153" s="288">
        <v>0</v>
      </c>
      <c r="I153" s="288"/>
      <c r="J153" s="455">
        <f>I153/G153*100</f>
        <v>0</v>
      </c>
      <c r="K153" s="361"/>
      <c r="L153" s="149"/>
    </row>
    <row r="154" spans="1:12" ht="18.75" customHeight="1" thickBot="1">
      <c r="A154" s="286" t="s">
        <v>794</v>
      </c>
      <c r="B154" s="358" t="s">
        <v>190</v>
      </c>
      <c r="C154" s="376" t="s">
        <v>166</v>
      </c>
      <c r="D154" s="373" t="s">
        <v>167</v>
      </c>
      <c r="E154" s="365" t="s">
        <v>377</v>
      </c>
      <c r="F154" s="373" t="s">
        <v>220</v>
      </c>
      <c r="G154" s="288">
        <v>0</v>
      </c>
      <c r="H154" s="288">
        <v>228910</v>
      </c>
      <c r="I154" s="288">
        <v>134907.6</v>
      </c>
      <c r="J154" s="455"/>
      <c r="K154" s="361">
        <v>0</v>
      </c>
      <c r="L154" s="149"/>
    </row>
    <row r="155" spans="1:12" ht="44.25" customHeight="1" thickBot="1">
      <c r="A155" s="319" t="s">
        <v>669</v>
      </c>
      <c r="B155" s="393" t="s">
        <v>190</v>
      </c>
      <c r="C155" s="394" t="s">
        <v>166</v>
      </c>
      <c r="D155" s="383" t="s">
        <v>167</v>
      </c>
      <c r="E155" s="369" t="s">
        <v>670</v>
      </c>
      <c r="F155" s="383"/>
      <c r="G155" s="301">
        <f>G156+G157</f>
        <v>0</v>
      </c>
      <c r="H155" s="436">
        <f>H156+H157</f>
        <v>0</v>
      </c>
      <c r="I155" s="301">
        <f>I156+I157</f>
        <v>0</v>
      </c>
      <c r="J155" s="455"/>
      <c r="K155" s="361"/>
      <c r="L155" s="149"/>
    </row>
    <row r="156" spans="1:12" ht="17.25" customHeight="1" thickBot="1">
      <c r="A156" s="320" t="s">
        <v>411</v>
      </c>
      <c r="B156" s="358" t="s">
        <v>190</v>
      </c>
      <c r="C156" s="376" t="s">
        <v>166</v>
      </c>
      <c r="D156" s="373" t="s">
        <v>167</v>
      </c>
      <c r="E156" s="365" t="s">
        <v>670</v>
      </c>
      <c r="F156" s="373" t="s">
        <v>409</v>
      </c>
      <c r="G156" s="288">
        <v>0</v>
      </c>
      <c r="H156" s="288">
        <v>0</v>
      </c>
      <c r="I156" s="288">
        <v>0</v>
      </c>
      <c r="J156" s="455"/>
      <c r="K156" s="361"/>
      <c r="L156" s="149"/>
    </row>
    <row r="157" spans="1:12" ht="12" customHeight="1" thickBot="1">
      <c r="A157" s="286" t="s">
        <v>520</v>
      </c>
      <c r="B157" s="358" t="s">
        <v>190</v>
      </c>
      <c r="C157" s="376" t="s">
        <v>166</v>
      </c>
      <c r="D157" s="373" t="s">
        <v>167</v>
      </c>
      <c r="E157" s="365" t="s">
        <v>670</v>
      </c>
      <c r="F157" s="373" t="s">
        <v>220</v>
      </c>
      <c r="G157" s="288">
        <v>0</v>
      </c>
      <c r="H157" s="288">
        <v>0</v>
      </c>
      <c r="I157" s="288">
        <v>0</v>
      </c>
      <c r="J157" s="455"/>
      <c r="K157" s="361"/>
      <c r="L157" s="149"/>
    </row>
    <row r="158" spans="1:12" ht="14.25" customHeight="1" thickBot="1">
      <c r="A158" s="321" t="s">
        <v>143</v>
      </c>
      <c r="B158" s="358" t="s">
        <v>190</v>
      </c>
      <c r="C158" s="391" t="s">
        <v>166</v>
      </c>
      <c r="D158" s="395" t="s">
        <v>169</v>
      </c>
      <c r="E158" s="363"/>
      <c r="F158" s="395"/>
      <c r="G158" s="283">
        <f>G159+G162+G164+G168+G170+G173+G166+G176</f>
        <v>92600.14</v>
      </c>
      <c r="H158" s="283">
        <f>H159+H162+H164+H168+H170+H173+H166+H176</f>
        <v>18993113.08</v>
      </c>
      <c r="I158" s="283">
        <f>I159+I162+I164+I168+I170+I173+I166+I176</f>
        <v>1274918.58</v>
      </c>
      <c r="J158" s="455">
        <f>I158/G158*100</f>
        <v>1376.7998406913855</v>
      </c>
      <c r="K158" s="361">
        <f t="shared" si="12"/>
        <v>6.712530877007763</v>
      </c>
      <c r="L158" s="149"/>
    </row>
    <row r="159" spans="1:12" ht="36" customHeight="1" thickBot="1">
      <c r="A159" s="298" t="s">
        <v>671</v>
      </c>
      <c r="B159" s="393" t="s">
        <v>190</v>
      </c>
      <c r="C159" s="394" t="s">
        <v>166</v>
      </c>
      <c r="D159" s="383" t="s">
        <v>169</v>
      </c>
      <c r="E159" s="369" t="s">
        <v>491</v>
      </c>
      <c r="F159" s="383"/>
      <c r="G159" s="301">
        <f>G160</f>
        <v>0</v>
      </c>
      <c r="H159" s="301">
        <f>H160</f>
        <v>2294025</v>
      </c>
      <c r="I159" s="301">
        <f>I160</f>
        <v>0</v>
      </c>
      <c r="J159" s="455"/>
      <c r="K159" s="361">
        <f t="shared" si="12"/>
        <v>0</v>
      </c>
      <c r="L159" s="149"/>
    </row>
    <row r="160" spans="1:12" ht="21.75" customHeight="1" thickBot="1">
      <c r="A160" s="286" t="s">
        <v>520</v>
      </c>
      <c r="B160" s="358" t="s">
        <v>190</v>
      </c>
      <c r="C160" s="376" t="s">
        <v>166</v>
      </c>
      <c r="D160" s="373" t="s">
        <v>169</v>
      </c>
      <c r="E160" s="365" t="s">
        <v>491</v>
      </c>
      <c r="F160" s="373" t="s">
        <v>220</v>
      </c>
      <c r="G160" s="302">
        <v>0</v>
      </c>
      <c r="H160" s="288">
        <v>2294025</v>
      </c>
      <c r="I160" s="302">
        <v>0</v>
      </c>
      <c r="J160" s="455"/>
      <c r="K160" s="361">
        <f t="shared" si="12"/>
        <v>0</v>
      </c>
      <c r="L160" s="149"/>
    </row>
    <row r="161" spans="1:12" ht="23.25" customHeight="1" thickBot="1">
      <c r="A161" s="286" t="s">
        <v>201</v>
      </c>
      <c r="B161" s="358" t="s">
        <v>190</v>
      </c>
      <c r="C161" s="376" t="s">
        <v>166</v>
      </c>
      <c r="D161" s="373" t="s">
        <v>169</v>
      </c>
      <c r="E161" s="365" t="s">
        <v>406</v>
      </c>
      <c r="F161" s="373" t="s">
        <v>355</v>
      </c>
      <c r="G161" s="302"/>
      <c r="H161" s="288"/>
      <c r="I161" s="302"/>
      <c r="J161" s="455"/>
      <c r="K161" s="361"/>
      <c r="L161" s="149"/>
    </row>
    <row r="162" spans="1:12" ht="40.5" customHeight="1" thickBot="1">
      <c r="A162" s="298" t="s">
        <v>791</v>
      </c>
      <c r="B162" s="393" t="s">
        <v>190</v>
      </c>
      <c r="C162" s="394" t="s">
        <v>166</v>
      </c>
      <c r="D162" s="383" t="s">
        <v>169</v>
      </c>
      <c r="E162" s="369" t="s">
        <v>491</v>
      </c>
      <c r="F162" s="383"/>
      <c r="G162" s="301">
        <f>G163</f>
        <v>0</v>
      </c>
      <c r="H162" s="436">
        <f>H163</f>
        <v>10118489.76</v>
      </c>
      <c r="I162" s="301">
        <f>I163</f>
        <v>0</v>
      </c>
      <c r="J162" s="455"/>
      <c r="K162" s="361">
        <f>I162/H162*100</f>
        <v>0</v>
      </c>
      <c r="L162" s="149"/>
    </row>
    <row r="163" spans="1:12" ht="23.25" customHeight="1" thickBot="1">
      <c r="A163" s="286" t="s">
        <v>749</v>
      </c>
      <c r="B163" s="358" t="s">
        <v>190</v>
      </c>
      <c r="C163" s="376" t="s">
        <v>166</v>
      </c>
      <c r="D163" s="373" t="s">
        <v>169</v>
      </c>
      <c r="E163" s="365" t="s">
        <v>491</v>
      </c>
      <c r="F163" s="373" t="s">
        <v>220</v>
      </c>
      <c r="G163" s="302">
        <v>0</v>
      </c>
      <c r="H163" s="288">
        <v>10118489.76</v>
      </c>
      <c r="I163" s="302">
        <v>0</v>
      </c>
      <c r="J163" s="455"/>
      <c r="K163" s="361">
        <f>I163/H163*100</f>
        <v>0</v>
      </c>
      <c r="L163" s="149"/>
    </row>
    <row r="164" spans="1:12" ht="42" customHeight="1" thickBot="1">
      <c r="A164" s="298" t="s">
        <v>751</v>
      </c>
      <c r="B164" s="393" t="s">
        <v>190</v>
      </c>
      <c r="C164" s="394" t="s">
        <v>166</v>
      </c>
      <c r="D164" s="383" t="s">
        <v>169</v>
      </c>
      <c r="E164" s="369" t="s">
        <v>792</v>
      </c>
      <c r="F164" s="383"/>
      <c r="G164" s="301">
        <f>G165</f>
        <v>0</v>
      </c>
      <c r="H164" s="436">
        <f>H165</f>
        <v>842000</v>
      </c>
      <c r="I164" s="301">
        <f>I165</f>
        <v>0</v>
      </c>
      <c r="J164" s="455"/>
      <c r="K164" s="361">
        <f>I164/H164*100</f>
        <v>0</v>
      </c>
      <c r="L164" s="149"/>
    </row>
    <row r="165" spans="1:12" ht="23.25" customHeight="1" thickBot="1">
      <c r="A165" s="286" t="s">
        <v>520</v>
      </c>
      <c r="B165" s="358" t="s">
        <v>190</v>
      </c>
      <c r="C165" s="376" t="s">
        <v>166</v>
      </c>
      <c r="D165" s="373" t="s">
        <v>169</v>
      </c>
      <c r="E165" s="365" t="s">
        <v>792</v>
      </c>
      <c r="F165" s="373" t="s">
        <v>220</v>
      </c>
      <c r="G165" s="302">
        <v>0</v>
      </c>
      <c r="H165" s="302">
        <v>842000</v>
      </c>
      <c r="I165" s="302">
        <v>0</v>
      </c>
      <c r="J165" s="455"/>
      <c r="K165" s="361">
        <f>I165/H165*100</f>
        <v>0</v>
      </c>
      <c r="L165" s="149"/>
    </row>
    <row r="166" spans="1:12" ht="18.75" customHeight="1" thickBot="1">
      <c r="A166" s="298" t="s">
        <v>672</v>
      </c>
      <c r="B166" s="393" t="s">
        <v>190</v>
      </c>
      <c r="C166" s="394" t="s">
        <v>166</v>
      </c>
      <c r="D166" s="383" t="s">
        <v>169</v>
      </c>
      <c r="E166" s="369" t="s">
        <v>492</v>
      </c>
      <c r="F166" s="383"/>
      <c r="G166" s="301">
        <f>G167</f>
        <v>0</v>
      </c>
      <c r="H166" s="301">
        <f>H167</f>
        <v>300000</v>
      </c>
      <c r="I166" s="301">
        <f>I167</f>
        <v>0</v>
      </c>
      <c r="J166" s="455"/>
      <c r="K166" s="361">
        <f t="shared" si="12"/>
        <v>0</v>
      </c>
      <c r="L166" s="149"/>
    </row>
    <row r="167" spans="1:12" ht="20.25" customHeight="1" thickBot="1">
      <c r="A167" s="286" t="s">
        <v>749</v>
      </c>
      <c r="B167" s="358" t="s">
        <v>190</v>
      </c>
      <c r="C167" s="376" t="s">
        <v>166</v>
      </c>
      <c r="D167" s="373" t="s">
        <v>169</v>
      </c>
      <c r="E167" s="365" t="s">
        <v>492</v>
      </c>
      <c r="F167" s="373" t="s">
        <v>220</v>
      </c>
      <c r="G167" s="302">
        <v>0</v>
      </c>
      <c r="H167" s="302">
        <v>300000</v>
      </c>
      <c r="I167" s="302">
        <v>0</v>
      </c>
      <c r="J167" s="455"/>
      <c r="K167" s="361">
        <f t="shared" si="12"/>
        <v>0</v>
      </c>
      <c r="L167" s="149"/>
    </row>
    <row r="168" spans="1:12" ht="52.5" customHeight="1" thickBot="1">
      <c r="A168" s="298" t="s">
        <v>673</v>
      </c>
      <c r="B168" s="393" t="s">
        <v>190</v>
      </c>
      <c r="C168" s="394" t="s">
        <v>166</v>
      </c>
      <c r="D168" s="383" t="s">
        <v>169</v>
      </c>
      <c r="E168" s="369" t="s">
        <v>493</v>
      </c>
      <c r="F168" s="383"/>
      <c r="G168" s="301">
        <f>G169</f>
        <v>0</v>
      </c>
      <c r="H168" s="301">
        <f>H169</f>
        <v>65000</v>
      </c>
      <c r="I168" s="301">
        <f>I169</f>
        <v>0</v>
      </c>
      <c r="J168" s="455"/>
      <c r="K168" s="361">
        <f>I168/H168*100</f>
        <v>0</v>
      </c>
      <c r="L168" s="149"/>
    </row>
    <row r="169" spans="1:12" ht="17.25" customHeight="1" thickBot="1">
      <c r="A169" s="286" t="s">
        <v>520</v>
      </c>
      <c r="B169" s="358" t="s">
        <v>190</v>
      </c>
      <c r="C169" s="376" t="s">
        <v>166</v>
      </c>
      <c r="D169" s="373" t="s">
        <v>169</v>
      </c>
      <c r="E169" s="365" t="s">
        <v>493</v>
      </c>
      <c r="F169" s="373" t="s">
        <v>220</v>
      </c>
      <c r="G169" s="302"/>
      <c r="H169" s="302">
        <v>65000</v>
      </c>
      <c r="I169" s="302"/>
      <c r="J169" s="455"/>
      <c r="K169" s="361">
        <f t="shared" si="12"/>
        <v>0</v>
      </c>
      <c r="L169" s="149"/>
    </row>
    <row r="170" spans="1:12" ht="18" customHeight="1" thickBot="1">
      <c r="A170" s="284" t="s">
        <v>674</v>
      </c>
      <c r="B170" s="358" t="s">
        <v>190</v>
      </c>
      <c r="C170" s="375" t="s">
        <v>166</v>
      </c>
      <c r="D170" s="382" t="s">
        <v>169</v>
      </c>
      <c r="E170" s="363" t="s">
        <v>675</v>
      </c>
      <c r="F170" s="382"/>
      <c r="G170" s="285">
        <f>G171+G172</f>
        <v>0</v>
      </c>
      <c r="H170" s="285">
        <f>H171+H172</f>
        <v>650000</v>
      </c>
      <c r="I170" s="285">
        <f>I171+I172</f>
        <v>0</v>
      </c>
      <c r="J170" s="455"/>
      <c r="K170" s="361">
        <f t="shared" si="12"/>
        <v>0</v>
      </c>
      <c r="L170" s="149"/>
    </row>
    <row r="171" spans="1:12" ht="20.25" customHeight="1" thickBot="1">
      <c r="A171" s="286" t="s">
        <v>520</v>
      </c>
      <c r="B171" s="358" t="s">
        <v>190</v>
      </c>
      <c r="C171" s="376" t="s">
        <v>166</v>
      </c>
      <c r="D171" s="373" t="s">
        <v>169</v>
      </c>
      <c r="E171" s="365" t="s">
        <v>675</v>
      </c>
      <c r="F171" s="373" t="s">
        <v>220</v>
      </c>
      <c r="G171" s="302">
        <v>0</v>
      </c>
      <c r="H171" s="302">
        <v>0</v>
      </c>
      <c r="I171" s="302">
        <v>0</v>
      </c>
      <c r="J171" s="455"/>
      <c r="K171" s="361"/>
      <c r="L171" s="149"/>
    </row>
    <row r="172" spans="1:12" ht="18" customHeight="1" thickBot="1">
      <c r="A172" s="286" t="s">
        <v>795</v>
      </c>
      <c r="B172" s="358" t="s">
        <v>190</v>
      </c>
      <c r="C172" s="376" t="s">
        <v>166</v>
      </c>
      <c r="D172" s="373" t="s">
        <v>169</v>
      </c>
      <c r="E172" s="365" t="s">
        <v>675</v>
      </c>
      <c r="F172" s="373" t="s">
        <v>220</v>
      </c>
      <c r="G172" s="302">
        <v>0</v>
      </c>
      <c r="H172" s="288">
        <v>650000</v>
      </c>
      <c r="I172" s="302">
        <v>0</v>
      </c>
      <c r="J172" s="455"/>
      <c r="K172" s="361">
        <f t="shared" si="12"/>
        <v>0</v>
      </c>
      <c r="L172" s="149"/>
    </row>
    <row r="173" spans="1:12" ht="12" customHeight="1" thickBot="1">
      <c r="A173" s="284" t="s">
        <v>380</v>
      </c>
      <c r="B173" s="358" t="s">
        <v>190</v>
      </c>
      <c r="C173" s="375" t="s">
        <v>166</v>
      </c>
      <c r="D173" s="382" t="s">
        <v>169</v>
      </c>
      <c r="E173" s="363" t="s">
        <v>379</v>
      </c>
      <c r="F173" s="382"/>
      <c r="G173" s="285">
        <f>G174+G175</f>
        <v>92600.14</v>
      </c>
      <c r="H173" s="292">
        <f>H174+H175</f>
        <v>1918000</v>
      </c>
      <c r="I173" s="285">
        <f>I174+I175</f>
        <v>573519</v>
      </c>
      <c r="J173" s="455">
        <f>I173/G173*100</f>
        <v>619.350035539903</v>
      </c>
      <c r="K173" s="361">
        <f t="shared" si="12"/>
        <v>29.90192909280501</v>
      </c>
      <c r="L173" s="149"/>
    </row>
    <row r="174" spans="1:12" ht="14.25" customHeight="1" thickBot="1">
      <c r="A174" s="286" t="s">
        <v>796</v>
      </c>
      <c r="B174" s="358" t="s">
        <v>190</v>
      </c>
      <c r="C174" s="376" t="s">
        <v>166</v>
      </c>
      <c r="D174" s="373" t="s">
        <v>169</v>
      </c>
      <c r="E174" s="365" t="s">
        <v>379</v>
      </c>
      <c r="F174" s="373" t="s">
        <v>220</v>
      </c>
      <c r="G174" s="288">
        <v>92600.14</v>
      </c>
      <c r="H174" s="288">
        <v>1918000</v>
      </c>
      <c r="I174" s="288">
        <v>573519</v>
      </c>
      <c r="J174" s="455">
        <f>I174/G174*100</f>
        <v>619.350035539903</v>
      </c>
      <c r="K174" s="361">
        <f t="shared" si="12"/>
        <v>29.90192909280501</v>
      </c>
      <c r="L174" s="149"/>
    </row>
    <row r="175" spans="1:12" ht="30" customHeight="1" thickBot="1">
      <c r="A175" s="286" t="s">
        <v>797</v>
      </c>
      <c r="B175" s="358" t="s">
        <v>190</v>
      </c>
      <c r="C175" s="376" t="s">
        <v>166</v>
      </c>
      <c r="D175" s="373" t="s">
        <v>169</v>
      </c>
      <c r="E175" s="365" t="s">
        <v>379</v>
      </c>
      <c r="F175" s="373" t="s">
        <v>220</v>
      </c>
      <c r="G175" s="302">
        <v>0</v>
      </c>
      <c r="H175" s="302">
        <v>0</v>
      </c>
      <c r="I175" s="302">
        <v>0</v>
      </c>
      <c r="J175" s="455"/>
      <c r="K175" s="396"/>
      <c r="L175" s="149"/>
    </row>
    <row r="176" spans="1:12" ht="30" customHeight="1" thickBot="1">
      <c r="A176" s="284" t="s">
        <v>676</v>
      </c>
      <c r="B176" s="358" t="s">
        <v>190</v>
      </c>
      <c r="C176" s="375" t="s">
        <v>166</v>
      </c>
      <c r="D176" s="382" t="s">
        <v>169</v>
      </c>
      <c r="E176" s="363" t="s">
        <v>677</v>
      </c>
      <c r="F176" s="382"/>
      <c r="G176" s="285">
        <f>G177+G178</f>
        <v>0</v>
      </c>
      <c r="H176" s="285">
        <f>H177+H178</f>
        <v>2805598.32</v>
      </c>
      <c r="I176" s="285">
        <f>I177+I178</f>
        <v>701399.58</v>
      </c>
      <c r="J176" s="455"/>
      <c r="K176" s="361">
        <f>I176/H176*100</f>
        <v>25</v>
      </c>
      <c r="L176" s="149"/>
    </row>
    <row r="177" spans="1:12" ht="12.75" customHeight="1" thickBot="1">
      <c r="A177" s="286" t="s">
        <v>520</v>
      </c>
      <c r="B177" s="358" t="s">
        <v>190</v>
      </c>
      <c r="C177" s="376" t="s">
        <v>166</v>
      </c>
      <c r="D177" s="373" t="s">
        <v>169</v>
      </c>
      <c r="E177" s="365" t="s">
        <v>677</v>
      </c>
      <c r="F177" s="373" t="s">
        <v>220</v>
      </c>
      <c r="G177" s="302">
        <v>0</v>
      </c>
      <c r="H177" s="302">
        <v>0</v>
      </c>
      <c r="I177" s="302">
        <v>0</v>
      </c>
      <c r="J177" s="455"/>
      <c r="K177" s="361"/>
      <c r="L177" s="148"/>
    </row>
    <row r="178" spans="1:12" ht="39.75" customHeight="1" thickBot="1">
      <c r="A178" s="286" t="s">
        <v>126</v>
      </c>
      <c r="B178" s="358" t="s">
        <v>190</v>
      </c>
      <c r="C178" s="376" t="s">
        <v>166</v>
      </c>
      <c r="D178" s="373" t="s">
        <v>169</v>
      </c>
      <c r="E178" s="365" t="s">
        <v>677</v>
      </c>
      <c r="F178" s="373" t="s">
        <v>341</v>
      </c>
      <c r="G178" s="302">
        <v>0</v>
      </c>
      <c r="H178" s="302">
        <v>2805598.32</v>
      </c>
      <c r="I178" s="302">
        <v>701399.58</v>
      </c>
      <c r="J178" s="455"/>
      <c r="K178" s="361">
        <f t="shared" si="12"/>
        <v>25</v>
      </c>
      <c r="L178" s="149"/>
    </row>
    <row r="179" spans="1:12" ht="26.25" customHeight="1" thickBot="1">
      <c r="A179" s="321" t="s">
        <v>465</v>
      </c>
      <c r="B179" s="358" t="s">
        <v>190</v>
      </c>
      <c r="C179" s="391" t="s">
        <v>166</v>
      </c>
      <c r="D179" s="395" t="s">
        <v>166</v>
      </c>
      <c r="E179" s="363"/>
      <c r="F179" s="395"/>
      <c r="G179" s="283">
        <f>G180</f>
        <v>0</v>
      </c>
      <c r="H179" s="283">
        <f>H180</f>
        <v>168300</v>
      </c>
      <c r="I179" s="283">
        <f>I180</f>
        <v>16852.88</v>
      </c>
      <c r="J179" s="455"/>
      <c r="K179" s="361">
        <f t="shared" si="12"/>
        <v>10.01359477124183</v>
      </c>
      <c r="L179" s="149"/>
    </row>
    <row r="180" spans="1:12" ht="29.25" customHeight="1" thickBot="1">
      <c r="A180" s="322" t="s">
        <v>509</v>
      </c>
      <c r="B180" s="393" t="s">
        <v>190</v>
      </c>
      <c r="C180" s="394" t="s">
        <v>166</v>
      </c>
      <c r="D180" s="383" t="s">
        <v>166</v>
      </c>
      <c r="E180" s="369" t="s">
        <v>510</v>
      </c>
      <c r="F180" s="383"/>
      <c r="G180" s="301">
        <f>SUM(G181:G183)</f>
        <v>0</v>
      </c>
      <c r="H180" s="301">
        <f>SUM(H181:H183)</f>
        <v>168300</v>
      </c>
      <c r="I180" s="301">
        <f>SUM(I181:I183)</f>
        <v>16852.88</v>
      </c>
      <c r="J180" s="455"/>
      <c r="K180" s="361">
        <f aca="true" t="shared" si="13" ref="K180:K256">I180/H180*100</f>
        <v>10.01359477124183</v>
      </c>
      <c r="L180" s="149"/>
    </row>
    <row r="181" spans="1:12" ht="15" customHeight="1" thickBot="1">
      <c r="A181" s="286" t="s">
        <v>638</v>
      </c>
      <c r="B181" s="358" t="s">
        <v>190</v>
      </c>
      <c r="C181" s="376" t="s">
        <v>166</v>
      </c>
      <c r="D181" s="373" t="s">
        <v>166</v>
      </c>
      <c r="E181" s="365" t="s">
        <v>510</v>
      </c>
      <c r="F181" s="373" t="s">
        <v>345</v>
      </c>
      <c r="G181" s="302">
        <v>0</v>
      </c>
      <c r="H181" s="302">
        <v>67800</v>
      </c>
      <c r="I181" s="302">
        <v>12226.94</v>
      </c>
      <c r="J181" s="455"/>
      <c r="K181" s="361">
        <f t="shared" si="13"/>
        <v>18.033834808259588</v>
      </c>
      <c r="L181" s="149"/>
    </row>
    <row r="182" spans="1:12" ht="25.5" customHeight="1" thickBot="1">
      <c r="A182" s="286" t="s">
        <v>639</v>
      </c>
      <c r="B182" s="358" t="s">
        <v>190</v>
      </c>
      <c r="C182" s="376" t="s">
        <v>166</v>
      </c>
      <c r="D182" s="373" t="s">
        <v>166</v>
      </c>
      <c r="E182" s="365" t="s">
        <v>510</v>
      </c>
      <c r="F182" s="373" t="s">
        <v>92</v>
      </c>
      <c r="G182" s="302">
        <v>0</v>
      </c>
      <c r="H182" s="302">
        <v>20500</v>
      </c>
      <c r="I182" s="302">
        <v>4625.94</v>
      </c>
      <c r="J182" s="455"/>
      <c r="K182" s="361">
        <f>I182/H182*100</f>
        <v>22.565560975609756</v>
      </c>
      <c r="L182" s="149"/>
    </row>
    <row r="183" spans="1:12" ht="13.5" customHeight="1" thickBot="1">
      <c r="A183" s="286" t="s">
        <v>749</v>
      </c>
      <c r="B183" s="358" t="s">
        <v>190</v>
      </c>
      <c r="C183" s="376" t="s">
        <v>166</v>
      </c>
      <c r="D183" s="373" t="s">
        <v>166</v>
      </c>
      <c r="E183" s="365" t="s">
        <v>510</v>
      </c>
      <c r="F183" s="373" t="s">
        <v>220</v>
      </c>
      <c r="G183" s="302">
        <v>0</v>
      </c>
      <c r="H183" s="288">
        <v>80000</v>
      </c>
      <c r="I183" s="302">
        <v>0</v>
      </c>
      <c r="J183" s="455"/>
      <c r="K183" s="361">
        <f>I183/H183*100</f>
        <v>0</v>
      </c>
      <c r="L183" s="149"/>
    </row>
    <row r="184" spans="1:12" ht="15" customHeight="1" thickBot="1">
      <c r="A184" s="315" t="s">
        <v>179</v>
      </c>
      <c r="B184" s="353" t="s">
        <v>190</v>
      </c>
      <c r="C184" s="378" t="s">
        <v>161</v>
      </c>
      <c r="D184" s="378"/>
      <c r="E184" s="379"/>
      <c r="F184" s="378"/>
      <c r="G184" s="307">
        <f>G185+G223+G294+G307+G322</f>
        <v>74551627.69</v>
      </c>
      <c r="H184" s="307">
        <f>H185+H223+H294+H307+H322</f>
        <v>633988562.69</v>
      </c>
      <c r="I184" s="307">
        <f>I185+I223+I294+I307+I322</f>
        <v>86861206.53999999</v>
      </c>
      <c r="J184" s="455">
        <f aca="true" t="shared" si="14" ref="J184:J198">I184/G184*100</f>
        <v>116.51148235312259</v>
      </c>
      <c r="K184" s="361">
        <f t="shared" si="13"/>
        <v>13.700752923909185</v>
      </c>
      <c r="L184" s="149"/>
    </row>
    <row r="185" spans="1:12" ht="14.25" customHeight="1" thickBot="1">
      <c r="A185" s="323" t="s">
        <v>180</v>
      </c>
      <c r="B185" s="358" t="s">
        <v>190</v>
      </c>
      <c r="C185" s="397" t="s">
        <v>161</v>
      </c>
      <c r="D185" s="397" t="s">
        <v>160</v>
      </c>
      <c r="E185" s="363"/>
      <c r="F185" s="398"/>
      <c r="G185" s="324">
        <f>G186</f>
        <v>18800634.05</v>
      </c>
      <c r="H185" s="324">
        <f>H186</f>
        <v>93907753.46</v>
      </c>
      <c r="I185" s="324">
        <f>I186</f>
        <v>21066247.33</v>
      </c>
      <c r="J185" s="455">
        <f t="shared" si="14"/>
        <v>112.05072804446188</v>
      </c>
      <c r="K185" s="361">
        <f t="shared" si="13"/>
        <v>22.432915870970298</v>
      </c>
      <c r="L185" s="149"/>
    </row>
    <row r="186" spans="1:12" ht="23.25" customHeight="1" thickBot="1">
      <c r="A186" s="325" t="s">
        <v>121</v>
      </c>
      <c r="B186" s="399" t="s">
        <v>190</v>
      </c>
      <c r="C186" s="400" t="s">
        <v>161</v>
      </c>
      <c r="D186" s="401" t="s">
        <v>160</v>
      </c>
      <c r="E186" s="402" t="s">
        <v>255</v>
      </c>
      <c r="F186" s="402"/>
      <c r="G186" s="326">
        <f>G187+G190+G192+G194+G205+G208+G212+G220</f>
        <v>18800634.05</v>
      </c>
      <c r="H186" s="326">
        <f>H187+H190+H192+H194+H205+H208+H212+H220</f>
        <v>93907753.46</v>
      </c>
      <c r="I186" s="326">
        <f>I187+I190+I192+I194+I205+I208+I212+I220</f>
        <v>21066247.33</v>
      </c>
      <c r="J186" s="455">
        <f t="shared" si="14"/>
        <v>112.05072804446188</v>
      </c>
      <c r="K186" s="361">
        <f t="shared" si="13"/>
        <v>22.432915870970298</v>
      </c>
      <c r="L186" s="149"/>
    </row>
    <row r="187" spans="1:12" ht="27.75" customHeight="1" thickBot="1">
      <c r="A187" s="298" t="s">
        <v>678</v>
      </c>
      <c r="B187" s="393" t="s">
        <v>190</v>
      </c>
      <c r="C187" s="390" t="s">
        <v>161</v>
      </c>
      <c r="D187" s="369" t="s">
        <v>160</v>
      </c>
      <c r="E187" s="369" t="s">
        <v>511</v>
      </c>
      <c r="F187" s="369"/>
      <c r="G187" s="301">
        <f>G188+G189</f>
        <v>1300405.24</v>
      </c>
      <c r="H187" s="301">
        <f>H188+H189</f>
        <v>8139859.84</v>
      </c>
      <c r="I187" s="301">
        <f>I188+I189</f>
        <v>2941138.8800000004</v>
      </c>
      <c r="J187" s="455">
        <f t="shared" si="14"/>
        <v>226.17094960337135</v>
      </c>
      <c r="K187" s="361">
        <f t="shared" si="13"/>
        <v>36.132549427288424</v>
      </c>
      <c r="L187" s="149"/>
    </row>
    <row r="188" spans="1:12" ht="14.25" customHeight="1" thickBot="1">
      <c r="A188" s="286" t="s">
        <v>520</v>
      </c>
      <c r="B188" s="358" t="s">
        <v>190</v>
      </c>
      <c r="C188" s="388" t="s">
        <v>161</v>
      </c>
      <c r="D188" s="365" t="s">
        <v>160</v>
      </c>
      <c r="E188" s="365" t="s">
        <v>511</v>
      </c>
      <c r="F188" s="365" t="s">
        <v>220</v>
      </c>
      <c r="G188" s="302">
        <v>39986.64</v>
      </c>
      <c r="H188" s="302">
        <v>316391.99</v>
      </c>
      <c r="I188" s="302">
        <v>12957.7</v>
      </c>
      <c r="J188" s="455">
        <f t="shared" si="14"/>
        <v>32.40507329448036</v>
      </c>
      <c r="K188" s="361">
        <f t="shared" si="13"/>
        <v>4.095457663134898</v>
      </c>
      <c r="L188" s="149"/>
    </row>
    <row r="189" spans="1:12" ht="18" customHeight="1" thickBot="1">
      <c r="A189" s="286" t="s">
        <v>520</v>
      </c>
      <c r="B189" s="358" t="s">
        <v>190</v>
      </c>
      <c r="C189" s="388" t="s">
        <v>161</v>
      </c>
      <c r="D189" s="365" t="s">
        <v>160</v>
      </c>
      <c r="E189" s="365" t="s">
        <v>511</v>
      </c>
      <c r="F189" s="365" t="s">
        <v>508</v>
      </c>
      <c r="G189" s="302">
        <v>1260418.6</v>
      </c>
      <c r="H189" s="302">
        <v>7823467.85</v>
      </c>
      <c r="I189" s="302">
        <v>2928181.18</v>
      </c>
      <c r="J189" s="455">
        <f t="shared" si="14"/>
        <v>232.31815049381214</v>
      </c>
      <c r="K189" s="361">
        <f t="shared" si="13"/>
        <v>37.42817425906595</v>
      </c>
      <c r="L189" s="149"/>
    </row>
    <row r="190" spans="1:12" ht="17.25" customHeight="1" thickBot="1">
      <c r="A190" s="327" t="s">
        <v>122</v>
      </c>
      <c r="B190" s="393" t="s">
        <v>190</v>
      </c>
      <c r="C190" s="390" t="s">
        <v>161</v>
      </c>
      <c r="D190" s="369" t="s">
        <v>160</v>
      </c>
      <c r="E190" s="369" t="s">
        <v>256</v>
      </c>
      <c r="F190" s="369"/>
      <c r="G190" s="436">
        <f>G191</f>
        <v>2724231.78</v>
      </c>
      <c r="H190" s="436">
        <f>H191</f>
        <v>13118000</v>
      </c>
      <c r="I190" s="436">
        <f>I191</f>
        <v>1838788.84</v>
      </c>
      <c r="J190" s="455">
        <f t="shared" si="14"/>
        <v>67.49751814436289</v>
      </c>
      <c r="K190" s="361">
        <f t="shared" si="13"/>
        <v>14.017295624332979</v>
      </c>
      <c r="L190" s="149"/>
    </row>
    <row r="191" spans="1:12" ht="27" customHeight="1" thickBot="1">
      <c r="A191" s="286" t="s">
        <v>749</v>
      </c>
      <c r="B191" s="358" t="s">
        <v>190</v>
      </c>
      <c r="C191" s="388" t="s">
        <v>161</v>
      </c>
      <c r="D191" s="365" t="s">
        <v>160</v>
      </c>
      <c r="E191" s="365" t="s">
        <v>256</v>
      </c>
      <c r="F191" s="365" t="s">
        <v>220</v>
      </c>
      <c r="G191" s="288">
        <v>2724231.78</v>
      </c>
      <c r="H191" s="288">
        <v>13118000</v>
      </c>
      <c r="I191" s="288">
        <v>1838788.84</v>
      </c>
      <c r="J191" s="455">
        <f t="shared" si="14"/>
        <v>67.49751814436289</v>
      </c>
      <c r="K191" s="361">
        <f t="shared" si="13"/>
        <v>14.017295624332979</v>
      </c>
      <c r="L191" s="149"/>
    </row>
    <row r="192" spans="1:12" ht="15" customHeight="1" thickBot="1">
      <c r="A192" s="327" t="s">
        <v>149</v>
      </c>
      <c r="B192" s="393" t="s">
        <v>190</v>
      </c>
      <c r="C192" s="390" t="s">
        <v>161</v>
      </c>
      <c r="D192" s="369" t="s">
        <v>160</v>
      </c>
      <c r="E192" s="369" t="s">
        <v>257</v>
      </c>
      <c r="F192" s="369"/>
      <c r="G192" s="301">
        <f>G193</f>
        <v>164940.78</v>
      </c>
      <c r="H192" s="301">
        <f>H193</f>
        <v>250000</v>
      </c>
      <c r="I192" s="301">
        <f>I193</f>
        <v>22149.12</v>
      </c>
      <c r="J192" s="455">
        <f t="shared" si="14"/>
        <v>13.42852871194134</v>
      </c>
      <c r="K192" s="361">
        <f t="shared" si="13"/>
        <v>8.859648</v>
      </c>
      <c r="L192" s="149"/>
    </row>
    <row r="193" spans="1:12" ht="25.5" customHeight="1" thickBot="1">
      <c r="A193" s="286" t="s">
        <v>749</v>
      </c>
      <c r="B193" s="358" t="s">
        <v>190</v>
      </c>
      <c r="C193" s="388" t="s">
        <v>161</v>
      </c>
      <c r="D193" s="365" t="s">
        <v>160</v>
      </c>
      <c r="E193" s="365" t="s">
        <v>257</v>
      </c>
      <c r="F193" s="365" t="s">
        <v>220</v>
      </c>
      <c r="G193" s="288">
        <v>164940.78</v>
      </c>
      <c r="H193" s="288">
        <v>250000</v>
      </c>
      <c r="I193" s="288">
        <v>22149.12</v>
      </c>
      <c r="J193" s="455">
        <f t="shared" si="14"/>
        <v>13.42852871194134</v>
      </c>
      <c r="K193" s="361">
        <f t="shared" si="13"/>
        <v>8.859648</v>
      </c>
      <c r="L193" s="149"/>
    </row>
    <row r="194" spans="1:12" ht="30" customHeight="1" thickBot="1">
      <c r="A194" s="327" t="s">
        <v>123</v>
      </c>
      <c r="B194" s="393" t="s">
        <v>190</v>
      </c>
      <c r="C194" s="390" t="s">
        <v>161</v>
      </c>
      <c r="D194" s="369" t="s">
        <v>160</v>
      </c>
      <c r="E194" s="369" t="s">
        <v>258</v>
      </c>
      <c r="F194" s="369"/>
      <c r="G194" s="301">
        <f>SUM(G195:G204)</f>
        <v>2347698.88</v>
      </c>
      <c r="H194" s="301">
        <f>SUM(H195:H204)</f>
        <v>14076087.02</v>
      </c>
      <c r="I194" s="301">
        <f>SUM(I195:I204)</f>
        <v>2610816.13</v>
      </c>
      <c r="J194" s="455">
        <f t="shared" si="14"/>
        <v>111.20745306144202</v>
      </c>
      <c r="K194" s="361">
        <f t="shared" si="13"/>
        <v>18.547882847629623</v>
      </c>
      <c r="L194" s="149"/>
    </row>
    <row r="195" spans="1:12" ht="17.25" customHeight="1" thickBot="1">
      <c r="A195" s="286" t="s">
        <v>638</v>
      </c>
      <c r="B195" s="358" t="s">
        <v>190</v>
      </c>
      <c r="C195" s="376" t="s">
        <v>161</v>
      </c>
      <c r="D195" s="373" t="s">
        <v>160</v>
      </c>
      <c r="E195" s="365" t="s">
        <v>258</v>
      </c>
      <c r="F195" s="365" t="s">
        <v>345</v>
      </c>
      <c r="G195" s="288">
        <v>1629323.97</v>
      </c>
      <c r="H195" s="288">
        <v>9325000</v>
      </c>
      <c r="I195" s="288">
        <v>1744433.16</v>
      </c>
      <c r="J195" s="455">
        <f t="shared" si="14"/>
        <v>107.06484358663182</v>
      </c>
      <c r="K195" s="361">
        <f t="shared" si="13"/>
        <v>18.70705801608579</v>
      </c>
      <c r="L195" s="149"/>
    </row>
    <row r="196" spans="1:12" ht="27" customHeight="1" thickBot="1">
      <c r="A196" s="286" t="s">
        <v>641</v>
      </c>
      <c r="B196" s="358" t="s">
        <v>190</v>
      </c>
      <c r="C196" s="376" t="s">
        <v>161</v>
      </c>
      <c r="D196" s="373" t="s">
        <v>160</v>
      </c>
      <c r="E196" s="365" t="s">
        <v>258</v>
      </c>
      <c r="F196" s="365" t="s">
        <v>346</v>
      </c>
      <c r="G196" s="287">
        <v>20900.8</v>
      </c>
      <c r="H196" s="287">
        <v>100000</v>
      </c>
      <c r="I196" s="287">
        <v>18297</v>
      </c>
      <c r="J196" s="455">
        <f t="shared" si="14"/>
        <v>87.54210365153487</v>
      </c>
      <c r="K196" s="361">
        <f t="shared" si="13"/>
        <v>18.297</v>
      </c>
      <c r="L196" s="149"/>
    </row>
    <row r="197" spans="1:12" ht="39.75" customHeight="1" thickBot="1">
      <c r="A197" s="286" t="s">
        <v>639</v>
      </c>
      <c r="B197" s="358" t="s">
        <v>190</v>
      </c>
      <c r="C197" s="376" t="s">
        <v>161</v>
      </c>
      <c r="D197" s="373" t="s">
        <v>160</v>
      </c>
      <c r="E197" s="365" t="s">
        <v>258</v>
      </c>
      <c r="F197" s="365" t="s">
        <v>92</v>
      </c>
      <c r="G197" s="403">
        <v>461652.3</v>
      </c>
      <c r="H197" s="403">
        <v>2780107.33</v>
      </c>
      <c r="I197" s="403">
        <v>625754.81</v>
      </c>
      <c r="J197" s="455">
        <f t="shared" si="14"/>
        <v>135.54677622097844</v>
      </c>
      <c r="K197" s="404">
        <f t="shared" si="13"/>
        <v>22.508296828957324</v>
      </c>
      <c r="L197" s="149"/>
    </row>
    <row r="198" spans="1:12" ht="26.25" customHeight="1" thickBot="1">
      <c r="A198" s="286" t="s">
        <v>520</v>
      </c>
      <c r="B198" s="358" t="s">
        <v>190</v>
      </c>
      <c r="C198" s="376" t="s">
        <v>161</v>
      </c>
      <c r="D198" s="373" t="s">
        <v>160</v>
      </c>
      <c r="E198" s="365" t="s">
        <v>258</v>
      </c>
      <c r="F198" s="365" t="s">
        <v>220</v>
      </c>
      <c r="G198" s="405">
        <v>212654.69</v>
      </c>
      <c r="H198" s="405">
        <v>1200000</v>
      </c>
      <c r="I198" s="405">
        <v>173548.85</v>
      </c>
      <c r="J198" s="455">
        <f t="shared" si="14"/>
        <v>81.610638354602</v>
      </c>
      <c r="K198" s="361">
        <f>I198/H198*100</f>
        <v>14.462404166666667</v>
      </c>
      <c r="L198" s="149"/>
    </row>
    <row r="199" spans="1:12" ht="14.25" customHeight="1" thickBot="1">
      <c r="A199" s="286" t="s">
        <v>259</v>
      </c>
      <c r="B199" s="406" t="s">
        <v>190</v>
      </c>
      <c r="C199" s="376" t="s">
        <v>161</v>
      </c>
      <c r="D199" s="373" t="s">
        <v>160</v>
      </c>
      <c r="E199" s="365" t="s">
        <v>258</v>
      </c>
      <c r="F199" s="365" t="s">
        <v>260</v>
      </c>
      <c r="G199" s="287">
        <v>0</v>
      </c>
      <c r="H199" s="287">
        <v>100000</v>
      </c>
      <c r="I199" s="287">
        <v>0</v>
      </c>
      <c r="J199" s="455"/>
      <c r="K199" s="361">
        <f>I199/H199*100</f>
        <v>0</v>
      </c>
      <c r="L199" s="149"/>
    </row>
    <row r="200" spans="1:12" ht="56.25" customHeight="1" thickBot="1">
      <c r="A200" s="286" t="s">
        <v>0</v>
      </c>
      <c r="B200" s="406" t="s">
        <v>190</v>
      </c>
      <c r="C200" s="376" t="s">
        <v>161</v>
      </c>
      <c r="D200" s="373" t="s">
        <v>160</v>
      </c>
      <c r="E200" s="365" t="s">
        <v>258</v>
      </c>
      <c r="F200" s="365" t="s">
        <v>1</v>
      </c>
      <c r="G200" s="288">
        <v>0</v>
      </c>
      <c r="H200" s="288">
        <v>400000</v>
      </c>
      <c r="I200" s="288">
        <v>27126.31</v>
      </c>
      <c r="J200" s="455"/>
      <c r="K200" s="404">
        <f t="shared" si="13"/>
        <v>6.781577500000001</v>
      </c>
      <c r="L200" s="149"/>
    </row>
    <row r="201" spans="1:12" ht="18" customHeight="1" thickBot="1">
      <c r="A201" s="299" t="s">
        <v>126</v>
      </c>
      <c r="B201" s="406" t="s">
        <v>190</v>
      </c>
      <c r="C201" s="376" t="s">
        <v>161</v>
      </c>
      <c r="D201" s="373" t="s">
        <v>160</v>
      </c>
      <c r="E201" s="365" t="s">
        <v>258</v>
      </c>
      <c r="F201" s="365" t="s">
        <v>341</v>
      </c>
      <c r="G201" s="302">
        <v>0</v>
      </c>
      <c r="H201" s="302">
        <v>48979.69</v>
      </c>
      <c r="I201" s="302">
        <v>0</v>
      </c>
      <c r="J201" s="455"/>
      <c r="K201" s="361">
        <f t="shared" si="13"/>
        <v>0</v>
      </c>
      <c r="L201" s="149"/>
    </row>
    <row r="202" spans="1:12" ht="27" customHeight="1" thickBot="1">
      <c r="A202" s="286" t="s">
        <v>340</v>
      </c>
      <c r="B202" s="406" t="s">
        <v>190</v>
      </c>
      <c r="C202" s="376" t="s">
        <v>161</v>
      </c>
      <c r="D202" s="373" t="s">
        <v>160</v>
      </c>
      <c r="E202" s="365" t="s">
        <v>258</v>
      </c>
      <c r="F202" s="365" t="s">
        <v>343</v>
      </c>
      <c r="G202" s="288">
        <v>22966</v>
      </c>
      <c r="H202" s="288">
        <v>94000</v>
      </c>
      <c r="I202" s="288">
        <v>21656</v>
      </c>
      <c r="J202" s="455">
        <f>I202/G202*100</f>
        <v>94.29591570147174</v>
      </c>
      <c r="K202" s="361">
        <f t="shared" si="13"/>
        <v>23.038297872340426</v>
      </c>
      <c r="L202" s="149"/>
    </row>
    <row r="203" spans="1:12" ht="38.25" customHeight="1" thickBot="1">
      <c r="A203" s="286" t="s">
        <v>342</v>
      </c>
      <c r="B203" s="406" t="s">
        <v>190</v>
      </c>
      <c r="C203" s="376" t="s">
        <v>161</v>
      </c>
      <c r="D203" s="373" t="s">
        <v>160</v>
      </c>
      <c r="E203" s="365" t="s">
        <v>258</v>
      </c>
      <c r="F203" s="365" t="s">
        <v>344</v>
      </c>
      <c r="G203" s="288">
        <v>0</v>
      </c>
      <c r="H203" s="288">
        <v>14000</v>
      </c>
      <c r="I203" s="288">
        <v>0</v>
      </c>
      <c r="J203" s="455"/>
      <c r="K203" s="361">
        <f t="shared" si="13"/>
        <v>0</v>
      </c>
      <c r="L203" s="149"/>
    </row>
    <row r="204" spans="1:12" ht="15.75" customHeight="1" thickBot="1">
      <c r="A204" s="286" t="s">
        <v>247</v>
      </c>
      <c r="B204" s="358" t="s">
        <v>190</v>
      </c>
      <c r="C204" s="376" t="s">
        <v>161</v>
      </c>
      <c r="D204" s="373" t="s">
        <v>160</v>
      </c>
      <c r="E204" s="365" t="s">
        <v>258</v>
      </c>
      <c r="F204" s="365" t="s">
        <v>248</v>
      </c>
      <c r="G204" s="302">
        <v>201.12</v>
      </c>
      <c r="H204" s="302">
        <v>14000</v>
      </c>
      <c r="I204" s="302">
        <v>0</v>
      </c>
      <c r="J204" s="455">
        <f>I204/G204*100</f>
        <v>0</v>
      </c>
      <c r="K204" s="361">
        <f t="shared" si="13"/>
        <v>0</v>
      </c>
      <c r="L204" s="149"/>
    </row>
    <row r="205" spans="1:12" ht="42" customHeight="1" thickBot="1">
      <c r="A205" s="289" t="s">
        <v>816</v>
      </c>
      <c r="B205" s="358" t="s">
        <v>190</v>
      </c>
      <c r="C205" s="375" t="s">
        <v>161</v>
      </c>
      <c r="D205" s="382" t="s">
        <v>160</v>
      </c>
      <c r="E205" s="363" t="s">
        <v>817</v>
      </c>
      <c r="F205" s="363"/>
      <c r="G205" s="301">
        <f>SUM(G206:G207)</f>
        <v>276520.29</v>
      </c>
      <c r="H205" s="301">
        <f>SUM(H206:H207)</f>
        <v>0</v>
      </c>
      <c r="I205" s="301">
        <f>SUM(I206:I207)</f>
        <v>0</v>
      </c>
      <c r="J205" s="455">
        <f>I205/G205*100</f>
        <v>0</v>
      </c>
      <c r="K205" s="361"/>
      <c r="L205" s="149"/>
    </row>
    <row r="206" spans="1:12" ht="37.5" customHeight="1" thickBot="1">
      <c r="A206" s="286" t="s">
        <v>641</v>
      </c>
      <c r="B206" s="358" t="s">
        <v>190</v>
      </c>
      <c r="C206" s="376" t="s">
        <v>161</v>
      </c>
      <c r="D206" s="373" t="s">
        <v>160</v>
      </c>
      <c r="E206" s="365" t="s">
        <v>817</v>
      </c>
      <c r="F206" s="365" t="s">
        <v>346</v>
      </c>
      <c r="G206" s="288">
        <v>246748.3</v>
      </c>
      <c r="H206" s="288">
        <v>0</v>
      </c>
      <c r="I206" s="288">
        <v>0</v>
      </c>
      <c r="J206" s="455">
        <f>I206/G206*100</f>
        <v>0</v>
      </c>
      <c r="K206" s="361"/>
      <c r="L206" s="149"/>
    </row>
    <row r="207" spans="1:12" ht="15.75" customHeight="1" thickBot="1">
      <c r="A207" s="328" t="s">
        <v>218</v>
      </c>
      <c r="B207" s="358" t="s">
        <v>190</v>
      </c>
      <c r="C207" s="376" t="s">
        <v>161</v>
      </c>
      <c r="D207" s="373" t="s">
        <v>160</v>
      </c>
      <c r="E207" s="365" t="s">
        <v>817</v>
      </c>
      <c r="F207" s="365" t="s">
        <v>217</v>
      </c>
      <c r="G207" s="288">
        <v>29771.99</v>
      </c>
      <c r="H207" s="288"/>
      <c r="I207" s="288"/>
      <c r="J207" s="455"/>
      <c r="K207" s="361"/>
      <c r="L207" s="149"/>
    </row>
    <row r="208" spans="1:12" ht="132" customHeight="1" thickBot="1">
      <c r="A208" s="289" t="s">
        <v>683</v>
      </c>
      <c r="B208" s="358" t="s">
        <v>190</v>
      </c>
      <c r="C208" s="375" t="s">
        <v>161</v>
      </c>
      <c r="D208" s="382" t="s">
        <v>160</v>
      </c>
      <c r="E208" s="363" t="s">
        <v>261</v>
      </c>
      <c r="F208" s="363"/>
      <c r="G208" s="301">
        <f>SUM(G209:G211)</f>
        <v>52626.86</v>
      </c>
      <c r="H208" s="436">
        <f>SUM(H209:H211)</f>
        <v>432000</v>
      </c>
      <c r="I208" s="301">
        <f>SUM(I209:I211)</f>
        <v>96579.68</v>
      </c>
      <c r="J208" s="455">
        <f aca="true" t="shared" si="15" ref="J208:J274">I208/G208*100</f>
        <v>183.51784621009116</v>
      </c>
      <c r="K208" s="361"/>
      <c r="L208" s="149"/>
    </row>
    <row r="209" spans="1:12" ht="15.75" customHeight="1" thickBot="1">
      <c r="A209" s="286" t="s">
        <v>680</v>
      </c>
      <c r="B209" s="358" t="s">
        <v>190</v>
      </c>
      <c r="C209" s="376" t="s">
        <v>161</v>
      </c>
      <c r="D209" s="373" t="s">
        <v>160</v>
      </c>
      <c r="E209" s="365" t="s">
        <v>261</v>
      </c>
      <c r="F209" s="365" t="s">
        <v>345</v>
      </c>
      <c r="G209" s="288">
        <v>39113.22</v>
      </c>
      <c r="H209" s="288">
        <v>151000</v>
      </c>
      <c r="I209" s="288">
        <v>66846.4</v>
      </c>
      <c r="J209" s="455">
        <f t="shared" si="15"/>
        <v>170.9048756405123</v>
      </c>
      <c r="K209" s="361"/>
      <c r="L209" s="149"/>
    </row>
    <row r="210" spans="1:12" ht="45" customHeight="1" thickBot="1">
      <c r="A210" s="286" t="s">
        <v>639</v>
      </c>
      <c r="B210" s="358" t="s">
        <v>190</v>
      </c>
      <c r="C210" s="376" t="s">
        <v>161</v>
      </c>
      <c r="D210" s="373" t="s">
        <v>160</v>
      </c>
      <c r="E210" s="365" t="s">
        <v>261</v>
      </c>
      <c r="F210" s="365" t="s">
        <v>92</v>
      </c>
      <c r="G210" s="288">
        <v>13513.64</v>
      </c>
      <c r="H210" s="288">
        <v>46000</v>
      </c>
      <c r="I210" s="288">
        <v>28587.28</v>
      </c>
      <c r="J210" s="455">
        <f t="shared" si="15"/>
        <v>211.54389194917135</v>
      </c>
      <c r="K210" s="361"/>
      <c r="L210" s="149"/>
    </row>
    <row r="211" spans="1:12" ht="17.25" customHeight="1" thickBot="1">
      <c r="A211" s="286" t="s">
        <v>520</v>
      </c>
      <c r="B211" s="358" t="s">
        <v>190</v>
      </c>
      <c r="C211" s="376" t="s">
        <v>161</v>
      </c>
      <c r="D211" s="373" t="s">
        <v>160</v>
      </c>
      <c r="E211" s="365" t="s">
        <v>261</v>
      </c>
      <c r="F211" s="365" t="s">
        <v>220</v>
      </c>
      <c r="G211" s="288">
        <v>0</v>
      </c>
      <c r="H211" s="288">
        <v>235000</v>
      </c>
      <c r="I211" s="288">
        <v>1146</v>
      </c>
      <c r="J211" s="455"/>
      <c r="K211" s="361"/>
      <c r="L211" s="149"/>
    </row>
    <row r="212" spans="1:12" ht="66" customHeight="1" thickBot="1">
      <c r="A212" s="291" t="s">
        <v>679</v>
      </c>
      <c r="B212" s="358" t="s">
        <v>190</v>
      </c>
      <c r="C212" s="375" t="s">
        <v>161</v>
      </c>
      <c r="D212" s="382" t="s">
        <v>160</v>
      </c>
      <c r="E212" s="363" t="s">
        <v>154</v>
      </c>
      <c r="F212" s="363"/>
      <c r="G212" s="301">
        <f>SUM(G213:G219)</f>
        <v>11934210.22</v>
      </c>
      <c r="H212" s="436">
        <f>SUM(H213:H219)</f>
        <v>57776000</v>
      </c>
      <c r="I212" s="301">
        <f>SUM(I213:I219)</f>
        <v>13440969.530000001</v>
      </c>
      <c r="J212" s="455">
        <f t="shared" si="15"/>
        <v>112.62554691281449</v>
      </c>
      <c r="K212" s="361">
        <v>0</v>
      </c>
      <c r="L212" s="149"/>
    </row>
    <row r="213" spans="1:12" ht="21" customHeight="1" thickBot="1">
      <c r="A213" s="286" t="s">
        <v>680</v>
      </c>
      <c r="B213" s="358" t="s">
        <v>190</v>
      </c>
      <c r="C213" s="376" t="s">
        <v>161</v>
      </c>
      <c r="D213" s="373" t="s">
        <v>160</v>
      </c>
      <c r="E213" s="365" t="s">
        <v>154</v>
      </c>
      <c r="F213" s="365" t="s">
        <v>345</v>
      </c>
      <c r="G213" s="288">
        <v>8530423.65</v>
      </c>
      <c r="H213" s="288">
        <v>40427999.6</v>
      </c>
      <c r="I213" s="288">
        <v>8608178.6</v>
      </c>
      <c r="J213" s="455">
        <f t="shared" si="15"/>
        <v>100.91150162278282</v>
      </c>
      <c r="K213" s="361">
        <f t="shared" si="13"/>
        <v>21.292615724672164</v>
      </c>
      <c r="L213" s="149"/>
    </row>
    <row r="214" spans="1:12" ht="32.25" customHeight="1" thickBot="1">
      <c r="A214" s="286" t="s">
        <v>641</v>
      </c>
      <c r="B214" s="358" t="s">
        <v>190</v>
      </c>
      <c r="C214" s="376" t="s">
        <v>161</v>
      </c>
      <c r="D214" s="373" t="s">
        <v>160</v>
      </c>
      <c r="E214" s="365" t="s">
        <v>154</v>
      </c>
      <c r="F214" s="365" t="s">
        <v>346</v>
      </c>
      <c r="G214" s="288">
        <v>115</v>
      </c>
      <c r="H214" s="288">
        <v>19000</v>
      </c>
      <c r="I214" s="288">
        <v>620</v>
      </c>
      <c r="J214" s="455">
        <f t="shared" si="15"/>
        <v>539.1304347826087</v>
      </c>
      <c r="K214" s="361">
        <f t="shared" si="13"/>
        <v>3.263157894736842</v>
      </c>
      <c r="L214" s="149"/>
    </row>
    <row r="215" spans="1:12" ht="28.5" customHeight="1" thickBot="1">
      <c r="A215" s="286" t="s">
        <v>639</v>
      </c>
      <c r="B215" s="358" t="s">
        <v>190</v>
      </c>
      <c r="C215" s="376" t="s">
        <v>161</v>
      </c>
      <c r="D215" s="373" t="s">
        <v>160</v>
      </c>
      <c r="E215" s="365" t="s">
        <v>154</v>
      </c>
      <c r="F215" s="365" t="s">
        <v>92</v>
      </c>
      <c r="G215" s="288">
        <v>2463338.68</v>
      </c>
      <c r="H215" s="288">
        <v>12236000</v>
      </c>
      <c r="I215" s="288">
        <v>3680604.01</v>
      </c>
      <c r="J215" s="455">
        <f t="shared" si="15"/>
        <v>149.415264733309</v>
      </c>
      <c r="K215" s="361">
        <f t="shared" si="13"/>
        <v>30.08012430532854</v>
      </c>
      <c r="L215" s="149"/>
    </row>
    <row r="216" spans="1:12" ht="18" customHeight="1" thickBot="1">
      <c r="A216" s="286" t="s">
        <v>520</v>
      </c>
      <c r="B216" s="358" t="s">
        <v>190</v>
      </c>
      <c r="C216" s="376" t="s">
        <v>161</v>
      </c>
      <c r="D216" s="373" t="s">
        <v>160</v>
      </c>
      <c r="E216" s="365" t="s">
        <v>154</v>
      </c>
      <c r="F216" s="365" t="s">
        <v>220</v>
      </c>
      <c r="G216" s="288">
        <v>48778</v>
      </c>
      <c r="H216" s="288">
        <v>1037000</v>
      </c>
      <c r="I216" s="288">
        <v>64472.96</v>
      </c>
      <c r="J216" s="455">
        <f t="shared" si="15"/>
        <v>132.1763089917586</v>
      </c>
      <c r="K216" s="361">
        <f t="shared" si="13"/>
        <v>6.217257473481196</v>
      </c>
      <c r="L216" s="149"/>
    </row>
    <row r="217" spans="1:12" ht="37.5" customHeight="1" thickBot="1">
      <c r="A217" s="286" t="s">
        <v>259</v>
      </c>
      <c r="B217" s="358" t="s">
        <v>190</v>
      </c>
      <c r="C217" s="376" t="s">
        <v>161</v>
      </c>
      <c r="D217" s="373" t="s">
        <v>160</v>
      </c>
      <c r="E217" s="365" t="s">
        <v>154</v>
      </c>
      <c r="F217" s="365" t="s">
        <v>260</v>
      </c>
      <c r="G217" s="288">
        <v>62609.3</v>
      </c>
      <c r="H217" s="288">
        <v>85000.4</v>
      </c>
      <c r="I217" s="288">
        <v>85000.4</v>
      </c>
      <c r="J217" s="455">
        <f t="shared" si="15"/>
        <v>135.76321728561092</v>
      </c>
      <c r="K217" s="361">
        <f t="shared" si="13"/>
        <v>100</v>
      </c>
      <c r="L217" s="149"/>
    </row>
    <row r="218" spans="1:12" ht="48.75" customHeight="1" thickBot="1">
      <c r="A218" s="286" t="s">
        <v>0</v>
      </c>
      <c r="B218" s="358" t="s">
        <v>190</v>
      </c>
      <c r="C218" s="376" t="s">
        <v>161</v>
      </c>
      <c r="D218" s="373" t="s">
        <v>160</v>
      </c>
      <c r="E218" s="365" t="s">
        <v>154</v>
      </c>
      <c r="F218" s="365" t="s">
        <v>1</v>
      </c>
      <c r="G218" s="288">
        <v>828945.59</v>
      </c>
      <c r="H218" s="288">
        <v>3971000</v>
      </c>
      <c r="I218" s="288">
        <v>1002093.56</v>
      </c>
      <c r="J218" s="455">
        <f t="shared" si="15"/>
        <v>120.88773643153105</v>
      </c>
      <c r="K218" s="361">
        <f t="shared" si="13"/>
        <v>25.23529488793755</v>
      </c>
      <c r="L218" s="149"/>
    </row>
    <row r="219" spans="1:12" ht="20.25" customHeight="1" thickBot="1">
      <c r="A219" s="286" t="s">
        <v>247</v>
      </c>
      <c r="B219" s="358" t="s">
        <v>190</v>
      </c>
      <c r="C219" s="376" t="s">
        <v>161</v>
      </c>
      <c r="D219" s="373" t="s">
        <v>160</v>
      </c>
      <c r="E219" s="365" t="s">
        <v>154</v>
      </c>
      <c r="F219" s="365" t="s">
        <v>248</v>
      </c>
      <c r="G219" s="287">
        <v>0</v>
      </c>
      <c r="H219" s="287">
        <v>0</v>
      </c>
      <c r="I219" s="287">
        <v>0</v>
      </c>
      <c r="J219" s="455"/>
      <c r="K219" s="361"/>
      <c r="L219" s="149"/>
    </row>
    <row r="220" spans="1:12" ht="82.5" customHeight="1" thickBot="1">
      <c r="A220" s="289" t="s">
        <v>681</v>
      </c>
      <c r="B220" s="358" t="s">
        <v>190</v>
      </c>
      <c r="C220" s="362" t="s">
        <v>161</v>
      </c>
      <c r="D220" s="363" t="s">
        <v>160</v>
      </c>
      <c r="E220" s="363" t="s">
        <v>682</v>
      </c>
      <c r="F220" s="363"/>
      <c r="G220" s="436">
        <f>G221+G222</f>
        <v>0</v>
      </c>
      <c r="H220" s="436">
        <f>H221+H222</f>
        <v>115806.59999999999</v>
      </c>
      <c r="I220" s="436">
        <f>I221+I222</f>
        <v>115805.15</v>
      </c>
      <c r="J220" s="455"/>
      <c r="K220" s="361">
        <f aca="true" t="shared" si="16" ref="K220:K225">I220/H220*100</f>
        <v>99.99874791246785</v>
      </c>
      <c r="L220" s="149"/>
    </row>
    <row r="221" spans="1:12" ht="24.75" customHeight="1" thickBot="1">
      <c r="A221" s="328" t="s">
        <v>641</v>
      </c>
      <c r="B221" s="358" t="s">
        <v>190</v>
      </c>
      <c r="C221" s="364" t="s">
        <v>161</v>
      </c>
      <c r="D221" s="365" t="s">
        <v>160</v>
      </c>
      <c r="E221" s="365" t="s">
        <v>682</v>
      </c>
      <c r="F221" s="365" t="s">
        <v>346</v>
      </c>
      <c r="G221" s="288">
        <v>0</v>
      </c>
      <c r="H221" s="288">
        <v>94638.93</v>
      </c>
      <c r="I221" s="288">
        <v>94637.48</v>
      </c>
      <c r="J221" s="455"/>
      <c r="K221" s="361">
        <f t="shared" si="16"/>
        <v>99.99846786095321</v>
      </c>
      <c r="L221" s="149"/>
    </row>
    <row r="222" spans="1:12" ht="15.75" customHeight="1" thickBot="1">
      <c r="A222" s="328" t="s">
        <v>218</v>
      </c>
      <c r="B222" s="358" t="s">
        <v>190</v>
      </c>
      <c r="C222" s="364" t="s">
        <v>161</v>
      </c>
      <c r="D222" s="365" t="s">
        <v>160</v>
      </c>
      <c r="E222" s="365" t="s">
        <v>682</v>
      </c>
      <c r="F222" s="365" t="s">
        <v>217</v>
      </c>
      <c r="G222" s="288">
        <v>0</v>
      </c>
      <c r="H222" s="288">
        <v>21167.67</v>
      </c>
      <c r="I222" s="288">
        <v>21167.67</v>
      </c>
      <c r="J222" s="455"/>
      <c r="K222" s="361">
        <f t="shared" si="16"/>
        <v>100</v>
      </c>
      <c r="L222" s="149"/>
    </row>
    <row r="223" spans="1:12" ht="15" customHeight="1" thickBot="1">
      <c r="A223" s="323" t="s">
        <v>181</v>
      </c>
      <c r="B223" s="358" t="s">
        <v>190</v>
      </c>
      <c r="C223" s="407" t="s">
        <v>161</v>
      </c>
      <c r="D223" s="407" t="s">
        <v>167</v>
      </c>
      <c r="E223" s="363"/>
      <c r="F223" s="407"/>
      <c r="G223" s="329">
        <f>G224+G228+G230+G241+G245+G253+G256+G265+G270+G274+G278+G283+G285+G289+G292+G248</f>
        <v>49238604.56</v>
      </c>
      <c r="H223" s="329">
        <f>H224+H228+H230+H241+H245+H253+H256+H265+H270+H274+H278+H283+H285+H289+H292+H248</f>
        <v>502855492.23</v>
      </c>
      <c r="I223" s="329">
        <f>I224+I228+I230+I241+I245+I253+I256+I265+I270+I274+I278+I283+I285+I289+I292+I248</f>
        <v>59006672.66</v>
      </c>
      <c r="J223" s="455">
        <f t="shared" si="15"/>
        <v>119.83823097199486</v>
      </c>
      <c r="K223" s="361">
        <f t="shared" si="16"/>
        <v>11.734320012758468</v>
      </c>
      <c r="L223" s="148"/>
    </row>
    <row r="224" spans="1:12" ht="40.5" customHeight="1" thickBot="1">
      <c r="A224" s="298" t="s">
        <v>684</v>
      </c>
      <c r="B224" s="393" t="s">
        <v>190</v>
      </c>
      <c r="C224" s="394" t="s">
        <v>161</v>
      </c>
      <c r="D224" s="383" t="s">
        <v>167</v>
      </c>
      <c r="E224" s="369" t="s">
        <v>512</v>
      </c>
      <c r="F224" s="369"/>
      <c r="G224" s="301">
        <f>G225+G226+G227</f>
        <v>9704353.02</v>
      </c>
      <c r="H224" s="436">
        <f>H225+H226+H227</f>
        <v>35181000</v>
      </c>
      <c r="I224" s="301">
        <f>I225+I226+I227</f>
        <v>16112827.479999999</v>
      </c>
      <c r="J224" s="455">
        <f t="shared" si="15"/>
        <v>166.03711186920526</v>
      </c>
      <c r="K224" s="361">
        <f t="shared" si="16"/>
        <v>45.799799550893944</v>
      </c>
      <c r="L224" s="148"/>
    </row>
    <row r="225" spans="1:12" ht="19.5" customHeight="1" thickBot="1">
      <c r="A225" s="286" t="s">
        <v>520</v>
      </c>
      <c r="B225" s="358" t="s">
        <v>190</v>
      </c>
      <c r="C225" s="376" t="s">
        <v>161</v>
      </c>
      <c r="D225" s="373" t="s">
        <v>167</v>
      </c>
      <c r="E225" s="365" t="s">
        <v>512</v>
      </c>
      <c r="F225" s="365" t="s">
        <v>220</v>
      </c>
      <c r="G225" s="288">
        <v>37381.99</v>
      </c>
      <c r="H225" s="288">
        <v>1135130.46</v>
      </c>
      <c r="I225" s="288">
        <v>38395.11</v>
      </c>
      <c r="J225" s="455">
        <f t="shared" si="15"/>
        <v>102.71018209570973</v>
      </c>
      <c r="K225" s="361">
        <f t="shared" si="16"/>
        <v>3.3824402879647866</v>
      </c>
      <c r="L225" s="148"/>
    </row>
    <row r="226" spans="1:12" ht="16.5" customHeight="1" thickBot="1">
      <c r="A226" s="286" t="s">
        <v>506</v>
      </c>
      <c r="B226" s="358" t="s">
        <v>190</v>
      </c>
      <c r="C226" s="376" t="s">
        <v>161</v>
      </c>
      <c r="D226" s="373" t="s">
        <v>167</v>
      </c>
      <c r="E226" s="365" t="s">
        <v>512</v>
      </c>
      <c r="F226" s="365" t="s">
        <v>508</v>
      </c>
      <c r="G226" s="288">
        <v>5897165.47</v>
      </c>
      <c r="H226" s="288">
        <v>21068869.54</v>
      </c>
      <c r="I226" s="288">
        <v>10402145.54</v>
      </c>
      <c r="J226" s="455">
        <f t="shared" si="15"/>
        <v>176.39229546665578</v>
      </c>
      <c r="K226" s="361">
        <f t="shared" si="13"/>
        <v>49.37211045068723</v>
      </c>
      <c r="L226" s="149"/>
    </row>
    <row r="227" spans="1:12" ht="13.5" customHeight="1" thickBot="1">
      <c r="A227" s="286" t="s">
        <v>0</v>
      </c>
      <c r="B227" s="358" t="s">
        <v>190</v>
      </c>
      <c r="C227" s="376" t="s">
        <v>161</v>
      </c>
      <c r="D227" s="373" t="s">
        <v>167</v>
      </c>
      <c r="E227" s="365" t="s">
        <v>512</v>
      </c>
      <c r="F227" s="365" t="s">
        <v>1</v>
      </c>
      <c r="G227" s="288">
        <v>3769805.56</v>
      </c>
      <c r="H227" s="288">
        <v>12977000</v>
      </c>
      <c r="I227" s="288">
        <v>5672286.83</v>
      </c>
      <c r="J227" s="455">
        <f t="shared" si="15"/>
        <v>150.46629699384283</v>
      </c>
      <c r="K227" s="361">
        <f t="shared" si="13"/>
        <v>43.710309239423594</v>
      </c>
      <c r="L227" s="148"/>
    </row>
    <row r="228" spans="1:12" ht="18" customHeight="1" thickBot="1">
      <c r="A228" s="298" t="s">
        <v>127</v>
      </c>
      <c r="B228" s="393" t="s">
        <v>190</v>
      </c>
      <c r="C228" s="394" t="s">
        <v>161</v>
      </c>
      <c r="D228" s="383" t="s">
        <v>167</v>
      </c>
      <c r="E228" s="369" t="s">
        <v>262</v>
      </c>
      <c r="F228" s="369"/>
      <c r="G228" s="436">
        <f>G229</f>
        <v>559708.06</v>
      </c>
      <c r="H228" s="436">
        <f>H229</f>
        <v>2250000</v>
      </c>
      <c r="I228" s="436">
        <f>I229</f>
        <v>556646.08</v>
      </c>
      <c r="J228" s="455">
        <f t="shared" si="15"/>
        <v>99.45293265921522</v>
      </c>
      <c r="K228" s="361">
        <f t="shared" si="13"/>
        <v>24.739825777777778</v>
      </c>
      <c r="L228" s="149"/>
    </row>
    <row r="229" spans="1:12" ht="18" customHeight="1" thickBot="1">
      <c r="A229" s="286" t="s">
        <v>520</v>
      </c>
      <c r="B229" s="358" t="s">
        <v>190</v>
      </c>
      <c r="C229" s="376" t="s">
        <v>161</v>
      </c>
      <c r="D229" s="373" t="s">
        <v>167</v>
      </c>
      <c r="E229" s="365" t="s">
        <v>262</v>
      </c>
      <c r="F229" s="365" t="s">
        <v>220</v>
      </c>
      <c r="G229" s="288">
        <v>559708.06</v>
      </c>
      <c r="H229" s="288">
        <v>2250000</v>
      </c>
      <c r="I229" s="288">
        <v>556646.08</v>
      </c>
      <c r="J229" s="455">
        <f t="shared" si="15"/>
        <v>99.45293265921522</v>
      </c>
      <c r="K229" s="361">
        <f t="shared" si="13"/>
        <v>24.739825777777778</v>
      </c>
      <c r="L229" s="149"/>
    </row>
    <row r="230" spans="1:12" ht="25.5" customHeight="1" thickBot="1">
      <c r="A230" s="327" t="s">
        <v>128</v>
      </c>
      <c r="B230" s="393" t="s">
        <v>190</v>
      </c>
      <c r="C230" s="394" t="s">
        <v>161</v>
      </c>
      <c r="D230" s="383" t="s">
        <v>167</v>
      </c>
      <c r="E230" s="369" t="s">
        <v>263</v>
      </c>
      <c r="F230" s="383"/>
      <c r="G230" s="301">
        <f>SUM(G231:G240)</f>
        <v>6206159.44</v>
      </c>
      <c r="H230" s="301">
        <f>SUM(H231:H240)</f>
        <v>30523002.83</v>
      </c>
      <c r="I230" s="301">
        <f>SUM(I231:I240)</f>
        <v>6412230.26</v>
      </c>
      <c r="J230" s="455">
        <f t="shared" si="15"/>
        <v>103.32042420102567</v>
      </c>
      <c r="K230" s="361">
        <f t="shared" si="13"/>
        <v>21.00786182707306</v>
      </c>
      <c r="L230" s="149"/>
    </row>
    <row r="231" spans="1:12" ht="16.5" customHeight="1" thickBot="1">
      <c r="A231" s="286" t="s">
        <v>638</v>
      </c>
      <c r="B231" s="358" t="s">
        <v>190</v>
      </c>
      <c r="C231" s="376" t="s">
        <v>161</v>
      </c>
      <c r="D231" s="373" t="s">
        <v>167</v>
      </c>
      <c r="E231" s="365" t="s">
        <v>263</v>
      </c>
      <c r="F231" s="365" t="s">
        <v>345</v>
      </c>
      <c r="G231" s="288">
        <v>2239547.1</v>
      </c>
      <c r="H231" s="288">
        <v>10693000</v>
      </c>
      <c r="I231" s="288">
        <v>2265598.62</v>
      </c>
      <c r="J231" s="455">
        <f t="shared" si="15"/>
        <v>101.16324948021858</v>
      </c>
      <c r="K231" s="361">
        <f t="shared" si="13"/>
        <v>21.18767997755541</v>
      </c>
      <c r="L231" s="149"/>
    </row>
    <row r="232" spans="1:12" ht="31.5" customHeight="1" thickBot="1">
      <c r="A232" s="286" t="s">
        <v>641</v>
      </c>
      <c r="B232" s="358" t="s">
        <v>190</v>
      </c>
      <c r="C232" s="376" t="s">
        <v>161</v>
      </c>
      <c r="D232" s="373" t="s">
        <v>167</v>
      </c>
      <c r="E232" s="365" t="s">
        <v>263</v>
      </c>
      <c r="F232" s="365" t="s">
        <v>346</v>
      </c>
      <c r="G232" s="288">
        <v>16841</v>
      </c>
      <c r="H232" s="288">
        <v>250000</v>
      </c>
      <c r="I232" s="288">
        <v>8490</v>
      </c>
      <c r="J232" s="455">
        <f t="shared" si="15"/>
        <v>50.41268333234369</v>
      </c>
      <c r="K232" s="361">
        <f t="shared" si="13"/>
        <v>3.396</v>
      </c>
      <c r="L232" s="149"/>
    </row>
    <row r="233" spans="1:12" ht="28.5" customHeight="1" thickBot="1">
      <c r="A233" s="286" t="s">
        <v>639</v>
      </c>
      <c r="B233" s="358" t="s">
        <v>190</v>
      </c>
      <c r="C233" s="376" t="s">
        <v>161</v>
      </c>
      <c r="D233" s="373" t="s">
        <v>167</v>
      </c>
      <c r="E233" s="365" t="s">
        <v>263</v>
      </c>
      <c r="F233" s="365" t="s">
        <v>92</v>
      </c>
      <c r="G233" s="288">
        <v>763282.94</v>
      </c>
      <c r="H233" s="288">
        <v>3515002.83</v>
      </c>
      <c r="I233" s="288">
        <v>858546.19</v>
      </c>
      <c r="J233" s="455">
        <f t="shared" si="15"/>
        <v>112.48072569262455</v>
      </c>
      <c r="K233" s="361">
        <f t="shared" si="13"/>
        <v>24.425191999063053</v>
      </c>
      <c r="L233" s="149"/>
    </row>
    <row r="234" spans="1:12" ht="21" customHeight="1" thickBot="1">
      <c r="A234" s="286" t="s">
        <v>520</v>
      </c>
      <c r="B234" s="358" t="s">
        <v>190</v>
      </c>
      <c r="C234" s="376" t="s">
        <v>161</v>
      </c>
      <c r="D234" s="373" t="s">
        <v>167</v>
      </c>
      <c r="E234" s="365" t="s">
        <v>263</v>
      </c>
      <c r="F234" s="365" t="s">
        <v>220</v>
      </c>
      <c r="G234" s="288">
        <v>661826.54</v>
      </c>
      <c r="H234" s="288">
        <v>4000000</v>
      </c>
      <c r="I234" s="288">
        <v>901706.46</v>
      </c>
      <c r="J234" s="455">
        <f t="shared" si="15"/>
        <v>136.2451345635066</v>
      </c>
      <c r="K234" s="361">
        <f t="shared" si="13"/>
        <v>22.5426615</v>
      </c>
      <c r="L234" s="149"/>
    </row>
    <row r="235" spans="1:12" ht="27.75" customHeight="1" thickBot="1">
      <c r="A235" s="286" t="s">
        <v>685</v>
      </c>
      <c r="B235" s="358" t="s">
        <v>190</v>
      </c>
      <c r="C235" s="376" t="s">
        <v>161</v>
      </c>
      <c r="D235" s="373" t="s">
        <v>167</v>
      </c>
      <c r="E235" s="365" t="s">
        <v>263</v>
      </c>
      <c r="F235" s="365" t="s">
        <v>260</v>
      </c>
      <c r="G235" s="288">
        <v>75799.66</v>
      </c>
      <c r="H235" s="288">
        <v>80000</v>
      </c>
      <c r="I235" s="288">
        <v>0</v>
      </c>
      <c r="J235" s="455">
        <f t="shared" si="15"/>
        <v>0</v>
      </c>
      <c r="K235" s="361">
        <f t="shared" si="13"/>
        <v>0</v>
      </c>
      <c r="L235" s="149"/>
    </row>
    <row r="236" spans="1:12" ht="41.25" customHeight="1" thickBot="1">
      <c r="A236" s="286" t="s">
        <v>0</v>
      </c>
      <c r="B236" s="358" t="s">
        <v>190</v>
      </c>
      <c r="C236" s="376" t="s">
        <v>161</v>
      </c>
      <c r="D236" s="373" t="s">
        <v>167</v>
      </c>
      <c r="E236" s="365" t="s">
        <v>263</v>
      </c>
      <c r="F236" s="365" t="s">
        <v>1</v>
      </c>
      <c r="G236" s="314">
        <v>2378831.75</v>
      </c>
      <c r="H236" s="314">
        <v>11100000</v>
      </c>
      <c r="I236" s="314">
        <v>2344190.68</v>
      </c>
      <c r="J236" s="455">
        <f t="shared" si="15"/>
        <v>98.54377805408055</v>
      </c>
      <c r="K236" s="361">
        <f t="shared" si="13"/>
        <v>21.118834954954956</v>
      </c>
      <c r="L236" s="149"/>
    </row>
    <row r="237" spans="1:12" ht="18" customHeight="1" thickBot="1">
      <c r="A237" s="299" t="s">
        <v>126</v>
      </c>
      <c r="B237" s="358" t="s">
        <v>190</v>
      </c>
      <c r="C237" s="376" t="s">
        <v>161</v>
      </c>
      <c r="D237" s="373" t="s">
        <v>167</v>
      </c>
      <c r="E237" s="365" t="s">
        <v>263</v>
      </c>
      <c r="F237" s="365" t="s">
        <v>341</v>
      </c>
      <c r="G237" s="288">
        <v>0</v>
      </c>
      <c r="H237" s="288">
        <v>328000</v>
      </c>
      <c r="I237" s="288">
        <v>0</v>
      </c>
      <c r="J237" s="455"/>
      <c r="K237" s="361">
        <f t="shared" si="13"/>
        <v>0</v>
      </c>
      <c r="L237" s="149"/>
    </row>
    <row r="238" spans="1:12" ht="27" thickBot="1">
      <c r="A238" s="286" t="s">
        <v>340</v>
      </c>
      <c r="B238" s="358" t="s">
        <v>190</v>
      </c>
      <c r="C238" s="376" t="s">
        <v>161</v>
      </c>
      <c r="D238" s="373" t="s">
        <v>167</v>
      </c>
      <c r="E238" s="365" t="s">
        <v>263</v>
      </c>
      <c r="F238" s="365" t="s">
        <v>343</v>
      </c>
      <c r="G238" s="288">
        <v>59584</v>
      </c>
      <c r="H238" s="288">
        <v>356000</v>
      </c>
      <c r="I238" s="288">
        <v>31891</v>
      </c>
      <c r="J238" s="455">
        <f t="shared" si="15"/>
        <v>53.52275778732546</v>
      </c>
      <c r="K238" s="361">
        <f t="shared" si="13"/>
        <v>8.958146067415731</v>
      </c>
      <c r="L238" s="149"/>
    </row>
    <row r="239" spans="1:12" ht="26.25" customHeight="1" thickBot="1">
      <c r="A239" s="286" t="s">
        <v>342</v>
      </c>
      <c r="B239" s="358" t="s">
        <v>190</v>
      </c>
      <c r="C239" s="376" t="s">
        <v>161</v>
      </c>
      <c r="D239" s="373" t="s">
        <v>167</v>
      </c>
      <c r="E239" s="365" t="s">
        <v>263</v>
      </c>
      <c r="F239" s="365" t="s">
        <v>344</v>
      </c>
      <c r="G239" s="288">
        <v>9391</v>
      </c>
      <c r="H239" s="288">
        <v>45000</v>
      </c>
      <c r="I239" s="288">
        <v>0</v>
      </c>
      <c r="J239" s="455">
        <f t="shared" si="15"/>
        <v>0</v>
      </c>
      <c r="K239" s="361">
        <f>I239/H239*100</f>
        <v>0</v>
      </c>
      <c r="L239" s="149"/>
    </row>
    <row r="240" spans="1:12" ht="18.75" customHeight="1" thickBot="1">
      <c r="A240" s="286" t="s">
        <v>247</v>
      </c>
      <c r="B240" s="358" t="s">
        <v>190</v>
      </c>
      <c r="C240" s="376" t="s">
        <v>161</v>
      </c>
      <c r="D240" s="373" t="s">
        <v>167</v>
      </c>
      <c r="E240" s="365" t="s">
        <v>263</v>
      </c>
      <c r="F240" s="365" t="s">
        <v>248</v>
      </c>
      <c r="G240" s="288">
        <v>1055.45</v>
      </c>
      <c r="H240" s="288">
        <v>156000</v>
      </c>
      <c r="I240" s="288">
        <v>1807.31</v>
      </c>
      <c r="J240" s="455">
        <f t="shared" si="15"/>
        <v>171.23596570183332</v>
      </c>
      <c r="K240" s="361">
        <v>0</v>
      </c>
      <c r="L240" s="149"/>
    </row>
    <row r="241" spans="1:12" ht="27" thickBot="1">
      <c r="A241" s="330" t="s">
        <v>686</v>
      </c>
      <c r="B241" s="358" t="s">
        <v>190</v>
      </c>
      <c r="C241" s="408" t="s">
        <v>161</v>
      </c>
      <c r="D241" s="409" t="s">
        <v>167</v>
      </c>
      <c r="E241" s="410" t="s">
        <v>361</v>
      </c>
      <c r="F241" s="365"/>
      <c r="G241" s="301">
        <f>SUM(G242:G244)</f>
        <v>0</v>
      </c>
      <c r="H241" s="301">
        <f>SUM(H242:H244)</f>
        <v>673000</v>
      </c>
      <c r="I241" s="301">
        <f>SUM(I242:I244)</f>
        <v>0</v>
      </c>
      <c r="J241" s="455"/>
      <c r="K241" s="361">
        <f>I241/H241*100</f>
        <v>0</v>
      </c>
      <c r="L241" s="149"/>
    </row>
    <row r="242" spans="1:12" ht="42.75" customHeight="1" thickBot="1">
      <c r="A242" s="286" t="s">
        <v>639</v>
      </c>
      <c r="B242" s="358" t="s">
        <v>190</v>
      </c>
      <c r="C242" s="376" t="s">
        <v>161</v>
      </c>
      <c r="D242" s="373" t="s">
        <v>167</v>
      </c>
      <c r="E242" s="365" t="s">
        <v>361</v>
      </c>
      <c r="F242" s="365" t="s">
        <v>92</v>
      </c>
      <c r="G242" s="288">
        <v>0</v>
      </c>
      <c r="H242" s="288">
        <v>673000</v>
      </c>
      <c r="I242" s="288">
        <v>0</v>
      </c>
      <c r="J242" s="455"/>
      <c r="K242" s="361">
        <f>I242/H242*100</f>
        <v>0</v>
      </c>
      <c r="L242" s="149"/>
    </row>
    <row r="243" spans="1:12" ht="24" customHeight="1" thickBot="1">
      <c r="A243" s="286" t="s">
        <v>749</v>
      </c>
      <c r="B243" s="358" t="s">
        <v>190</v>
      </c>
      <c r="C243" s="376" t="s">
        <v>161</v>
      </c>
      <c r="D243" s="373" t="s">
        <v>167</v>
      </c>
      <c r="E243" s="365" t="s">
        <v>361</v>
      </c>
      <c r="F243" s="365" t="s">
        <v>220</v>
      </c>
      <c r="G243" s="288">
        <v>0</v>
      </c>
      <c r="H243" s="288">
        <v>0</v>
      </c>
      <c r="I243" s="288">
        <v>0</v>
      </c>
      <c r="J243" s="455"/>
      <c r="K243" s="361"/>
      <c r="L243" s="149"/>
    </row>
    <row r="244" spans="1:12" ht="29.25" customHeight="1" thickBot="1">
      <c r="A244" s="286" t="s">
        <v>0</v>
      </c>
      <c r="B244" s="358" t="s">
        <v>190</v>
      </c>
      <c r="C244" s="376" t="s">
        <v>161</v>
      </c>
      <c r="D244" s="373" t="s">
        <v>167</v>
      </c>
      <c r="E244" s="365" t="s">
        <v>361</v>
      </c>
      <c r="F244" s="365" t="s">
        <v>1</v>
      </c>
      <c r="G244" s="287">
        <v>0</v>
      </c>
      <c r="H244" s="287">
        <v>0</v>
      </c>
      <c r="I244" s="287">
        <v>0</v>
      </c>
      <c r="J244" s="455"/>
      <c r="K244" s="361"/>
      <c r="L244" s="149"/>
    </row>
    <row r="245" spans="1:12" ht="29.25" customHeight="1" thickBot="1">
      <c r="A245" s="289" t="s">
        <v>816</v>
      </c>
      <c r="B245" s="358" t="s">
        <v>190</v>
      </c>
      <c r="C245" s="375" t="s">
        <v>161</v>
      </c>
      <c r="D245" s="382" t="s">
        <v>160</v>
      </c>
      <c r="E245" s="363" t="s">
        <v>817</v>
      </c>
      <c r="F245" s="363"/>
      <c r="G245" s="301">
        <f>SUM(G246:G247)</f>
        <v>763589.36</v>
      </c>
      <c r="H245" s="301">
        <f>SUM(H246:H247)</f>
        <v>0</v>
      </c>
      <c r="I245" s="301">
        <f>SUM(I246:I247)</f>
        <v>0</v>
      </c>
      <c r="J245" s="455">
        <f t="shared" si="15"/>
        <v>0</v>
      </c>
      <c r="K245" s="361"/>
      <c r="L245" s="149"/>
    </row>
    <row r="246" spans="1:12" ht="29.25" customHeight="1" thickBot="1">
      <c r="A246" s="286" t="s">
        <v>641</v>
      </c>
      <c r="B246" s="358" t="s">
        <v>190</v>
      </c>
      <c r="C246" s="376" t="s">
        <v>161</v>
      </c>
      <c r="D246" s="373" t="s">
        <v>160</v>
      </c>
      <c r="E246" s="365" t="s">
        <v>817</v>
      </c>
      <c r="F246" s="365" t="s">
        <v>346</v>
      </c>
      <c r="G246" s="288">
        <v>482784.42</v>
      </c>
      <c r="H246" s="288">
        <v>0</v>
      </c>
      <c r="I246" s="288">
        <v>0</v>
      </c>
      <c r="J246" s="455">
        <f t="shared" si="15"/>
        <v>0</v>
      </c>
      <c r="K246" s="361"/>
      <c r="L246" s="149"/>
    </row>
    <row r="247" spans="1:12" ht="29.25" customHeight="1" thickBot="1">
      <c r="A247" s="328" t="s">
        <v>218</v>
      </c>
      <c r="B247" s="358" t="s">
        <v>190</v>
      </c>
      <c r="C247" s="376" t="s">
        <v>161</v>
      </c>
      <c r="D247" s="373" t="s">
        <v>160</v>
      </c>
      <c r="E247" s="365" t="s">
        <v>817</v>
      </c>
      <c r="F247" s="365" t="s">
        <v>217</v>
      </c>
      <c r="G247" s="288">
        <v>280804.94</v>
      </c>
      <c r="H247" s="288">
        <v>0</v>
      </c>
      <c r="I247" s="288">
        <v>0</v>
      </c>
      <c r="J247" s="455">
        <f t="shared" si="15"/>
        <v>0</v>
      </c>
      <c r="K247" s="361"/>
      <c r="L247" s="149"/>
    </row>
    <row r="248" spans="1:12" ht="27" thickBot="1">
      <c r="A248" s="330" t="s">
        <v>687</v>
      </c>
      <c r="B248" s="358" t="s">
        <v>190</v>
      </c>
      <c r="C248" s="408" t="s">
        <v>161</v>
      </c>
      <c r="D248" s="409" t="s">
        <v>167</v>
      </c>
      <c r="E248" s="410" t="s">
        <v>688</v>
      </c>
      <c r="F248" s="365"/>
      <c r="G248" s="301">
        <f>SUM(G249:G252)</f>
        <v>0</v>
      </c>
      <c r="H248" s="301">
        <f>SUM(H249:H252)</f>
        <v>210430200.00000003</v>
      </c>
      <c r="I248" s="301">
        <f>SUM(I249:I252)</f>
        <v>0</v>
      </c>
      <c r="J248" s="455"/>
      <c r="K248" s="361">
        <f t="shared" si="13"/>
        <v>0</v>
      </c>
      <c r="L248" s="149"/>
    </row>
    <row r="249" spans="1:12" ht="33" customHeight="1" thickBot="1">
      <c r="A249" s="286" t="s">
        <v>411</v>
      </c>
      <c r="B249" s="358" t="s">
        <v>190</v>
      </c>
      <c r="C249" s="376" t="s">
        <v>161</v>
      </c>
      <c r="D249" s="373" t="s">
        <v>167</v>
      </c>
      <c r="E249" s="365" t="s">
        <v>688</v>
      </c>
      <c r="F249" s="365" t="s">
        <v>409</v>
      </c>
      <c r="G249" s="287">
        <v>0</v>
      </c>
      <c r="H249" s="288">
        <v>104210613.85</v>
      </c>
      <c r="I249" s="287">
        <v>0</v>
      </c>
      <c r="J249" s="455"/>
      <c r="K249" s="361">
        <f t="shared" si="13"/>
        <v>0</v>
      </c>
      <c r="L249" s="149"/>
    </row>
    <row r="250" spans="1:12" ht="22.5" customHeight="1" thickBot="1">
      <c r="A250" s="286" t="s">
        <v>798</v>
      </c>
      <c r="B250" s="358" t="s">
        <v>190</v>
      </c>
      <c r="C250" s="376" t="s">
        <v>161</v>
      </c>
      <c r="D250" s="373" t="s">
        <v>167</v>
      </c>
      <c r="E250" s="365" t="s">
        <v>688</v>
      </c>
      <c r="F250" s="365" t="s">
        <v>220</v>
      </c>
      <c r="G250" s="287">
        <v>0</v>
      </c>
      <c r="H250" s="287">
        <v>495.23</v>
      </c>
      <c r="I250" s="287">
        <v>0</v>
      </c>
      <c r="J250" s="455"/>
      <c r="K250" s="361">
        <f t="shared" si="13"/>
        <v>0</v>
      </c>
      <c r="L250" s="149"/>
    </row>
    <row r="251" spans="1:12" ht="29.25" customHeight="1" thickBot="1">
      <c r="A251" s="328" t="s">
        <v>218</v>
      </c>
      <c r="B251" s="358" t="s">
        <v>190</v>
      </c>
      <c r="C251" s="376" t="s">
        <v>161</v>
      </c>
      <c r="D251" s="373" t="s">
        <v>167</v>
      </c>
      <c r="E251" s="365" t="s">
        <v>688</v>
      </c>
      <c r="F251" s="365" t="s">
        <v>217</v>
      </c>
      <c r="G251" s="287">
        <v>0</v>
      </c>
      <c r="H251" s="288">
        <v>106218586.15</v>
      </c>
      <c r="I251" s="287">
        <v>0</v>
      </c>
      <c r="J251" s="455"/>
      <c r="K251" s="361">
        <f t="shared" si="13"/>
        <v>0</v>
      </c>
      <c r="L251" s="149"/>
    </row>
    <row r="252" spans="1:12" ht="18.75" customHeight="1" thickBot="1">
      <c r="A252" s="328" t="s">
        <v>689</v>
      </c>
      <c r="B252" s="358" t="s">
        <v>190</v>
      </c>
      <c r="C252" s="376" t="s">
        <v>161</v>
      </c>
      <c r="D252" s="373" t="s">
        <v>167</v>
      </c>
      <c r="E252" s="365" t="s">
        <v>688</v>
      </c>
      <c r="F252" s="365" t="s">
        <v>217</v>
      </c>
      <c r="G252" s="287">
        <v>0</v>
      </c>
      <c r="H252" s="288">
        <v>504.77</v>
      </c>
      <c r="I252" s="287">
        <v>0</v>
      </c>
      <c r="J252" s="455"/>
      <c r="K252" s="361">
        <f t="shared" si="13"/>
        <v>0</v>
      </c>
      <c r="L252" s="149"/>
    </row>
    <row r="253" spans="1:12" ht="78.75" customHeight="1" thickBot="1">
      <c r="A253" s="289" t="s">
        <v>681</v>
      </c>
      <c r="B253" s="358" t="s">
        <v>190</v>
      </c>
      <c r="C253" s="362" t="s">
        <v>161</v>
      </c>
      <c r="D253" s="363" t="s">
        <v>167</v>
      </c>
      <c r="E253" s="363" t="s">
        <v>690</v>
      </c>
      <c r="F253" s="363"/>
      <c r="G253" s="436">
        <f>G254+G255</f>
        <v>0</v>
      </c>
      <c r="H253" s="436">
        <f>H254+H255</f>
        <v>535193.4</v>
      </c>
      <c r="I253" s="436">
        <f>I254+I255</f>
        <v>534042.3</v>
      </c>
      <c r="J253" s="455"/>
      <c r="K253" s="361">
        <f t="shared" si="13"/>
        <v>99.78491887231795</v>
      </c>
      <c r="L253" s="149"/>
    </row>
    <row r="254" spans="1:12" ht="29.25" customHeight="1" thickBot="1">
      <c r="A254" s="328" t="s">
        <v>641</v>
      </c>
      <c r="B254" s="358" t="s">
        <v>190</v>
      </c>
      <c r="C254" s="364" t="s">
        <v>161</v>
      </c>
      <c r="D254" s="365" t="s">
        <v>167</v>
      </c>
      <c r="E254" s="365" t="s">
        <v>690</v>
      </c>
      <c r="F254" s="365" t="s">
        <v>346</v>
      </c>
      <c r="G254" s="288">
        <v>0</v>
      </c>
      <c r="H254" s="288">
        <v>197177.89</v>
      </c>
      <c r="I254" s="288">
        <v>196026.79</v>
      </c>
      <c r="J254" s="455"/>
      <c r="K254" s="361">
        <f t="shared" si="13"/>
        <v>99.41621243639436</v>
      </c>
      <c r="L254" s="149"/>
    </row>
    <row r="255" spans="1:12" ht="14.25" customHeight="1" thickBot="1">
      <c r="A255" s="328" t="s">
        <v>218</v>
      </c>
      <c r="B255" s="370" t="s">
        <v>190</v>
      </c>
      <c r="C255" s="364" t="s">
        <v>161</v>
      </c>
      <c r="D255" s="365" t="s">
        <v>167</v>
      </c>
      <c r="E255" s="365" t="s">
        <v>690</v>
      </c>
      <c r="F255" s="365" t="s">
        <v>217</v>
      </c>
      <c r="G255" s="288">
        <v>0</v>
      </c>
      <c r="H255" s="288">
        <v>338015.51</v>
      </c>
      <c r="I255" s="288">
        <v>338015.51</v>
      </c>
      <c r="J255" s="455"/>
      <c r="K255" s="361">
        <f>I255/H255*100</f>
        <v>100</v>
      </c>
      <c r="L255" s="149"/>
    </row>
    <row r="256" spans="1:12" ht="99" customHeight="1" thickBot="1">
      <c r="A256" s="291" t="s">
        <v>691</v>
      </c>
      <c r="B256" s="358" t="s">
        <v>190</v>
      </c>
      <c r="C256" s="375" t="s">
        <v>161</v>
      </c>
      <c r="D256" s="382" t="s">
        <v>167</v>
      </c>
      <c r="E256" s="363" t="s">
        <v>155</v>
      </c>
      <c r="F256" s="382"/>
      <c r="G256" s="301">
        <f>SUM(G257:G264)</f>
        <v>26524803.9</v>
      </c>
      <c r="H256" s="436">
        <f>SUM(H257:H264)</f>
        <v>143661000</v>
      </c>
      <c r="I256" s="301">
        <f>SUM(I257:I264)</f>
        <v>30422066.229999997</v>
      </c>
      <c r="J256" s="455">
        <f t="shared" si="15"/>
        <v>114.69289780498622</v>
      </c>
      <c r="K256" s="361">
        <f t="shared" si="13"/>
        <v>21.17628739184608</v>
      </c>
      <c r="L256" s="149"/>
    </row>
    <row r="257" spans="1:12" ht="21" customHeight="1" thickBot="1">
      <c r="A257" s="286" t="s">
        <v>680</v>
      </c>
      <c r="B257" s="358" t="s">
        <v>190</v>
      </c>
      <c r="C257" s="364" t="s">
        <v>161</v>
      </c>
      <c r="D257" s="365" t="s">
        <v>167</v>
      </c>
      <c r="E257" s="365" t="s">
        <v>155</v>
      </c>
      <c r="F257" s="365" t="s">
        <v>345</v>
      </c>
      <c r="G257" s="287">
        <v>10732820.23</v>
      </c>
      <c r="H257" s="288">
        <v>51840000</v>
      </c>
      <c r="I257" s="287">
        <v>10705943.09</v>
      </c>
      <c r="J257" s="455">
        <f t="shared" si="15"/>
        <v>99.74957989210633</v>
      </c>
      <c r="K257" s="361">
        <f>I257/H257*100</f>
        <v>20.651896392746913</v>
      </c>
      <c r="L257" s="149"/>
    </row>
    <row r="258" spans="1:12" ht="36" customHeight="1" thickBot="1">
      <c r="A258" s="286" t="s">
        <v>641</v>
      </c>
      <c r="B258" s="358" t="s">
        <v>190</v>
      </c>
      <c r="C258" s="364" t="s">
        <v>161</v>
      </c>
      <c r="D258" s="365" t="s">
        <v>167</v>
      </c>
      <c r="E258" s="365" t="s">
        <v>155</v>
      </c>
      <c r="F258" s="365" t="s">
        <v>346</v>
      </c>
      <c r="G258" s="287">
        <v>3810</v>
      </c>
      <c r="H258" s="287">
        <v>28000</v>
      </c>
      <c r="I258" s="287">
        <v>2358</v>
      </c>
      <c r="J258" s="455">
        <f t="shared" si="15"/>
        <v>61.88976377952756</v>
      </c>
      <c r="K258" s="361">
        <f aca="true" t="shared" si="17" ref="K258:K324">I258/H258*100</f>
        <v>8.42142857142857</v>
      </c>
      <c r="L258" s="149"/>
    </row>
    <row r="259" spans="1:12" ht="15" customHeight="1" thickBot="1">
      <c r="A259" s="286" t="s">
        <v>639</v>
      </c>
      <c r="B259" s="358" t="s">
        <v>190</v>
      </c>
      <c r="C259" s="364" t="s">
        <v>161</v>
      </c>
      <c r="D259" s="365" t="s">
        <v>167</v>
      </c>
      <c r="E259" s="365" t="s">
        <v>155</v>
      </c>
      <c r="F259" s="365" t="s">
        <v>92</v>
      </c>
      <c r="G259" s="288">
        <v>2753018.38</v>
      </c>
      <c r="H259" s="288">
        <v>15656000</v>
      </c>
      <c r="I259" s="288">
        <v>3874447.27</v>
      </c>
      <c r="J259" s="455">
        <f t="shared" si="15"/>
        <v>140.73452244804847</v>
      </c>
      <c r="K259" s="361">
        <f t="shared" si="17"/>
        <v>24.747363758303525</v>
      </c>
      <c r="L259" s="149"/>
    </row>
    <row r="260" spans="1:12" ht="16.5" customHeight="1" thickBot="1">
      <c r="A260" s="286" t="s">
        <v>685</v>
      </c>
      <c r="B260" s="358" t="s">
        <v>190</v>
      </c>
      <c r="C260" s="364" t="s">
        <v>161</v>
      </c>
      <c r="D260" s="365" t="s">
        <v>167</v>
      </c>
      <c r="E260" s="365" t="s">
        <v>155</v>
      </c>
      <c r="F260" s="365" t="s">
        <v>260</v>
      </c>
      <c r="G260" s="288">
        <v>0</v>
      </c>
      <c r="H260" s="288">
        <v>0</v>
      </c>
      <c r="I260" s="288">
        <v>0</v>
      </c>
      <c r="J260" s="455"/>
      <c r="K260" s="361"/>
      <c r="L260" s="149"/>
    </row>
    <row r="261" spans="1:12" ht="24.75" customHeight="1" thickBot="1">
      <c r="A261" s="286" t="s">
        <v>520</v>
      </c>
      <c r="B261" s="358" t="s">
        <v>190</v>
      </c>
      <c r="C261" s="364" t="s">
        <v>161</v>
      </c>
      <c r="D261" s="365" t="s">
        <v>167</v>
      </c>
      <c r="E261" s="365" t="s">
        <v>155</v>
      </c>
      <c r="F261" s="365" t="s">
        <v>220</v>
      </c>
      <c r="G261" s="288">
        <v>83545.3</v>
      </c>
      <c r="H261" s="288">
        <v>2692000</v>
      </c>
      <c r="I261" s="288">
        <v>360129.84</v>
      </c>
      <c r="J261" s="455">
        <f t="shared" si="15"/>
        <v>431.05936539817327</v>
      </c>
      <c r="K261" s="361">
        <f t="shared" si="17"/>
        <v>13.377780089153045</v>
      </c>
      <c r="L261" s="149"/>
    </row>
    <row r="262" spans="1:12" ht="57.75" customHeight="1" thickBot="1">
      <c r="A262" s="286" t="s">
        <v>0</v>
      </c>
      <c r="B262" s="358" t="s">
        <v>190</v>
      </c>
      <c r="C262" s="364" t="s">
        <v>161</v>
      </c>
      <c r="D262" s="365" t="s">
        <v>167</v>
      </c>
      <c r="E262" s="365" t="s">
        <v>155</v>
      </c>
      <c r="F262" s="365" t="s">
        <v>1</v>
      </c>
      <c r="G262" s="287">
        <v>12951609.99</v>
      </c>
      <c r="H262" s="287">
        <v>73445000</v>
      </c>
      <c r="I262" s="287">
        <v>15479188.03</v>
      </c>
      <c r="J262" s="455">
        <f t="shared" si="15"/>
        <v>119.51555090024758</v>
      </c>
      <c r="K262" s="361">
        <f t="shared" si="17"/>
        <v>21.075890843488324</v>
      </c>
      <c r="L262" s="149"/>
    </row>
    <row r="263" spans="1:12" ht="32.25" customHeight="1" thickBot="1">
      <c r="A263" s="286" t="s">
        <v>342</v>
      </c>
      <c r="B263" s="358" t="s">
        <v>190</v>
      </c>
      <c r="C263" s="364" t="s">
        <v>161</v>
      </c>
      <c r="D263" s="365" t="s">
        <v>167</v>
      </c>
      <c r="E263" s="365" t="s">
        <v>155</v>
      </c>
      <c r="F263" s="365" t="s">
        <v>344</v>
      </c>
      <c r="G263" s="287">
        <v>0</v>
      </c>
      <c r="H263" s="287">
        <v>0</v>
      </c>
      <c r="I263" s="287">
        <v>0</v>
      </c>
      <c r="J263" s="455"/>
      <c r="K263" s="361"/>
      <c r="L263" s="149"/>
    </row>
    <row r="264" spans="1:12" ht="15" customHeight="1" thickBot="1">
      <c r="A264" s="286" t="s">
        <v>247</v>
      </c>
      <c r="B264" s="358" t="s">
        <v>190</v>
      </c>
      <c r="C264" s="364" t="s">
        <v>161</v>
      </c>
      <c r="D264" s="365" t="s">
        <v>167</v>
      </c>
      <c r="E264" s="365" t="s">
        <v>155</v>
      </c>
      <c r="F264" s="365" t="s">
        <v>248</v>
      </c>
      <c r="G264" s="287">
        <v>0</v>
      </c>
      <c r="H264" s="287">
        <v>0</v>
      </c>
      <c r="I264" s="287">
        <v>0</v>
      </c>
      <c r="J264" s="455"/>
      <c r="K264" s="361"/>
      <c r="L264" s="149"/>
    </row>
    <row r="265" spans="1:12" ht="132" customHeight="1" thickBot="1">
      <c r="A265" s="289" t="s">
        <v>683</v>
      </c>
      <c r="B265" s="358" t="s">
        <v>190</v>
      </c>
      <c r="C265" s="362" t="s">
        <v>161</v>
      </c>
      <c r="D265" s="363" t="s">
        <v>167</v>
      </c>
      <c r="E265" s="363" t="s">
        <v>265</v>
      </c>
      <c r="F265" s="363"/>
      <c r="G265" s="301">
        <f>SUM(G266:G269)</f>
        <v>0</v>
      </c>
      <c r="H265" s="436">
        <f>SUM(H266:H269)</f>
        <v>1001796</v>
      </c>
      <c r="I265" s="301">
        <f>SUM(I266:I269)</f>
        <v>1399.6399999999999</v>
      </c>
      <c r="J265" s="455"/>
      <c r="K265" s="361">
        <f t="shared" si="17"/>
        <v>0.13971307531673113</v>
      </c>
      <c r="L265" s="149"/>
    </row>
    <row r="266" spans="1:12" ht="15.75" customHeight="1" thickBot="1">
      <c r="A266" s="286" t="s">
        <v>680</v>
      </c>
      <c r="B266" s="358" t="s">
        <v>190</v>
      </c>
      <c r="C266" s="364" t="s">
        <v>161</v>
      </c>
      <c r="D266" s="365" t="s">
        <v>167</v>
      </c>
      <c r="E266" s="365" t="s">
        <v>265</v>
      </c>
      <c r="F266" s="365" t="s">
        <v>345</v>
      </c>
      <c r="G266" s="287">
        <v>0</v>
      </c>
      <c r="H266" s="288">
        <v>5000</v>
      </c>
      <c r="I266" s="287">
        <v>1074.99</v>
      </c>
      <c r="J266" s="455"/>
      <c r="K266" s="361">
        <f t="shared" si="17"/>
        <v>21.4998</v>
      </c>
      <c r="L266" s="149"/>
    </row>
    <row r="267" spans="1:12" ht="39" customHeight="1" thickBot="1">
      <c r="A267" s="286" t="s">
        <v>639</v>
      </c>
      <c r="B267" s="358" t="s">
        <v>190</v>
      </c>
      <c r="C267" s="364" t="s">
        <v>161</v>
      </c>
      <c r="D267" s="365" t="s">
        <v>167</v>
      </c>
      <c r="E267" s="365" t="s">
        <v>265</v>
      </c>
      <c r="F267" s="365" t="s">
        <v>92</v>
      </c>
      <c r="G267" s="287">
        <v>0</v>
      </c>
      <c r="H267" s="288">
        <v>1500</v>
      </c>
      <c r="I267" s="287">
        <v>324.65</v>
      </c>
      <c r="J267" s="455"/>
      <c r="K267" s="361">
        <f t="shared" si="17"/>
        <v>21.64333333333333</v>
      </c>
      <c r="L267" s="149"/>
    </row>
    <row r="268" spans="1:12" ht="14.25" customHeight="1" thickBot="1">
      <c r="A268" s="286" t="s">
        <v>749</v>
      </c>
      <c r="B268" s="358" t="s">
        <v>190</v>
      </c>
      <c r="C268" s="364" t="s">
        <v>161</v>
      </c>
      <c r="D268" s="365" t="s">
        <v>167</v>
      </c>
      <c r="E268" s="365" t="s">
        <v>265</v>
      </c>
      <c r="F268" s="365" t="s">
        <v>220</v>
      </c>
      <c r="G268" s="287">
        <v>0</v>
      </c>
      <c r="H268" s="288">
        <v>863449</v>
      </c>
      <c r="I268" s="287">
        <v>0</v>
      </c>
      <c r="J268" s="455"/>
      <c r="K268" s="361">
        <f t="shared" si="17"/>
        <v>0</v>
      </c>
      <c r="L268" s="149"/>
    </row>
    <row r="269" spans="1:12" ht="15" customHeight="1" thickBot="1">
      <c r="A269" s="328" t="s">
        <v>218</v>
      </c>
      <c r="B269" s="358" t="s">
        <v>190</v>
      </c>
      <c r="C269" s="364" t="s">
        <v>161</v>
      </c>
      <c r="D269" s="365" t="s">
        <v>167</v>
      </c>
      <c r="E269" s="365" t="s">
        <v>692</v>
      </c>
      <c r="F269" s="365" t="s">
        <v>217</v>
      </c>
      <c r="G269" s="288">
        <v>0</v>
      </c>
      <c r="H269" s="288">
        <v>131847</v>
      </c>
      <c r="I269" s="288">
        <v>0</v>
      </c>
      <c r="J269" s="455"/>
      <c r="K269" s="361">
        <f t="shared" si="17"/>
        <v>0</v>
      </c>
      <c r="L269" s="149"/>
    </row>
    <row r="270" spans="1:12" ht="30" customHeight="1" thickBot="1">
      <c r="A270" s="291" t="s">
        <v>693</v>
      </c>
      <c r="B270" s="358" t="s">
        <v>190</v>
      </c>
      <c r="C270" s="375" t="s">
        <v>161</v>
      </c>
      <c r="D270" s="382" t="s">
        <v>167</v>
      </c>
      <c r="E270" s="363" t="s">
        <v>314</v>
      </c>
      <c r="F270" s="365"/>
      <c r="G270" s="301">
        <f>SUM(G271:G273)</f>
        <v>437053.18</v>
      </c>
      <c r="H270" s="436">
        <f>SUM(H271:H273)</f>
        <v>55361200</v>
      </c>
      <c r="I270" s="301">
        <f>SUM(I271:I273)</f>
        <v>375580.85000000003</v>
      </c>
      <c r="J270" s="455">
        <f t="shared" si="15"/>
        <v>85.93481690260212</v>
      </c>
      <c r="K270" s="361">
        <f t="shared" si="17"/>
        <v>0.6784189107172534</v>
      </c>
      <c r="L270" s="149"/>
    </row>
    <row r="271" spans="1:12" ht="26.25" customHeight="1" thickBot="1">
      <c r="A271" s="286" t="s">
        <v>799</v>
      </c>
      <c r="B271" s="358" t="s">
        <v>190</v>
      </c>
      <c r="C271" s="376" t="s">
        <v>161</v>
      </c>
      <c r="D271" s="373" t="s">
        <v>167</v>
      </c>
      <c r="E271" s="365" t="s">
        <v>314</v>
      </c>
      <c r="F271" s="365" t="s">
        <v>220</v>
      </c>
      <c r="G271" s="302">
        <v>387772.98</v>
      </c>
      <c r="H271" s="302">
        <v>47166990</v>
      </c>
      <c r="I271" s="302">
        <v>317486.46</v>
      </c>
      <c r="J271" s="455">
        <f t="shared" si="15"/>
        <v>81.87431212974148</v>
      </c>
      <c r="K271" s="361">
        <f t="shared" si="17"/>
        <v>0.6731115553483485</v>
      </c>
      <c r="L271" s="149"/>
    </row>
    <row r="272" spans="1:12" ht="39.75" customHeight="1" thickBot="1">
      <c r="A272" s="286" t="s">
        <v>694</v>
      </c>
      <c r="B272" s="358" t="s">
        <v>190</v>
      </c>
      <c r="C272" s="376" t="s">
        <v>161</v>
      </c>
      <c r="D272" s="373" t="s">
        <v>167</v>
      </c>
      <c r="E272" s="365" t="s">
        <v>314</v>
      </c>
      <c r="F272" s="365" t="s">
        <v>513</v>
      </c>
      <c r="G272" s="288">
        <v>0</v>
      </c>
      <c r="H272" s="288">
        <v>7857200</v>
      </c>
      <c r="I272" s="288">
        <v>0</v>
      </c>
      <c r="J272" s="455"/>
      <c r="K272" s="361">
        <f t="shared" si="17"/>
        <v>0</v>
      </c>
      <c r="L272" s="149"/>
    </row>
    <row r="273" spans="1:12" ht="33.75" customHeight="1" thickBot="1">
      <c r="A273" s="328" t="s">
        <v>695</v>
      </c>
      <c r="B273" s="358" t="s">
        <v>190</v>
      </c>
      <c r="C273" s="376" t="s">
        <v>161</v>
      </c>
      <c r="D273" s="373" t="s">
        <v>167</v>
      </c>
      <c r="E273" s="365" t="s">
        <v>314</v>
      </c>
      <c r="F273" s="365" t="s">
        <v>217</v>
      </c>
      <c r="G273" s="287">
        <v>49280.2</v>
      </c>
      <c r="H273" s="287">
        <v>337010</v>
      </c>
      <c r="I273" s="287">
        <v>58094.39</v>
      </c>
      <c r="J273" s="455">
        <f t="shared" si="15"/>
        <v>117.88586491126254</v>
      </c>
      <c r="K273" s="361">
        <f t="shared" si="17"/>
        <v>17.238179875968072</v>
      </c>
      <c r="L273" s="149"/>
    </row>
    <row r="274" spans="1:12" ht="63.75" customHeight="1" thickBot="1">
      <c r="A274" s="298" t="s">
        <v>696</v>
      </c>
      <c r="B274" s="393" t="s">
        <v>190</v>
      </c>
      <c r="C274" s="394" t="s">
        <v>161</v>
      </c>
      <c r="D274" s="383" t="s">
        <v>167</v>
      </c>
      <c r="E274" s="369" t="s">
        <v>494</v>
      </c>
      <c r="F274" s="383"/>
      <c r="G274" s="301">
        <f>G275+G276+G277</f>
        <v>3448394.26</v>
      </c>
      <c r="H274" s="436">
        <f>H275+H276+H277</f>
        <v>14432600</v>
      </c>
      <c r="I274" s="301">
        <f>I275+I276+I277</f>
        <v>3010879.8200000003</v>
      </c>
      <c r="J274" s="455">
        <f t="shared" si="15"/>
        <v>87.31251686980829</v>
      </c>
      <c r="K274" s="361">
        <f t="shared" si="17"/>
        <v>20.86165916051162</v>
      </c>
      <c r="L274" s="149"/>
    </row>
    <row r="275" spans="1:12" ht="23.25" customHeight="1" thickBot="1">
      <c r="A275" s="286" t="s">
        <v>680</v>
      </c>
      <c r="B275" s="358" t="s">
        <v>190</v>
      </c>
      <c r="C275" s="376" t="s">
        <v>161</v>
      </c>
      <c r="D275" s="373" t="s">
        <v>167</v>
      </c>
      <c r="E275" s="365" t="s">
        <v>494</v>
      </c>
      <c r="F275" s="373" t="s">
        <v>345</v>
      </c>
      <c r="G275" s="287">
        <v>1278151.11</v>
      </c>
      <c r="H275" s="288">
        <v>5359616</v>
      </c>
      <c r="I275" s="287">
        <v>1206124.5</v>
      </c>
      <c r="J275" s="455">
        <f aca="true" t="shared" si="18" ref="J275:J334">I275/G275*100</f>
        <v>94.36478132855511</v>
      </c>
      <c r="K275" s="361">
        <f>I275/H275*100</f>
        <v>22.5039349834018</v>
      </c>
      <c r="L275" s="149"/>
    </row>
    <row r="276" spans="1:12" ht="37.5" customHeight="1" thickBot="1">
      <c r="A276" s="286" t="s">
        <v>639</v>
      </c>
      <c r="B276" s="358" t="s">
        <v>190</v>
      </c>
      <c r="C276" s="376" t="s">
        <v>161</v>
      </c>
      <c r="D276" s="373" t="s">
        <v>167</v>
      </c>
      <c r="E276" s="365" t="s">
        <v>494</v>
      </c>
      <c r="F276" s="373" t="s">
        <v>92</v>
      </c>
      <c r="G276" s="288">
        <v>341871.01</v>
      </c>
      <c r="H276" s="288">
        <v>1554696</v>
      </c>
      <c r="I276" s="288">
        <v>365962.99</v>
      </c>
      <c r="J276" s="455">
        <f t="shared" si="18"/>
        <v>107.04709650578444</v>
      </c>
      <c r="K276" s="361">
        <f t="shared" si="17"/>
        <v>23.539199303272152</v>
      </c>
      <c r="L276" s="149"/>
    </row>
    <row r="277" spans="1:12" ht="16.5" customHeight="1" thickBot="1">
      <c r="A277" s="328" t="s">
        <v>218</v>
      </c>
      <c r="B277" s="358" t="s">
        <v>190</v>
      </c>
      <c r="C277" s="376" t="s">
        <v>161</v>
      </c>
      <c r="D277" s="373" t="s">
        <v>167</v>
      </c>
      <c r="E277" s="365" t="s">
        <v>494</v>
      </c>
      <c r="F277" s="373" t="s">
        <v>217</v>
      </c>
      <c r="G277" s="288">
        <v>1828372.14</v>
      </c>
      <c r="H277" s="288">
        <v>7518288</v>
      </c>
      <c r="I277" s="288">
        <v>1438792.33</v>
      </c>
      <c r="J277" s="455">
        <f t="shared" si="18"/>
        <v>78.69253192624124</v>
      </c>
      <c r="K277" s="361"/>
      <c r="L277" s="149"/>
    </row>
    <row r="278" spans="1:12" ht="30.75" customHeight="1" thickBot="1">
      <c r="A278" s="298" t="s">
        <v>697</v>
      </c>
      <c r="B278" s="393" t="s">
        <v>190</v>
      </c>
      <c r="C278" s="394" t="s">
        <v>161</v>
      </c>
      <c r="D278" s="383" t="s">
        <v>167</v>
      </c>
      <c r="E278" s="369" t="s">
        <v>495</v>
      </c>
      <c r="F278" s="383"/>
      <c r="G278" s="301">
        <f>SUM(G279:G282)</f>
        <v>1325669.88</v>
      </c>
      <c r="H278" s="436">
        <f>SUM(H279:H282)</f>
        <v>8543900</v>
      </c>
      <c r="I278" s="301">
        <f>SUM(I279:I282)</f>
        <v>1362254.6900000002</v>
      </c>
      <c r="J278" s="455">
        <f t="shared" si="18"/>
        <v>102.7597225034637</v>
      </c>
      <c r="K278" s="361">
        <f>I278/H278*100</f>
        <v>15.944178770818947</v>
      </c>
      <c r="L278" s="149"/>
    </row>
    <row r="279" spans="1:12" ht="18.75" customHeight="1" thickBot="1">
      <c r="A279" s="286" t="s">
        <v>800</v>
      </c>
      <c r="B279" s="358" t="s">
        <v>190</v>
      </c>
      <c r="C279" s="376" t="s">
        <v>161</v>
      </c>
      <c r="D279" s="373" t="s">
        <v>167</v>
      </c>
      <c r="E279" s="365" t="s">
        <v>495</v>
      </c>
      <c r="F279" s="373" t="s">
        <v>220</v>
      </c>
      <c r="G279" s="288">
        <f>411447.59</f>
        <v>411447.59</v>
      </c>
      <c r="H279" s="288">
        <v>2305387.03</v>
      </c>
      <c r="I279" s="288">
        <f>338277.83-39.6</f>
        <v>338238.23000000004</v>
      </c>
      <c r="J279" s="455">
        <f t="shared" si="18"/>
        <v>82.20688083262318</v>
      </c>
      <c r="K279" s="361">
        <f>I279/H279*100</f>
        <v>14.671646261495628</v>
      </c>
      <c r="L279" s="150"/>
    </row>
    <row r="280" spans="1:12" ht="15" customHeight="1" thickBot="1">
      <c r="A280" s="286" t="s">
        <v>801</v>
      </c>
      <c r="B280" s="358" t="s">
        <v>190</v>
      </c>
      <c r="C280" s="376" t="s">
        <v>161</v>
      </c>
      <c r="D280" s="373" t="s">
        <v>167</v>
      </c>
      <c r="E280" s="365" t="s">
        <v>495</v>
      </c>
      <c r="F280" s="373" t="s">
        <v>220</v>
      </c>
      <c r="G280" s="288">
        <v>141.04</v>
      </c>
      <c r="H280" s="288">
        <v>269.86</v>
      </c>
      <c r="I280" s="288">
        <v>39.6</v>
      </c>
      <c r="J280" s="455">
        <f t="shared" si="18"/>
        <v>28.077141236528647</v>
      </c>
      <c r="K280" s="361">
        <f>I280/H280*100</f>
        <v>14.674275550285332</v>
      </c>
      <c r="L280" s="149"/>
    </row>
    <row r="281" spans="1:12" ht="19.5" customHeight="1" thickBot="1">
      <c r="A281" s="328" t="s">
        <v>698</v>
      </c>
      <c r="B281" s="358" t="s">
        <v>190</v>
      </c>
      <c r="C281" s="376" t="s">
        <v>161</v>
      </c>
      <c r="D281" s="373" t="s">
        <v>167</v>
      </c>
      <c r="E281" s="365" t="s">
        <v>495</v>
      </c>
      <c r="F281" s="373" t="s">
        <v>217</v>
      </c>
      <c r="G281" s="288">
        <f>914081.25</f>
        <v>914081.25</v>
      </c>
      <c r="H281" s="288">
        <v>6237512.97</v>
      </c>
      <c r="I281" s="288">
        <f>1023976.86-119.86</f>
        <v>1023857</v>
      </c>
      <c r="J281" s="455">
        <f t="shared" si="18"/>
        <v>112.00940835401667</v>
      </c>
      <c r="K281" s="361">
        <f>I281/H281*100</f>
        <v>16.41450695051621</v>
      </c>
      <c r="L281" s="148">
        <f>I280+I282</f>
        <v>159.46</v>
      </c>
    </row>
    <row r="282" spans="1:12" ht="18.75" customHeight="1" thickBot="1">
      <c r="A282" s="328" t="s">
        <v>689</v>
      </c>
      <c r="B282" s="358" t="s">
        <v>190</v>
      </c>
      <c r="C282" s="376" t="s">
        <v>161</v>
      </c>
      <c r="D282" s="373" t="s">
        <v>167</v>
      </c>
      <c r="E282" s="365" t="s">
        <v>495</v>
      </c>
      <c r="F282" s="373" t="s">
        <v>217</v>
      </c>
      <c r="G282" s="288">
        <v>0</v>
      </c>
      <c r="H282" s="288">
        <v>730.14</v>
      </c>
      <c r="I282" s="288">
        <v>119.86</v>
      </c>
      <c r="J282" s="455"/>
      <c r="K282" s="361">
        <f t="shared" si="17"/>
        <v>16.41602980250363</v>
      </c>
      <c r="L282" s="149"/>
    </row>
    <row r="283" spans="1:12" ht="42" customHeight="1" thickBot="1">
      <c r="A283" s="291" t="s">
        <v>699</v>
      </c>
      <c r="B283" s="358" t="s">
        <v>190</v>
      </c>
      <c r="C283" s="375" t="s">
        <v>161</v>
      </c>
      <c r="D283" s="382" t="s">
        <v>167</v>
      </c>
      <c r="E283" s="363" t="s">
        <v>496</v>
      </c>
      <c r="F283" s="411"/>
      <c r="G283" s="301">
        <f>G284</f>
        <v>165.29</v>
      </c>
      <c r="H283" s="301">
        <f>H284</f>
        <v>1000</v>
      </c>
      <c r="I283" s="301">
        <f>I284</f>
        <v>0</v>
      </c>
      <c r="J283" s="455">
        <f t="shared" si="18"/>
        <v>0</v>
      </c>
      <c r="K283" s="361">
        <f>I283/H283*100</f>
        <v>0</v>
      </c>
      <c r="L283" s="149"/>
    </row>
    <row r="284" spans="1:12" ht="19.5" customHeight="1" thickBot="1">
      <c r="A284" s="286" t="s">
        <v>749</v>
      </c>
      <c r="B284" s="358" t="s">
        <v>190</v>
      </c>
      <c r="C284" s="364" t="s">
        <v>161</v>
      </c>
      <c r="D284" s="365" t="s">
        <v>167</v>
      </c>
      <c r="E284" s="365" t="s">
        <v>496</v>
      </c>
      <c r="F284" s="365" t="s">
        <v>220</v>
      </c>
      <c r="G284" s="302">
        <v>165.29</v>
      </c>
      <c r="H284" s="302">
        <v>1000</v>
      </c>
      <c r="I284" s="302">
        <v>0</v>
      </c>
      <c r="J284" s="455">
        <f t="shared" si="18"/>
        <v>0</v>
      </c>
      <c r="K284" s="361">
        <f t="shared" si="17"/>
        <v>0</v>
      </c>
      <c r="L284" s="149"/>
    </row>
    <row r="285" spans="1:12" ht="43.5" customHeight="1" thickBot="1">
      <c r="A285" s="291" t="s">
        <v>193</v>
      </c>
      <c r="B285" s="358" t="s">
        <v>190</v>
      </c>
      <c r="C285" s="375" t="s">
        <v>161</v>
      </c>
      <c r="D285" s="382" t="s">
        <v>167</v>
      </c>
      <c r="E285" s="363" t="s">
        <v>194</v>
      </c>
      <c r="F285" s="411"/>
      <c r="G285" s="301">
        <f>G286+G288+G287</f>
        <v>56646.72</v>
      </c>
      <c r="H285" s="301">
        <f>H286+H288+H287</f>
        <v>260600</v>
      </c>
      <c r="I285" s="301">
        <f>I286+I288+I287</f>
        <v>218745.31</v>
      </c>
      <c r="J285" s="455">
        <f t="shared" si="18"/>
        <v>386.15706258014586</v>
      </c>
      <c r="K285" s="361">
        <f t="shared" si="17"/>
        <v>83.93910590943975</v>
      </c>
      <c r="L285" s="149"/>
    </row>
    <row r="286" spans="1:12" ht="16.5" customHeight="1" thickBot="1">
      <c r="A286" s="286" t="s">
        <v>520</v>
      </c>
      <c r="B286" s="358" t="s">
        <v>190</v>
      </c>
      <c r="C286" s="364" t="s">
        <v>161</v>
      </c>
      <c r="D286" s="365" t="s">
        <v>167</v>
      </c>
      <c r="E286" s="365" t="s">
        <v>194</v>
      </c>
      <c r="F286" s="365" t="s">
        <v>220</v>
      </c>
      <c r="G286" s="288">
        <v>55946.72</v>
      </c>
      <c r="H286" s="288">
        <v>223154</v>
      </c>
      <c r="I286" s="288">
        <v>216859</v>
      </c>
      <c r="J286" s="455">
        <f t="shared" si="18"/>
        <v>387.617004178261</v>
      </c>
      <c r="K286" s="361">
        <v>0</v>
      </c>
      <c r="L286" s="149"/>
    </row>
    <row r="287" spans="1:12" ht="37.5" customHeight="1" thickBot="1">
      <c r="A287" s="286" t="s">
        <v>700</v>
      </c>
      <c r="B287" s="358" t="s">
        <v>190</v>
      </c>
      <c r="C287" s="364" t="s">
        <v>161</v>
      </c>
      <c r="D287" s="365" t="s">
        <v>167</v>
      </c>
      <c r="E287" s="365" t="s">
        <v>194</v>
      </c>
      <c r="F287" s="365" t="s">
        <v>513</v>
      </c>
      <c r="G287" s="302">
        <v>0</v>
      </c>
      <c r="H287" s="302">
        <v>0</v>
      </c>
      <c r="I287" s="302">
        <v>0</v>
      </c>
      <c r="J287" s="455"/>
      <c r="K287" s="361"/>
      <c r="L287" s="149"/>
    </row>
    <row r="288" spans="1:12" ht="15.75" customHeight="1" thickBot="1">
      <c r="A288" s="328" t="s">
        <v>218</v>
      </c>
      <c r="B288" s="358" t="s">
        <v>190</v>
      </c>
      <c r="C288" s="364" t="s">
        <v>161</v>
      </c>
      <c r="D288" s="365" t="s">
        <v>167</v>
      </c>
      <c r="E288" s="365" t="s">
        <v>194</v>
      </c>
      <c r="F288" s="365" t="s">
        <v>217</v>
      </c>
      <c r="G288" s="287">
        <v>700</v>
      </c>
      <c r="H288" s="287">
        <v>37446</v>
      </c>
      <c r="I288" s="287">
        <v>1886.31</v>
      </c>
      <c r="J288" s="455">
        <f t="shared" si="18"/>
        <v>269.4728571428571</v>
      </c>
      <c r="K288" s="361">
        <f>I288/H288*100</f>
        <v>5.0374138759814135</v>
      </c>
      <c r="L288" s="149"/>
    </row>
    <row r="289" spans="1:12" ht="30.75" customHeight="1" thickBot="1">
      <c r="A289" s="458" t="s">
        <v>819</v>
      </c>
      <c r="B289" s="459" t="s">
        <v>29</v>
      </c>
      <c r="C289" s="460" t="s">
        <v>161</v>
      </c>
      <c r="D289" s="460" t="s">
        <v>167</v>
      </c>
      <c r="E289" s="461" t="s">
        <v>818</v>
      </c>
      <c r="F289" s="462"/>
      <c r="G289" s="301">
        <f>SUM(G290:G291)</f>
        <v>212061.45</v>
      </c>
      <c r="H289" s="301">
        <f>SUM(H290:H291)</f>
        <v>0</v>
      </c>
      <c r="I289" s="301">
        <f>SUM(I290:I291)</f>
        <v>0</v>
      </c>
      <c r="J289" s="455">
        <f t="shared" si="18"/>
        <v>0</v>
      </c>
      <c r="K289" s="361"/>
      <c r="L289" s="149"/>
    </row>
    <row r="290" spans="1:12" ht="15.75" customHeight="1" thickBot="1">
      <c r="A290" s="463" t="s">
        <v>520</v>
      </c>
      <c r="B290" s="464" t="s">
        <v>190</v>
      </c>
      <c r="C290" s="465" t="s">
        <v>161</v>
      </c>
      <c r="D290" s="466" t="s">
        <v>167</v>
      </c>
      <c r="E290" s="466" t="s">
        <v>818</v>
      </c>
      <c r="F290" s="466" t="s">
        <v>220</v>
      </c>
      <c r="G290" s="302">
        <v>79897.02</v>
      </c>
      <c r="H290" s="302">
        <v>0</v>
      </c>
      <c r="I290" s="302">
        <v>0</v>
      </c>
      <c r="J290" s="455">
        <f t="shared" si="18"/>
        <v>0</v>
      </c>
      <c r="K290" s="361"/>
      <c r="L290" s="149"/>
    </row>
    <row r="291" spans="1:12" ht="15.75" customHeight="1" thickBot="1">
      <c r="A291" s="467" t="s">
        <v>218</v>
      </c>
      <c r="B291" s="464" t="s">
        <v>190</v>
      </c>
      <c r="C291" s="465" t="s">
        <v>161</v>
      </c>
      <c r="D291" s="466" t="s">
        <v>167</v>
      </c>
      <c r="E291" s="466" t="s">
        <v>818</v>
      </c>
      <c r="F291" s="466" t="s">
        <v>217</v>
      </c>
      <c r="G291" s="288">
        <v>132164.43</v>
      </c>
      <c r="H291" s="288">
        <v>0</v>
      </c>
      <c r="I291" s="288">
        <v>0</v>
      </c>
      <c r="J291" s="455">
        <f t="shared" si="18"/>
        <v>0</v>
      </c>
      <c r="K291" s="361"/>
      <c r="L291" s="149"/>
    </row>
    <row r="292" spans="1:12" ht="78.75" customHeight="1" thickBot="1">
      <c r="A292" s="291" t="s">
        <v>803</v>
      </c>
      <c r="B292" s="358" t="s">
        <v>190</v>
      </c>
      <c r="C292" s="375" t="s">
        <v>161</v>
      </c>
      <c r="D292" s="382" t="s">
        <v>167</v>
      </c>
      <c r="E292" s="363" t="s">
        <v>802</v>
      </c>
      <c r="F292" s="411"/>
      <c r="G292" s="301">
        <f>G293</f>
        <v>0</v>
      </c>
      <c r="H292" s="301">
        <f>H293</f>
        <v>1000</v>
      </c>
      <c r="I292" s="301">
        <f>I293</f>
        <v>0</v>
      </c>
      <c r="J292" s="455"/>
      <c r="K292" s="361">
        <f>I292/H292*100</f>
        <v>0</v>
      </c>
      <c r="L292" s="149"/>
    </row>
    <row r="293" spans="1:12" ht="15.75" customHeight="1" thickBot="1">
      <c r="A293" s="328" t="s">
        <v>218</v>
      </c>
      <c r="B293" s="358" t="s">
        <v>190</v>
      </c>
      <c r="C293" s="364" t="s">
        <v>161</v>
      </c>
      <c r="D293" s="365" t="s">
        <v>167</v>
      </c>
      <c r="E293" s="365" t="s">
        <v>802</v>
      </c>
      <c r="F293" s="365" t="s">
        <v>217</v>
      </c>
      <c r="G293" s="288">
        <v>0</v>
      </c>
      <c r="H293" s="288">
        <v>1000</v>
      </c>
      <c r="I293" s="288">
        <v>0</v>
      </c>
      <c r="J293" s="455"/>
      <c r="K293" s="361">
        <v>0</v>
      </c>
      <c r="L293" s="149"/>
    </row>
    <row r="294" spans="1:12" ht="18" customHeight="1" thickBot="1">
      <c r="A294" s="321" t="s">
        <v>156</v>
      </c>
      <c r="B294" s="358" t="s">
        <v>190</v>
      </c>
      <c r="C294" s="391" t="s">
        <v>161</v>
      </c>
      <c r="D294" s="395" t="s">
        <v>169</v>
      </c>
      <c r="E294" s="363"/>
      <c r="F294" s="411"/>
      <c r="G294" s="283">
        <f>G295+G297+G299+G301+G303+G305</f>
        <v>3579850.55</v>
      </c>
      <c r="H294" s="283">
        <f>H295+H297+H299+H301+H303+H305</f>
        <v>21387917</v>
      </c>
      <c r="I294" s="283">
        <f>I295+I297+I299+I301+I303+I305</f>
        <v>3683134.0199999996</v>
      </c>
      <c r="J294" s="455">
        <f t="shared" si="18"/>
        <v>102.88513357072964</v>
      </c>
      <c r="K294" s="361">
        <f t="shared" si="17"/>
        <v>17.220629853762755</v>
      </c>
      <c r="L294" s="148"/>
    </row>
    <row r="295" spans="1:12" ht="40.5" customHeight="1" thickBot="1">
      <c r="A295" s="289" t="s">
        <v>701</v>
      </c>
      <c r="B295" s="358" t="s">
        <v>190</v>
      </c>
      <c r="C295" s="375" t="s">
        <v>161</v>
      </c>
      <c r="D295" s="382" t="s">
        <v>169</v>
      </c>
      <c r="E295" s="363" t="s">
        <v>512</v>
      </c>
      <c r="F295" s="373"/>
      <c r="G295" s="301">
        <f>G296</f>
        <v>650190.58</v>
      </c>
      <c r="H295" s="301">
        <f>H296</f>
        <v>1800000</v>
      </c>
      <c r="I295" s="301">
        <f>I296</f>
        <v>608653.09</v>
      </c>
      <c r="J295" s="455">
        <f t="shared" si="18"/>
        <v>93.6114900341989</v>
      </c>
      <c r="K295" s="361">
        <f t="shared" si="17"/>
        <v>33.81406055555555</v>
      </c>
      <c r="L295" s="148"/>
    </row>
    <row r="296" spans="1:12" ht="25.5" customHeight="1" thickBot="1">
      <c r="A296" s="286" t="s">
        <v>0</v>
      </c>
      <c r="B296" s="358" t="s">
        <v>190</v>
      </c>
      <c r="C296" s="376" t="s">
        <v>161</v>
      </c>
      <c r="D296" s="373" t="s">
        <v>169</v>
      </c>
      <c r="E296" s="365" t="s">
        <v>512</v>
      </c>
      <c r="F296" s="373" t="s">
        <v>1</v>
      </c>
      <c r="G296" s="287">
        <v>650190.58</v>
      </c>
      <c r="H296" s="287">
        <v>1800000</v>
      </c>
      <c r="I296" s="287">
        <v>608653.09</v>
      </c>
      <c r="J296" s="455">
        <f t="shared" si="18"/>
        <v>93.6114900341989</v>
      </c>
      <c r="K296" s="361">
        <f t="shared" si="17"/>
        <v>33.81406055555555</v>
      </c>
      <c r="L296" s="148"/>
    </row>
    <row r="297" spans="1:12" ht="29.25" customHeight="1" thickBot="1">
      <c r="A297" s="289" t="s">
        <v>702</v>
      </c>
      <c r="B297" s="358" t="s">
        <v>190</v>
      </c>
      <c r="C297" s="375" t="s">
        <v>161</v>
      </c>
      <c r="D297" s="382" t="s">
        <v>169</v>
      </c>
      <c r="E297" s="363" t="s">
        <v>264</v>
      </c>
      <c r="F297" s="373"/>
      <c r="G297" s="301">
        <f>G298</f>
        <v>2754583.98</v>
      </c>
      <c r="H297" s="301">
        <f>H298</f>
        <v>9500000</v>
      </c>
      <c r="I297" s="301">
        <f>I298</f>
        <v>2328952.76</v>
      </c>
      <c r="J297" s="455">
        <f t="shared" si="18"/>
        <v>84.54825762836245</v>
      </c>
      <c r="K297" s="361">
        <f t="shared" si="17"/>
        <v>24.51529221052631</v>
      </c>
      <c r="L297" s="148"/>
    </row>
    <row r="298" spans="1:12" ht="28.5" customHeight="1" thickBot="1">
      <c r="A298" s="286" t="s">
        <v>0</v>
      </c>
      <c r="B298" s="358" t="s">
        <v>190</v>
      </c>
      <c r="C298" s="376" t="s">
        <v>161</v>
      </c>
      <c r="D298" s="373" t="s">
        <v>169</v>
      </c>
      <c r="E298" s="365" t="s">
        <v>264</v>
      </c>
      <c r="F298" s="373" t="s">
        <v>1</v>
      </c>
      <c r="G298" s="287">
        <v>2754583.98</v>
      </c>
      <c r="H298" s="287">
        <v>9500000</v>
      </c>
      <c r="I298" s="287">
        <v>2328952.76</v>
      </c>
      <c r="J298" s="455">
        <f t="shared" si="18"/>
        <v>84.54825762836245</v>
      </c>
      <c r="K298" s="361">
        <f t="shared" si="17"/>
        <v>24.51529221052631</v>
      </c>
      <c r="L298" s="148"/>
    </row>
    <row r="299" spans="1:12" ht="40.5" customHeight="1" thickBot="1">
      <c r="A299" s="289" t="s">
        <v>407</v>
      </c>
      <c r="B299" s="358" t="s">
        <v>190</v>
      </c>
      <c r="C299" s="375" t="s">
        <v>161</v>
      </c>
      <c r="D299" s="382" t="s">
        <v>169</v>
      </c>
      <c r="E299" s="363" t="s">
        <v>408</v>
      </c>
      <c r="F299" s="373"/>
      <c r="G299" s="301">
        <f>G300</f>
        <v>0</v>
      </c>
      <c r="H299" s="301">
        <f>H300</f>
        <v>5000000</v>
      </c>
      <c r="I299" s="301">
        <f>I300</f>
        <v>329396.18</v>
      </c>
      <c r="J299" s="455"/>
      <c r="K299" s="361">
        <f t="shared" si="17"/>
        <v>6.587923599999999</v>
      </c>
      <c r="L299" s="148"/>
    </row>
    <row r="300" spans="1:12" ht="43.5" customHeight="1" thickBot="1">
      <c r="A300" s="286" t="s">
        <v>0</v>
      </c>
      <c r="B300" s="358" t="s">
        <v>190</v>
      </c>
      <c r="C300" s="376" t="s">
        <v>161</v>
      </c>
      <c r="D300" s="373" t="s">
        <v>169</v>
      </c>
      <c r="E300" s="365" t="s">
        <v>408</v>
      </c>
      <c r="F300" s="373" t="s">
        <v>1</v>
      </c>
      <c r="G300" s="288">
        <v>0</v>
      </c>
      <c r="H300" s="288">
        <v>5000000</v>
      </c>
      <c r="I300" s="288">
        <v>329396.18</v>
      </c>
      <c r="J300" s="455"/>
      <c r="K300" s="361">
        <f t="shared" si="17"/>
        <v>6.587923599999999</v>
      </c>
      <c r="L300" s="148"/>
    </row>
    <row r="301" spans="1:12" ht="48" customHeight="1" thickBot="1">
      <c r="A301" s="284" t="s">
        <v>193</v>
      </c>
      <c r="B301" s="358" t="s">
        <v>190</v>
      </c>
      <c r="C301" s="362" t="s">
        <v>161</v>
      </c>
      <c r="D301" s="363" t="s">
        <v>169</v>
      </c>
      <c r="E301" s="363" t="s">
        <v>194</v>
      </c>
      <c r="F301" s="365"/>
      <c r="G301" s="301">
        <f>G302</f>
        <v>0</v>
      </c>
      <c r="H301" s="301">
        <f>H302</f>
        <v>384250</v>
      </c>
      <c r="I301" s="301">
        <f>I302</f>
        <v>80000</v>
      </c>
      <c r="J301" s="455"/>
      <c r="K301" s="361">
        <f t="shared" si="17"/>
        <v>20.819778789850357</v>
      </c>
      <c r="L301" s="149"/>
    </row>
    <row r="302" spans="1:12" ht="16.5" customHeight="1" thickBot="1">
      <c r="A302" s="328" t="s">
        <v>218</v>
      </c>
      <c r="B302" s="358" t="s">
        <v>190</v>
      </c>
      <c r="C302" s="364" t="s">
        <v>161</v>
      </c>
      <c r="D302" s="365" t="s">
        <v>169</v>
      </c>
      <c r="E302" s="365" t="s">
        <v>194</v>
      </c>
      <c r="F302" s="365" t="s">
        <v>217</v>
      </c>
      <c r="G302" s="288">
        <v>0</v>
      </c>
      <c r="H302" s="288">
        <v>384250</v>
      </c>
      <c r="I302" s="288">
        <v>80000</v>
      </c>
      <c r="J302" s="455"/>
      <c r="K302" s="361">
        <v>0</v>
      </c>
      <c r="L302" s="149"/>
    </row>
    <row r="303" spans="1:12" ht="30" customHeight="1" thickBot="1">
      <c r="A303" s="291" t="s">
        <v>693</v>
      </c>
      <c r="B303" s="358" t="s">
        <v>190</v>
      </c>
      <c r="C303" s="375" t="s">
        <v>161</v>
      </c>
      <c r="D303" s="382" t="s">
        <v>169</v>
      </c>
      <c r="E303" s="363" t="s">
        <v>314</v>
      </c>
      <c r="F303" s="365"/>
      <c r="G303" s="301">
        <f>G304</f>
        <v>175075.99</v>
      </c>
      <c r="H303" s="436">
        <f>H304</f>
        <v>1537000</v>
      </c>
      <c r="I303" s="301">
        <f>I304</f>
        <v>336131.99</v>
      </c>
      <c r="J303" s="455">
        <f t="shared" si="18"/>
        <v>191.9920544216257</v>
      </c>
      <c r="K303" s="361">
        <f t="shared" si="17"/>
        <v>21.869355237475602</v>
      </c>
      <c r="L303" s="149"/>
    </row>
    <row r="304" spans="1:12" ht="15.75" customHeight="1" thickBot="1">
      <c r="A304" s="328" t="s">
        <v>218</v>
      </c>
      <c r="B304" s="358" t="s">
        <v>190</v>
      </c>
      <c r="C304" s="376" t="s">
        <v>161</v>
      </c>
      <c r="D304" s="373" t="s">
        <v>169</v>
      </c>
      <c r="E304" s="365" t="s">
        <v>314</v>
      </c>
      <c r="F304" s="373" t="s">
        <v>217</v>
      </c>
      <c r="G304" s="288">
        <v>175075.99</v>
      </c>
      <c r="H304" s="288">
        <v>1537000</v>
      </c>
      <c r="I304" s="288">
        <v>336131.99</v>
      </c>
      <c r="J304" s="455">
        <f t="shared" si="18"/>
        <v>191.9920544216257</v>
      </c>
      <c r="K304" s="361">
        <f t="shared" si="17"/>
        <v>21.869355237475602</v>
      </c>
      <c r="L304" s="149"/>
    </row>
    <row r="305" spans="1:12" ht="48" customHeight="1" thickBot="1">
      <c r="A305" s="291" t="s">
        <v>752</v>
      </c>
      <c r="B305" s="358" t="s">
        <v>190</v>
      </c>
      <c r="C305" s="375" t="s">
        <v>161</v>
      </c>
      <c r="D305" s="382" t="s">
        <v>169</v>
      </c>
      <c r="E305" s="363" t="s">
        <v>804</v>
      </c>
      <c r="F305" s="365"/>
      <c r="G305" s="301">
        <f>G306</f>
        <v>0</v>
      </c>
      <c r="H305" s="436">
        <f>H306</f>
        <v>3166667</v>
      </c>
      <c r="I305" s="301">
        <f>I306</f>
        <v>0</v>
      </c>
      <c r="J305" s="455"/>
      <c r="K305" s="361">
        <f>I305/H305*100</f>
        <v>0</v>
      </c>
      <c r="L305" s="149"/>
    </row>
    <row r="306" spans="1:12" ht="15.75" customHeight="1" thickBot="1">
      <c r="A306" s="328" t="s">
        <v>218</v>
      </c>
      <c r="B306" s="358" t="s">
        <v>190</v>
      </c>
      <c r="C306" s="376" t="s">
        <v>161</v>
      </c>
      <c r="D306" s="373" t="s">
        <v>169</v>
      </c>
      <c r="E306" s="365" t="s">
        <v>804</v>
      </c>
      <c r="F306" s="373" t="s">
        <v>217</v>
      </c>
      <c r="G306" s="288">
        <v>0</v>
      </c>
      <c r="H306" s="288">
        <v>3166667</v>
      </c>
      <c r="I306" s="288">
        <v>0</v>
      </c>
      <c r="J306" s="455"/>
      <c r="K306" s="361">
        <f>I306/H306*100</f>
        <v>0</v>
      </c>
      <c r="L306" s="149"/>
    </row>
    <row r="307" spans="1:12" ht="20.25" customHeight="1" thickBot="1">
      <c r="A307" s="331" t="s">
        <v>216</v>
      </c>
      <c r="B307" s="358" t="s">
        <v>190</v>
      </c>
      <c r="C307" s="359" t="s">
        <v>161</v>
      </c>
      <c r="D307" s="360" t="s">
        <v>161</v>
      </c>
      <c r="E307" s="363"/>
      <c r="F307" s="365"/>
      <c r="G307" s="332">
        <f>G308+G311+G315+G319</f>
        <v>31748.9</v>
      </c>
      <c r="H307" s="439">
        <f>H308+H311+H315+H319</f>
        <v>1820400</v>
      </c>
      <c r="I307" s="332">
        <f>I308+I311+I315+I319</f>
        <v>63795.8</v>
      </c>
      <c r="J307" s="455">
        <f t="shared" si="18"/>
        <v>200.93861519611704</v>
      </c>
      <c r="K307" s="361">
        <f t="shared" si="17"/>
        <v>3.504493517908152</v>
      </c>
      <c r="L307" s="149"/>
    </row>
    <row r="308" spans="1:12" ht="37.5" customHeight="1" thickBot="1">
      <c r="A308" s="284" t="s">
        <v>703</v>
      </c>
      <c r="B308" s="358" t="s">
        <v>190</v>
      </c>
      <c r="C308" s="375" t="s">
        <v>161</v>
      </c>
      <c r="D308" s="382" t="s">
        <v>161</v>
      </c>
      <c r="E308" s="363" t="s">
        <v>312</v>
      </c>
      <c r="F308" s="363"/>
      <c r="G308" s="301">
        <f>G309+G310</f>
        <v>0</v>
      </c>
      <c r="H308" s="436">
        <f>H309+H310</f>
        <v>1362800</v>
      </c>
      <c r="I308" s="301">
        <f>I309+I310</f>
        <v>0</v>
      </c>
      <c r="J308" s="455"/>
      <c r="K308" s="361">
        <f t="shared" si="17"/>
        <v>0</v>
      </c>
      <c r="L308" s="149"/>
    </row>
    <row r="309" spans="1:12" ht="14.25" customHeight="1" thickBot="1">
      <c r="A309" s="286" t="s">
        <v>520</v>
      </c>
      <c r="B309" s="358" t="s">
        <v>190</v>
      </c>
      <c r="C309" s="376" t="s">
        <v>161</v>
      </c>
      <c r="D309" s="373" t="s">
        <v>161</v>
      </c>
      <c r="E309" s="365" t="s">
        <v>312</v>
      </c>
      <c r="F309" s="365" t="s">
        <v>220</v>
      </c>
      <c r="G309" s="288">
        <v>0</v>
      </c>
      <c r="H309" s="288">
        <v>473274.5</v>
      </c>
      <c r="I309" s="288">
        <v>0</v>
      </c>
      <c r="J309" s="455"/>
      <c r="K309" s="361">
        <f t="shared" si="17"/>
        <v>0</v>
      </c>
      <c r="L309" s="149"/>
    </row>
    <row r="310" spans="1:12" ht="16.5" customHeight="1" thickBot="1">
      <c r="A310" s="328" t="s">
        <v>218</v>
      </c>
      <c r="B310" s="358" t="s">
        <v>190</v>
      </c>
      <c r="C310" s="376" t="s">
        <v>161</v>
      </c>
      <c r="D310" s="373" t="s">
        <v>161</v>
      </c>
      <c r="E310" s="365" t="s">
        <v>312</v>
      </c>
      <c r="F310" s="365" t="s">
        <v>217</v>
      </c>
      <c r="G310" s="288">
        <v>0</v>
      </c>
      <c r="H310" s="288">
        <v>889525.5</v>
      </c>
      <c r="I310" s="288">
        <v>0</v>
      </c>
      <c r="J310" s="455"/>
      <c r="K310" s="361">
        <f t="shared" si="17"/>
        <v>0</v>
      </c>
      <c r="L310" s="149"/>
    </row>
    <row r="311" spans="1:12" ht="42" customHeight="1" thickBot="1">
      <c r="A311" s="289" t="s">
        <v>704</v>
      </c>
      <c r="B311" s="370" t="s">
        <v>190</v>
      </c>
      <c r="C311" s="375" t="s">
        <v>161</v>
      </c>
      <c r="D311" s="363" t="s">
        <v>161</v>
      </c>
      <c r="E311" s="363" t="s">
        <v>313</v>
      </c>
      <c r="F311" s="363"/>
      <c r="G311" s="301">
        <f>SUM(G312:G314)</f>
        <v>0</v>
      </c>
      <c r="H311" s="301">
        <f>SUM(H312:H314)</f>
        <v>151600</v>
      </c>
      <c r="I311" s="301">
        <f>SUM(I312:I314)</f>
        <v>4962.3</v>
      </c>
      <c r="J311" s="455"/>
      <c r="K311" s="361">
        <f t="shared" si="17"/>
        <v>3.273284960422164</v>
      </c>
      <c r="L311" s="149"/>
    </row>
    <row r="312" spans="1:12" ht="16.5" customHeight="1" thickBot="1">
      <c r="A312" s="286" t="s">
        <v>520</v>
      </c>
      <c r="B312" s="358" t="s">
        <v>190</v>
      </c>
      <c r="C312" s="376" t="s">
        <v>161</v>
      </c>
      <c r="D312" s="373" t="s">
        <v>161</v>
      </c>
      <c r="E312" s="365" t="s">
        <v>313</v>
      </c>
      <c r="F312" s="365" t="s">
        <v>220</v>
      </c>
      <c r="G312" s="287">
        <v>0</v>
      </c>
      <c r="H312" s="287">
        <v>52586</v>
      </c>
      <c r="I312" s="287">
        <v>3321.15</v>
      </c>
      <c r="J312" s="455"/>
      <c r="K312" s="361">
        <f t="shared" si="17"/>
        <v>6.315654356672878</v>
      </c>
      <c r="L312" s="149"/>
    </row>
    <row r="313" spans="1:12" ht="24" customHeight="1" thickBot="1">
      <c r="A313" s="286" t="s">
        <v>506</v>
      </c>
      <c r="B313" s="358" t="s">
        <v>190</v>
      </c>
      <c r="C313" s="376" t="s">
        <v>161</v>
      </c>
      <c r="D313" s="373" t="s">
        <v>161</v>
      </c>
      <c r="E313" s="365" t="s">
        <v>313</v>
      </c>
      <c r="F313" s="373" t="s">
        <v>508</v>
      </c>
      <c r="G313" s="287">
        <v>0</v>
      </c>
      <c r="H313" s="287">
        <v>178</v>
      </c>
      <c r="I313" s="287">
        <v>0</v>
      </c>
      <c r="J313" s="455"/>
      <c r="K313" s="361">
        <f t="shared" si="17"/>
        <v>0</v>
      </c>
      <c r="L313" s="149"/>
    </row>
    <row r="314" spans="1:12" ht="24" customHeight="1" thickBot="1">
      <c r="A314" s="328" t="s">
        <v>218</v>
      </c>
      <c r="B314" s="358" t="s">
        <v>190</v>
      </c>
      <c r="C314" s="376" t="s">
        <v>161</v>
      </c>
      <c r="D314" s="373" t="s">
        <v>161</v>
      </c>
      <c r="E314" s="365" t="s">
        <v>313</v>
      </c>
      <c r="F314" s="373" t="s">
        <v>217</v>
      </c>
      <c r="G314" s="287">
        <v>0</v>
      </c>
      <c r="H314" s="287">
        <v>98836</v>
      </c>
      <c r="I314" s="287">
        <v>1641.15</v>
      </c>
      <c r="J314" s="455"/>
      <c r="K314" s="361">
        <f>I314/H314*100</f>
        <v>1.6604779634950828</v>
      </c>
      <c r="L314" s="149"/>
    </row>
    <row r="315" spans="1:12" ht="18.75" customHeight="1" thickBot="1">
      <c r="A315" s="289" t="s">
        <v>705</v>
      </c>
      <c r="B315" s="358" t="s">
        <v>190</v>
      </c>
      <c r="C315" s="375" t="s">
        <v>161</v>
      </c>
      <c r="D315" s="363" t="s">
        <v>161</v>
      </c>
      <c r="E315" s="363" t="s">
        <v>267</v>
      </c>
      <c r="F315" s="365"/>
      <c r="G315" s="301">
        <f>G316+G317+G318</f>
        <v>0</v>
      </c>
      <c r="H315" s="301">
        <f>H316+H317+H318</f>
        <v>161000</v>
      </c>
      <c r="I315" s="301">
        <f>I316+I317+I318</f>
        <v>23633.5</v>
      </c>
      <c r="J315" s="455"/>
      <c r="K315" s="361">
        <f t="shared" si="17"/>
        <v>14.679192546583849</v>
      </c>
      <c r="L315" s="149"/>
    </row>
    <row r="316" spans="1:12" ht="18.75" customHeight="1" thickBot="1">
      <c r="A316" s="286" t="s">
        <v>638</v>
      </c>
      <c r="B316" s="358" t="s">
        <v>190</v>
      </c>
      <c r="C316" s="376" t="s">
        <v>161</v>
      </c>
      <c r="D316" s="365" t="s">
        <v>161</v>
      </c>
      <c r="E316" s="365" t="s">
        <v>267</v>
      </c>
      <c r="F316" s="365" t="s">
        <v>345</v>
      </c>
      <c r="G316" s="287">
        <v>0</v>
      </c>
      <c r="H316" s="287">
        <v>64518.19</v>
      </c>
      <c r="I316" s="287">
        <v>18151.7</v>
      </c>
      <c r="J316" s="455"/>
      <c r="K316" s="361">
        <f t="shared" si="17"/>
        <v>28.134236251822937</v>
      </c>
      <c r="L316" s="149"/>
    </row>
    <row r="317" spans="1:12" ht="24" customHeight="1" thickBot="1">
      <c r="A317" s="286" t="s">
        <v>639</v>
      </c>
      <c r="B317" s="358" t="s">
        <v>190</v>
      </c>
      <c r="C317" s="376" t="s">
        <v>161</v>
      </c>
      <c r="D317" s="365" t="s">
        <v>161</v>
      </c>
      <c r="E317" s="365" t="s">
        <v>267</v>
      </c>
      <c r="F317" s="365" t="s">
        <v>92</v>
      </c>
      <c r="G317" s="287">
        <v>0</v>
      </c>
      <c r="H317" s="287">
        <v>26481.81</v>
      </c>
      <c r="I317" s="287">
        <v>5481.8</v>
      </c>
      <c r="J317" s="455"/>
      <c r="K317" s="361">
        <f t="shared" si="17"/>
        <v>20.700246697638867</v>
      </c>
      <c r="L317" s="149"/>
    </row>
    <row r="318" spans="1:12" ht="15.75" customHeight="1" thickBot="1">
      <c r="A318" s="328" t="s">
        <v>218</v>
      </c>
      <c r="B318" s="358" t="s">
        <v>190</v>
      </c>
      <c r="C318" s="376" t="s">
        <v>161</v>
      </c>
      <c r="D318" s="365" t="s">
        <v>161</v>
      </c>
      <c r="E318" s="365" t="s">
        <v>267</v>
      </c>
      <c r="F318" s="365" t="s">
        <v>217</v>
      </c>
      <c r="G318" s="287">
        <v>0</v>
      </c>
      <c r="H318" s="287">
        <v>70000</v>
      </c>
      <c r="I318" s="287">
        <v>0</v>
      </c>
      <c r="J318" s="455"/>
      <c r="K318" s="361">
        <f t="shared" si="17"/>
        <v>0</v>
      </c>
      <c r="L318" s="149"/>
    </row>
    <row r="319" spans="1:12" ht="26.25" customHeight="1" thickBot="1">
      <c r="A319" s="289" t="s">
        <v>706</v>
      </c>
      <c r="B319" s="370" t="s">
        <v>190</v>
      </c>
      <c r="C319" s="375" t="s">
        <v>161</v>
      </c>
      <c r="D319" s="363" t="s">
        <v>161</v>
      </c>
      <c r="E319" s="363" t="s">
        <v>266</v>
      </c>
      <c r="F319" s="363"/>
      <c r="G319" s="301">
        <f>SUM(G320:G321)</f>
        <v>31748.9</v>
      </c>
      <c r="H319" s="301">
        <f>SUM(H320:H321)</f>
        <v>145000</v>
      </c>
      <c r="I319" s="301">
        <f>SUM(I320:I321)</f>
        <v>35200</v>
      </c>
      <c r="J319" s="455">
        <f t="shared" si="18"/>
        <v>110.86998289704523</v>
      </c>
      <c r="K319" s="361">
        <f t="shared" si="17"/>
        <v>24.275862068965516</v>
      </c>
      <c r="L319" s="149"/>
    </row>
    <row r="320" spans="1:12" ht="13.5" thickBot="1">
      <c r="A320" s="286" t="s">
        <v>520</v>
      </c>
      <c r="B320" s="358" t="s">
        <v>190</v>
      </c>
      <c r="C320" s="376" t="s">
        <v>161</v>
      </c>
      <c r="D320" s="373" t="s">
        <v>161</v>
      </c>
      <c r="E320" s="365" t="s">
        <v>266</v>
      </c>
      <c r="F320" s="365" t="s">
        <v>220</v>
      </c>
      <c r="G320" s="288">
        <v>31748.9</v>
      </c>
      <c r="H320" s="288">
        <v>100000</v>
      </c>
      <c r="I320" s="288">
        <v>35200</v>
      </c>
      <c r="J320" s="455">
        <f t="shared" si="18"/>
        <v>110.86998289704523</v>
      </c>
      <c r="K320" s="361">
        <f t="shared" si="17"/>
        <v>35.199999999999996</v>
      </c>
      <c r="L320" s="149"/>
    </row>
    <row r="321" spans="1:12" ht="13.5" customHeight="1" thickBot="1">
      <c r="A321" s="286" t="s">
        <v>338</v>
      </c>
      <c r="B321" s="358" t="s">
        <v>190</v>
      </c>
      <c r="C321" s="376" t="s">
        <v>161</v>
      </c>
      <c r="D321" s="373" t="s">
        <v>161</v>
      </c>
      <c r="E321" s="365" t="s">
        <v>266</v>
      </c>
      <c r="F321" s="365" t="s">
        <v>339</v>
      </c>
      <c r="G321" s="288">
        <v>0</v>
      </c>
      <c r="H321" s="288">
        <v>45000</v>
      </c>
      <c r="I321" s="288">
        <v>0</v>
      </c>
      <c r="J321" s="455"/>
      <c r="K321" s="361">
        <f t="shared" si="17"/>
        <v>0</v>
      </c>
      <c r="L321" s="149"/>
    </row>
    <row r="322" spans="1:12" ht="12.75" customHeight="1" thickBot="1">
      <c r="A322" s="321" t="s">
        <v>182</v>
      </c>
      <c r="B322" s="358" t="s">
        <v>190</v>
      </c>
      <c r="C322" s="391" t="s">
        <v>161</v>
      </c>
      <c r="D322" s="360" t="s">
        <v>163</v>
      </c>
      <c r="E322" s="363"/>
      <c r="F322" s="360"/>
      <c r="G322" s="283">
        <f>G323+G335+G339+G342+G332</f>
        <v>2900789.63</v>
      </c>
      <c r="H322" s="283">
        <f>H323+H335+H339+H342+H332</f>
        <v>14017000</v>
      </c>
      <c r="I322" s="283">
        <f>I323+I335+I339+I342+I332</f>
        <v>3041356.7299999995</v>
      </c>
      <c r="J322" s="455">
        <f t="shared" si="18"/>
        <v>104.84582192883802</v>
      </c>
      <c r="K322" s="361">
        <v>0</v>
      </c>
      <c r="L322" s="149"/>
    </row>
    <row r="323" spans="1:12" ht="15" customHeight="1" thickBot="1">
      <c r="A323" s="333" t="s">
        <v>133</v>
      </c>
      <c r="B323" s="370" t="s">
        <v>190</v>
      </c>
      <c r="C323" s="412" t="s">
        <v>161</v>
      </c>
      <c r="D323" s="413" t="s">
        <v>163</v>
      </c>
      <c r="E323" s="413" t="s">
        <v>268</v>
      </c>
      <c r="F323" s="413"/>
      <c r="G323" s="334">
        <f>SUM(G324:G331)</f>
        <v>998722.46</v>
      </c>
      <c r="H323" s="334">
        <f>SUM(H324:H331)</f>
        <v>6496000</v>
      </c>
      <c r="I323" s="334">
        <f>SUM(I324:I331)</f>
        <v>2118329.76</v>
      </c>
      <c r="J323" s="455">
        <f t="shared" si="18"/>
        <v>212.103947276804</v>
      </c>
      <c r="K323" s="361">
        <f>I323/H323*100</f>
        <v>32.609756157635466</v>
      </c>
      <c r="L323" s="149"/>
    </row>
    <row r="324" spans="1:12" ht="19.5" customHeight="1" thickBot="1">
      <c r="A324" s="286" t="s">
        <v>638</v>
      </c>
      <c r="B324" s="358" t="s">
        <v>190</v>
      </c>
      <c r="C324" s="376" t="s">
        <v>161</v>
      </c>
      <c r="D324" s="365" t="s">
        <v>163</v>
      </c>
      <c r="E324" s="365" t="s">
        <v>268</v>
      </c>
      <c r="F324" s="365" t="s">
        <v>345</v>
      </c>
      <c r="G324" s="288">
        <v>277787.24</v>
      </c>
      <c r="H324" s="288">
        <v>4214102.65</v>
      </c>
      <c r="I324" s="288">
        <v>1200238.98</v>
      </c>
      <c r="J324" s="455">
        <f t="shared" si="18"/>
        <v>432.0713147227353</v>
      </c>
      <c r="K324" s="361">
        <f t="shared" si="17"/>
        <v>28.481484189759826</v>
      </c>
      <c r="L324" s="149"/>
    </row>
    <row r="325" spans="1:12" ht="31.5" customHeight="1" thickBot="1">
      <c r="A325" s="286" t="s">
        <v>641</v>
      </c>
      <c r="B325" s="358" t="s">
        <v>190</v>
      </c>
      <c r="C325" s="376" t="s">
        <v>161</v>
      </c>
      <c r="D325" s="365" t="s">
        <v>163</v>
      </c>
      <c r="E325" s="365" t="s">
        <v>268</v>
      </c>
      <c r="F325" s="365" t="s">
        <v>346</v>
      </c>
      <c r="G325" s="288">
        <v>-115</v>
      </c>
      <c r="H325" s="288">
        <v>101000</v>
      </c>
      <c r="I325" s="288">
        <v>0</v>
      </c>
      <c r="J325" s="455">
        <f t="shared" si="18"/>
        <v>0</v>
      </c>
      <c r="K325" s="361">
        <f>I325/H325*100</f>
        <v>0</v>
      </c>
      <c r="L325" s="149"/>
    </row>
    <row r="326" spans="1:12" ht="49.5" customHeight="1" thickBot="1">
      <c r="A326" s="286" t="s">
        <v>639</v>
      </c>
      <c r="B326" s="414" t="s">
        <v>190</v>
      </c>
      <c r="C326" s="376" t="s">
        <v>161</v>
      </c>
      <c r="D326" s="365" t="s">
        <v>163</v>
      </c>
      <c r="E326" s="365" t="s">
        <v>268</v>
      </c>
      <c r="F326" s="365" t="s">
        <v>92</v>
      </c>
      <c r="G326" s="288">
        <v>560792.52</v>
      </c>
      <c r="H326" s="288">
        <v>1299000</v>
      </c>
      <c r="I326" s="288">
        <v>466522.99</v>
      </c>
      <c r="J326" s="455">
        <f t="shared" si="18"/>
        <v>83.18994518685805</v>
      </c>
      <c r="K326" s="361">
        <f>I326/H326*100</f>
        <v>35.914010007698224</v>
      </c>
      <c r="L326" s="149"/>
    </row>
    <row r="327" spans="1:12" ht="18.75" customHeight="1" thickBot="1">
      <c r="A327" s="286" t="s">
        <v>520</v>
      </c>
      <c r="B327" s="370" t="s">
        <v>190</v>
      </c>
      <c r="C327" s="376" t="s">
        <v>161</v>
      </c>
      <c r="D327" s="365" t="s">
        <v>163</v>
      </c>
      <c r="E327" s="365" t="s">
        <v>268</v>
      </c>
      <c r="F327" s="365" t="s">
        <v>220</v>
      </c>
      <c r="G327" s="287">
        <v>159790.19</v>
      </c>
      <c r="H327" s="287">
        <v>744000</v>
      </c>
      <c r="I327" s="287">
        <v>365670.44</v>
      </c>
      <c r="J327" s="455">
        <f t="shared" si="18"/>
        <v>228.84411114349382</v>
      </c>
      <c r="K327" s="361">
        <f>I327/H327*100</f>
        <v>49.14925268817205</v>
      </c>
      <c r="L327" s="149"/>
    </row>
    <row r="328" spans="1:12" ht="35.25" customHeight="1" thickBot="1">
      <c r="A328" s="286" t="s">
        <v>259</v>
      </c>
      <c r="B328" s="370" t="s">
        <v>190</v>
      </c>
      <c r="C328" s="376" t="s">
        <v>161</v>
      </c>
      <c r="D328" s="365" t="s">
        <v>163</v>
      </c>
      <c r="E328" s="365" t="s">
        <v>268</v>
      </c>
      <c r="F328" s="365" t="s">
        <v>260</v>
      </c>
      <c r="G328" s="287">
        <v>0</v>
      </c>
      <c r="H328" s="287">
        <v>85897.35</v>
      </c>
      <c r="I328" s="287">
        <v>85897.35</v>
      </c>
      <c r="J328" s="455"/>
      <c r="K328" s="361">
        <f>I328/H328*100</f>
        <v>100</v>
      </c>
      <c r="L328" s="149"/>
    </row>
    <row r="329" spans="1:12" ht="33" customHeight="1" thickBot="1">
      <c r="A329" s="286" t="s">
        <v>340</v>
      </c>
      <c r="B329" s="358" t="s">
        <v>190</v>
      </c>
      <c r="C329" s="376" t="s">
        <v>161</v>
      </c>
      <c r="D329" s="365" t="s">
        <v>163</v>
      </c>
      <c r="E329" s="365" t="s">
        <v>268</v>
      </c>
      <c r="F329" s="365" t="s">
        <v>343</v>
      </c>
      <c r="G329" s="287">
        <v>0</v>
      </c>
      <c r="H329" s="287">
        <v>2000</v>
      </c>
      <c r="I329" s="287">
        <v>0</v>
      </c>
      <c r="J329" s="455"/>
      <c r="K329" s="361">
        <f aca="true" t="shared" si="19" ref="K329:K409">I329/H329*100</f>
        <v>0</v>
      </c>
      <c r="L329" s="149"/>
    </row>
    <row r="330" spans="1:12" ht="32.25" customHeight="1" thickBot="1">
      <c r="A330" s="286" t="s">
        <v>342</v>
      </c>
      <c r="B330" s="358" t="s">
        <v>190</v>
      </c>
      <c r="C330" s="376" t="s">
        <v>161</v>
      </c>
      <c r="D330" s="365" t="s">
        <v>163</v>
      </c>
      <c r="E330" s="365" t="s">
        <v>268</v>
      </c>
      <c r="F330" s="365" t="s">
        <v>344</v>
      </c>
      <c r="G330" s="287">
        <v>0</v>
      </c>
      <c r="H330" s="287">
        <v>0</v>
      </c>
      <c r="I330" s="287">
        <v>0</v>
      </c>
      <c r="J330" s="455"/>
      <c r="K330" s="361">
        <v>0</v>
      </c>
      <c r="L330" s="149"/>
    </row>
    <row r="331" spans="1:12" ht="15" customHeight="1" thickBot="1">
      <c r="A331" s="286" t="s">
        <v>247</v>
      </c>
      <c r="B331" s="358" t="s">
        <v>190</v>
      </c>
      <c r="C331" s="376" t="s">
        <v>161</v>
      </c>
      <c r="D331" s="365" t="s">
        <v>163</v>
      </c>
      <c r="E331" s="365" t="s">
        <v>268</v>
      </c>
      <c r="F331" s="365" t="s">
        <v>248</v>
      </c>
      <c r="G331" s="287">
        <v>467.51</v>
      </c>
      <c r="H331" s="287">
        <v>50000</v>
      </c>
      <c r="I331" s="287">
        <v>0</v>
      </c>
      <c r="J331" s="455">
        <f t="shared" si="18"/>
        <v>0</v>
      </c>
      <c r="K331" s="361">
        <f t="shared" si="19"/>
        <v>0</v>
      </c>
      <c r="L331" s="149"/>
    </row>
    <row r="332" spans="1:12" ht="25.5" customHeight="1" thickBot="1">
      <c r="A332" s="335" t="s">
        <v>707</v>
      </c>
      <c r="B332" s="358" t="s">
        <v>190</v>
      </c>
      <c r="C332" s="375" t="s">
        <v>161</v>
      </c>
      <c r="D332" s="363" t="s">
        <v>163</v>
      </c>
      <c r="E332" s="363" t="s">
        <v>155</v>
      </c>
      <c r="F332" s="363"/>
      <c r="G332" s="285">
        <f>SUM(G333:G334)</f>
        <v>1902067.17</v>
      </c>
      <c r="H332" s="292">
        <f>SUM(H333:H334)</f>
        <v>6696000</v>
      </c>
      <c r="I332" s="285">
        <f>SUM(I333:I334)</f>
        <v>916026.97</v>
      </c>
      <c r="J332" s="455">
        <f t="shared" si="18"/>
        <v>48.159548960618466</v>
      </c>
      <c r="K332" s="361">
        <f t="shared" si="19"/>
        <v>13.680211618876942</v>
      </c>
      <c r="L332" s="149"/>
    </row>
    <row r="333" spans="1:12" ht="21" customHeight="1" thickBot="1">
      <c r="A333" s="286" t="s">
        <v>638</v>
      </c>
      <c r="B333" s="358" t="s">
        <v>190</v>
      </c>
      <c r="C333" s="376" t="s">
        <v>161</v>
      </c>
      <c r="D333" s="373" t="s">
        <v>163</v>
      </c>
      <c r="E333" s="365" t="s">
        <v>155</v>
      </c>
      <c r="F333" s="365" t="s">
        <v>345</v>
      </c>
      <c r="G333" s="287">
        <v>1722067.17</v>
      </c>
      <c r="H333" s="287">
        <v>5142000</v>
      </c>
      <c r="I333" s="287">
        <v>916026.97</v>
      </c>
      <c r="J333" s="455">
        <f t="shared" si="18"/>
        <v>53.19345179781808</v>
      </c>
      <c r="K333" s="361">
        <f t="shared" si="19"/>
        <v>17.8146046285492</v>
      </c>
      <c r="L333" s="149"/>
    </row>
    <row r="334" spans="1:12" ht="27" customHeight="1" thickBot="1">
      <c r="A334" s="286" t="s">
        <v>639</v>
      </c>
      <c r="B334" s="358" t="s">
        <v>190</v>
      </c>
      <c r="C334" s="376" t="s">
        <v>161</v>
      </c>
      <c r="D334" s="365" t="s">
        <v>163</v>
      </c>
      <c r="E334" s="365" t="s">
        <v>155</v>
      </c>
      <c r="F334" s="365" t="s">
        <v>92</v>
      </c>
      <c r="G334" s="288">
        <v>180000</v>
      </c>
      <c r="H334" s="288">
        <v>1554000</v>
      </c>
      <c r="I334" s="288">
        <v>0</v>
      </c>
      <c r="J334" s="455">
        <f t="shared" si="18"/>
        <v>0</v>
      </c>
      <c r="K334" s="415">
        <f t="shared" si="19"/>
        <v>0</v>
      </c>
      <c r="L334" s="149"/>
    </row>
    <row r="335" spans="1:12" ht="12" customHeight="1" thickBot="1">
      <c r="A335" s="289" t="s">
        <v>144</v>
      </c>
      <c r="B335" s="358" t="s">
        <v>190</v>
      </c>
      <c r="C335" s="375" t="s">
        <v>161</v>
      </c>
      <c r="D335" s="363" t="s">
        <v>163</v>
      </c>
      <c r="E335" s="363" t="s">
        <v>269</v>
      </c>
      <c r="F335" s="363"/>
      <c r="G335" s="285">
        <f>SUM(G336:G338)</f>
        <v>0</v>
      </c>
      <c r="H335" s="285">
        <f>SUM(H336:H338)</f>
        <v>25000</v>
      </c>
      <c r="I335" s="285">
        <f>SUM(I336:I338)</f>
        <v>7000</v>
      </c>
      <c r="J335" s="455"/>
      <c r="K335" s="361">
        <f t="shared" si="19"/>
        <v>28.000000000000004</v>
      </c>
      <c r="L335" s="149"/>
    </row>
    <row r="336" spans="1:12" ht="16.5" customHeight="1" thickBot="1">
      <c r="A336" s="286" t="s">
        <v>641</v>
      </c>
      <c r="B336" s="358" t="s">
        <v>190</v>
      </c>
      <c r="C336" s="376" t="s">
        <v>161</v>
      </c>
      <c r="D336" s="373" t="s">
        <v>163</v>
      </c>
      <c r="E336" s="365" t="s">
        <v>269</v>
      </c>
      <c r="F336" s="365" t="s">
        <v>346</v>
      </c>
      <c r="G336" s="288">
        <v>0</v>
      </c>
      <c r="H336" s="288">
        <v>5000</v>
      </c>
      <c r="I336" s="288">
        <v>0</v>
      </c>
      <c r="J336" s="455"/>
      <c r="K336" s="361">
        <f t="shared" si="19"/>
        <v>0</v>
      </c>
      <c r="L336" s="149"/>
    </row>
    <row r="337" spans="1:12" ht="13.5" customHeight="1" thickBot="1">
      <c r="A337" s="286" t="s">
        <v>520</v>
      </c>
      <c r="B337" s="358" t="s">
        <v>190</v>
      </c>
      <c r="C337" s="376" t="s">
        <v>161</v>
      </c>
      <c r="D337" s="365" t="s">
        <v>163</v>
      </c>
      <c r="E337" s="365" t="s">
        <v>269</v>
      </c>
      <c r="F337" s="365" t="s">
        <v>220</v>
      </c>
      <c r="G337" s="302">
        <v>0</v>
      </c>
      <c r="H337" s="302">
        <v>20000</v>
      </c>
      <c r="I337" s="302">
        <v>7000</v>
      </c>
      <c r="J337" s="455"/>
      <c r="K337" s="361">
        <f t="shared" si="19"/>
        <v>35</v>
      </c>
      <c r="L337" s="149"/>
    </row>
    <row r="338" spans="1:12" ht="24" customHeight="1" thickBot="1">
      <c r="A338" s="328" t="s">
        <v>218</v>
      </c>
      <c r="B338" s="358" t="s">
        <v>190</v>
      </c>
      <c r="C338" s="376" t="s">
        <v>161</v>
      </c>
      <c r="D338" s="365" t="s">
        <v>163</v>
      </c>
      <c r="E338" s="365" t="s">
        <v>269</v>
      </c>
      <c r="F338" s="365" t="s">
        <v>217</v>
      </c>
      <c r="G338" s="302">
        <v>0</v>
      </c>
      <c r="H338" s="302">
        <v>0</v>
      </c>
      <c r="I338" s="302">
        <v>0</v>
      </c>
      <c r="J338" s="455"/>
      <c r="K338" s="361"/>
      <c r="L338" s="149"/>
    </row>
    <row r="339" spans="1:12" ht="36.75" customHeight="1" thickBot="1">
      <c r="A339" s="289" t="s">
        <v>708</v>
      </c>
      <c r="B339" s="358" t="s">
        <v>190</v>
      </c>
      <c r="C339" s="375" t="s">
        <v>161</v>
      </c>
      <c r="D339" s="363" t="s">
        <v>163</v>
      </c>
      <c r="E339" s="363" t="s">
        <v>270</v>
      </c>
      <c r="F339" s="363"/>
      <c r="G339" s="285">
        <f>G340+G341</f>
        <v>0</v>
      </c>
      <c r="H339" s="285">
        <f>H340+H341</f>
        <v>500000</v>
      </c>
      <c r="I339" s="285">
        <f>I340+I341</f>
        <v>0</v>
      </c>
      <c r="J339" s="455"/>
      <c r="K339" s="361">
        <f t="shared" si="19"/>
        <v>0</v>
      </c>
      <c r="L339" s="149"/>
    </row>
    <row r="340" spans="1:12" ht="14.25" customHeight="1" thickBot="1">
      <c r="A340" s="286" t="s">
        <v>520</v>
      </c>
      <c r="B340" s="358" t="s">
        <v>190</v>
      </c>
      <c r="C340" s="376" t="s">
        <v>161</v>
      </c>
      <c r="D340" s="365" t="s">
        <v>163</v>
      </c>
      <c r="E340" s="365" t="s">
        <v>270</v>
      </c>
      <c r="F340" s="365" t="s">
        <v>220</v>
      </c>
      <c r="G340" s="288">
        <v>0</v>
      </c>
      <c r="H340" s="288">
        <v>500000</v>
      </c>
      <c r="I340" s="288">
        <v>0</v>
      </c>
      <c r="J340" s="455"/>
      <c r="K340" s="361">
        <f t="shared" si="19"/>
        <v>0</v>
      </c>
      <c r="L340" s="149"/>
    </row>
    <row r="341" spans="1:12" ht="18" customHeight="1" thickBot="1">
      <c r="A341" s="328" t="s">
        <v>218</v>
      </c>
      <c r="B341" s="358" t="s">
        <v>190</v>
      </c>
      <c r="C341" s="376" t="s">
        <v>161</v>
      </c>
      <c r="D341" s="365" t="s">
        <v>163</v>
      </c>
      <c r="E341" s="365" t="s">
        <v>270</v>
      </c>
      <c r="F341" s="365" t="s">
        <v>217</v>
      </c>
      <c r="G341" s="288">
        <v>0</v>
      </c>
      <c r="H341" s="288">
        <v>0</v>
      </c>
      <c r="I341" s="288">
        <v>0</v>
      </c>
      <c r="J341" s="455"/>
      <c r="K341" s="361"/>
      <c r="L341" s="149"/>
    </row>
    <row r="342" spans="1:12" ht="39" customHeight="1" thickBot="1">
      <c r="A342" s="289" t="s">
        <v>709</v>
      </c>
      <c r="B342" s="358" t="s">
        <v>190</v>
      </c>
      <c r="C342" s="375" t="s">
        <v>161</v>
      </c>
      <c r="D342" s="363" t="s">
        <v>163</v>
      </c>
      <c r="E342" s="363" t="s">
        <v>381</v>
      </c>
      <c r="F342" s="363"/>
      <c r="G342" s="285">
        <f>G343+G344</f>
        <v>0</v>
      </c>
      <c r="H342" s="285">
        <f>H343+H344</f>
        <v>300000</v>
      </c>
      <c r="I342" s="285">
        <f>I343+I344</f>
        <v>0</v>
      </c>
      <c r="J342" s="455"/>
      <c r="K342" s="361">
        <f t="shared" si="19"/>
        <v>0</v>
      </c>
      <c r="L342" s="149"/>
    </row>
    <row r="343" spans="1:12" ht="19.5" customHeight="1" thickBot="1">
      <c r="A343" s="286" t="s">
        <v>520</v>
      </c>
      <c r="B343" s="358" t="s">
        <v>190</v>
      </c>
      <c r="C343" s="376" t="s">
        <v>161</v>
      </c>
      <c r="D343" s="365" t="s">
        <v>163</v>
      </c>
      <c r="E343" s="365" t="s">
        <v>381</v>
      </c>
      <c r="F343" s="365" t="s">
        <v>220</v>
      </c>
      <c r="G343" s="288">
        <v>0</v>
      </c>
      <c r="H343" s="288">
        <v>300000</v>
      </c>
      <c r="I343" s="288">
        <v>0</v>
      </c>
      <c r="J343" s="455"/>
      <c r="K343" s="361">
        <f t="shared" si="19"/>
        <v>0</v>
      </c>
      <c r="L343" s="149"/>
    </row>
    <row r="344" spans="1:12" ht="18" customHeight="1" thickBot="1">
      <c r="A344" s="328" t="s">
        <v>218</v>
      </c>
      <c r="B344" s="358" t="s">
        <v>190</v>
      </c>
      <c r="C344" s="376" t="s">
        <v>161</v>
      </c>
      <c r="D344" s="365" t="s">
        <v>163</v>
      </c>
      <c r="E344" s="365" t="s">
        <v>381</v>
      </c>
      <c r="F344" s="365" t="s">
        <v>217</v>
      </c>
      <c r="G344" s="288">
        <v>0</v>
      </c>
      <c r="H344" s="288">
        <v>0</v>
      </c>
      <c r="I344" s="288">
        <v>0</v>
      </c>
      <c r="J344" s="455"/>
      <c r="K344" s="361"/>
      <c r="L344" s="149"/>
    </row>
    <row r="345" spans="1:12" ht="18" customHeight="1" thickBot="1">
      <c r="A345" s="315" t="s">
        <v>213</v>
      </c>
      <c r="B345" s="353" t="s">
        <v>190</v>
      </c>
      <c r="C345" s="416" t="s">
        <v>162</v>
      </c>
      <c r="D345" s="378"/>
      <c r="E345" s="379"/>
      <c r="F345" s="378"/>
      <c r="G345" s="307">
        <f>G346</f>
        <v>4079173.5100000002</v>
      </c>
      <c r="H345" s="307">
        <f>H346</f>
        <v>22509519.490000002</v>
      </c>
      <c r="I345" s="307">
        <f>I346</f>
        <v>3841290.0100000002</v>
      </c>
      <c r="J345" s="455">
        <f aca="true" t="shared" si="20" ref="J345:J405">I345/G345*100</f>
        <v>94.16834073331684</v>
      </c>
      <c r="K345" s="361">
        <f>I345/H345*100</f>
        <v>17.06517996399931</v>
      </c>
      <c r="L345" s="149"/>
    </row>
    <row r="346" spans="1:12" ht="15" customHeight="1" thickBot="1">
      <c r="A346" s="321" t="s">
        <v>183</v>
      </c>
      <c r="B346" s="358" t="s">
        <v>190</v>
      </c>
      <c r="C346" s="417" t="s">
        <v>162</v>
      </c>
      <c r="D346" s="360" t="s">
        <v>160</v>
      </c>
      <c r="E346" s="363"/>
      <c r="F346" s="360"/>
      <c r="G346" s="332">
        <f>G347+G366+G374</f>
        <v>4079173.5100000002</v>
      </c>
      <c r="H346" s="332">
        <f>H347+H366+H374</f>
        <v>22509519.490000002</v>
      </c>
      <c r="I346" s="332">
        <f>I347+I366+I374</f>
        <v>3841290.0100000002</v>
      </c>
      <c r="J346" s="455">
        <f t="shared" si="20"/>
        <v>94.16834073331684</v>
      </c>
      <c r="K346" s="361">
        <f t="shared" si="19"/>
        <v>17.06517996399931</v>
      </c>
      <c r="L346" s="149"/>
    </row>
    <row r="347" spans="1:12" ht="32.25" customHeight="1" thickBot="1">
      <c r="A347" s="333" t="s">
        <v>134</v>
      </c>
      <c r="B347" s="358" t="s">
        <v>190</v>
      </c>
      <c r="C347" s="418" t="s">
        <v>162</v>
      </c>
      <c r="D347" s="413" t="s">
        <v>160</v>
      </c>
      <c r="E347" s="413" t="s">
        <v>271</v>
      </c>
      <c r="F347" s="413"/>
      <c r="G347" s="326">
        <f>G348+G371</f>
        <v>3893273.5100000002</v>
      </c>
      <c r="H347" s="326">
        <f>H348+H371</f>
        <v>19293530.41</v>
      </c>
      <c r="I347" s="326">
        <f>I348+I371</f>
        <v>3622090.0100000002</v>
      </c>
      <c r="J347" s="455">
        <f t="shared" si="20"/>
        <v>93.03456334872297</v>
      </c>
      <c r="K347" s="361">
        <f>I347/H347*100</f>
        <v>18.77359888536854</v>
      </c>
      <c r="L347" s="149"/>
    </row>
    <row r="348" spans="1:12" ht="52.5" customHeight="1" thickBot="1">
      <c r="A348" s="282" t="s">
        <v>135</v>
      </c>
      <c r="B348" s="358" t="s">
        <v>190</v>
      </c>
      <c r="C348" s="385" t="s">
        <v>136</v>
      </c>
      <c r="D348" s="360" t="s">
        <v>160</v>
      </c>
      <c r="E348" s="360" t="s">
        <v>272</v>
      </c>
      <c r="F348" s="360"/>
      <c r="G348" s="332">
        <f>G349+G351+G353+G356+G364+G358</f>
        <v>3893273.5100000002</v>
      </c>
      <c r="H348" s="332">
        <f>H349+H351+H353+H356+H362+H360+H364+H358</f>
        <v>19133530.41</v>
      </c>
      <c r="I348" s="332">
        <f>I349+I351+I353+I356+I364+I358</f>
        <v>3622090.0100000002</v>
      </c>
      <c r="J348" s="455">
        <f t="shared" si="20"/>
        <v>93.03456334872297</v>
      </c>
      <c r="K348" s="361">
        <f t="shared" si="19"/>
        <v>18.93058903602516</v>
      </c>
      <c r="L348" s="149"/>
    </row>
    <row r="349" spans="1:12" ht="15" customHeight="1" thickBot="1">
      <c r="A349" s="289" t="s">
        <v>710</v>
      </c>
      <c r="B349" s="358" t="s">
        <v>190</v>
      </c>
      <c r="C349" s="362" t="s">
        <v>162</v>
      </c>
      <c r="D349" s="363" t="s">
        <v>160</v>
      </c>
      <c r="E349" s="363" t="s">
        <v>514</v>
      </c>
      <c r="F349" s="363"/>
      <c r="G349" s="301">
        <f>SUM(G350:G350)</f>
        <v>501142.04</v>
      </c>
      <c r="H349" s="301">
        <f>SUM(H350:H350)</f>
        <v>2203419.27</v>
      </c>
      <c r="I349" s="301">
        <f>SUM(I350:I350)</f>
        <v>595181.64</v>
      </c>
      <c r="J349" s="455">
        <f t="shared" si="20"/>
        <v>118.7650591038022</v>
      </c>
      <c r="K349" s="361">
        <f t="shared" si="19"/>
        <v>27.011728911674627</v>
      </c>
      <c r="L349" s="149"/>
    </row>
    <row r="350" spans="1:12" ht="14.25" customHeight="1" thickBot="1">
      <c r="A350" s="286" t="s">
        <v>0</v>
      </c>
      <c r="B350" s="358" t="s">
        <v>190</v>
      </c>
      <c r="C350" s="419" t="s">
        <v>162</v>
      </c>
      <c r="D350" s="365" t="s">
        <v>160</v>
      </c>
      <c r="E350" s="365" t="s">
        <v>514</v>
      </c>
      <c r="F350" s="365" t="s">
        <v>1</v>
      </c>
      <c r="G350" s="288">
        <v>501142.04</v>
      </c>
      <c r="H350" s="288">
        <v>2203419.27</v>
      </c>
      <c r="I350" s="288">
        <v>595181.64</v>
      </c>
      <c r="J350" s="455">
        <f t="shared" si="20"/>
        <v>118.7650591038022</v>
      </c>
      <c r="K350" s="361">
        <f t="shared" si="19"/>
        <v>27.011728911674627</v>
      </c>
      <c r="L350" s="149"/>
    </row>
    <row r="351" spans="1:12" ht="13.5" customHeight="1" thickBot="1">
      <c r="A351" s="289" t="s">
        <v>137</v>
      </c>
      <c r="B351" s="358" t="s">
        <v>190</v>
      </c>
      <c r="C351" s="362" t="s">
        <v>162</v>
      </c>
      <c r="D351" s="363" t="s">
        <v>160</v>
      </c>
      <c r="E351" s="363" t="s">
        <v>273</v>
      </c>
      <c r="F351" s="363"/>
      <c r="G351" s="301">
        <f>SUM(G352:G352)</f>
        <v>2483031.47</v>
      </c>
      <c r="H351" s="301">
        <f>SUM(H352:H352)</f>
        <v>9361580.73</v>
      </c>
      <c r="I351" s="301">
        <f>SUM(I352:I352)</f>
        <v>2588408.37</v>
      </c>
      <c r="J351" s="455">
        <f t="shared" si="20"/>
        <v>104.24388096861293</v>
      </c>
      <c r="K351" s="361">
        <f t="shared" si="19"/>
        <v>27.64926612986651</v>
      </c>
      <c r="L351" s="149"/>
    </row>
    <row r="352" spans="1:12" ht="56.25" customHeight="1" thickBot="1">
      <c r="A352" s="286" t="s">
        <v>0</v>
      </c>
      <c r="B352" s="358" t="s">
        <v>190</v>
      </c>
      <c r="C352" s="419" t="s">
        <v>162</v>
      </c>
      <c r="D352" s="365" t="s">
        <v>160</v>
      </c>
      <c r="E352" s="365" t="s">
        <v>273</v>
      </c>
      <c r="F352" s="365" t="s">
        <v>1</v>
      </c>
      <c r="G352" s="287">
        <v>2483031.47</v>
      </c>
      <c r="H352" s="288">
        <v>9361580.73</v>
      </c>
      <c r="I352" s="287">
        <v>2588408.37</v>
      </c>
      <c r="J352" s="455">
        <f t="shared" si="20"/>
        <v>104.24388096861293</v>
      </c>
      <c r="K352" s="361">
        <f t="shared" si="19"/>
        <v>27.64926612986651</v>
      </c>
      <c r="L352" s="149"/>
    </row>
    <row r="353" spans="1:12" ht="40.5" customHeight="1" thickBot="1">
      <c r="A353" s="284" t="s">
        <v>711</v>
      </c>
      <c r="B353" s="358" t="s">
        <v>190</v>
      </c>
      <c r="C353" s="375" t="s">
        <v>162</v>
      </c>
      <c r="D353" s="363" t="s">
        <v>160</v>
      </c>
      <c r="E353" s="363" t="s">
        <v>362</v>
      </c>
      <c r="F353" s="363"/>
      <c r="G353" s="301">
        <f>SUM(G354:G355)</f>
        <v>284100</v>
      </c>
      <c r="H353" s="436">
        <f>SUM(H354:H355)</f>
        <v>1293200</v>
      </c>
      <c r="I353" s="301">
        <f>SUM(I354:I355)</f>
        <v>350800</v>
      </c>
      <c r="J353" s="455">
        <f t="shared" si="20"/>
        <v>123.47764871524112</v>
      </c>
      <c r="K353" s="361">
        <f t="shared" si="19"/>
        <v>27.126507887411073</v>
      </c>
      <c r="L353" s="149"/>
    </row>
    <row r="354" spans="1:12" ht="15.75" customHeight="1" thickBot="1">
      <c r="A354" s="328" t="s">
        <v>218</v>
      </c>
      <c r="B354" s="358" t="s">
        <v>190</v>
      </c>
      <c r="C354" s="376" t="s">
        <v>162</v>
      </c>
      <c r="D354" s="365" t="s">
        <v>160</v>
      </c>
      <c r="E354" s="365" t="s">
        <v>362</v>
      </c>
      <c r="F354" s="365" t="s">
        <v>217</v>
      </c>
      <c r="G354" s="287">
        <v>284100</v>
      </c>
      <c r="H354" s="288">
        <v>1293200</v>
      </c>
      <c r="I354" s="287">
        <v>350800</v>
      </c>
      <c r="J354" s="455">
        <f t="shared" si="20"/>
        <v>123.47764871524112</v>
      </c>
      <c r="K354" s="361">
        <f t="shared" si="19"/>
        <v>27.126507887411073</v>
      </c>
      <c r="L354" s="149"/>
    </row>
    <row r="355" spans="1:12" ht="18" customHeight="1" thickBot="1">
      <c r="A355" s="328" t="s">
        <v>145</v>
      </c>
      <c r="B355" s="358" t="s">
        <v>190</v>
      </c>
      <c r="C355" s="376" t="s">
        <v>162</v>
      </c>
      <c r="D355" s="365" t="s">
        <v>160</v>
      </c>
      <c r="E355" s="365" t="s">
        <v>362</v>
      </c>
      <c r="F355" s="365" t="s">
        <v>226</v>
      </c>
      <c r="G355" s="287">
        <v>0</v>
      </c>
      <c r="H355" s="288">
        <v>0</v>
      </c>
      <c r="I355" s="287">
        <v>0</v>
      </c>
      <c r="J355" s="455"/>
      <c r="K355" s="361"/>
      <c r="L355" s="149"/>
    </row>
    <row r="356" spans="1:12" ht="42" customHeight="1" thickBot="1">
      <c r="A356" s="284" t="s">
        <v>752</v>
      </c>
      <c r="B356" s="358" t="s">
        <v>190</v>
      </c>
      <c r="C356" s="375" t="s">
        <v>162</v>
      </c>
      <c r="D356" s="363" t="s">
        <v>160</v>
      </c>
      <c r="E356" s="363" t="s">
        <v>805</v>
      </c>
      <c r="F356" s="363"/>
      <c r="G356" s="301">
        <f>SUM(G357:G357)</f>
        <v>0</v>
      </c>
      <c r="H356" s="436">
        <f>SUM(H357:H357)</f>
        <v>3350000</v>
      </c>
      <c r="I356" s="301">
        <f>SUM(I357:I357)</f>
        <v>0</v>
      </c>
      <c r="J356" s="455"/>
      <c r="K356" s="361">
        <f>I356/H356*100</f>
        <v>0</v>
      </c>
      <c r="L356" s="149"/>
    </row>
    <row r="357" spans="1:12" ht="18" customHeight="1" thickBot="1">
      <c r="A357" s="328" t="s">
        <v>218</v>
      </c>
      <c r="B357" s="358" t="s">
        <v>190</v>
      </c>
      <c r="C357" s="376" t="s">
        <v>162</v>
      </c>
      <c r="D357" s="365" t="s">
        <v>160</v>
      </c>
      <c r="E357" s="365" t="s">
        <v>805</v>
      </c>
      <c r="F357" s="365" t="s">
        <v>355</v>
      </c>
      <c r="G357" s="287">
        <v>0</v>
      </c>
      <c r="H357" s="287">
        <v>3350000</v>
      </c>
      <c r="I357" s="287">
        <v>0</v>
      </c>
      <c r="J357" s="455"/>
      <c r="K357" s="361">
        <f>I357/H357*100</f>
        <v>0</v>
      </c>
      <c r="L357" s="149"/>
    </row>
    <row r="358" spans="1:12" ht="43.5" customHeight="1" thickBot="1">
      <c r="A358" s="284" t="s">
        <v>712</v>
      </c>
      <c r="B358" s="358" t="s">
        <v>190</v>
      </c>
      <c r="C358" s="375" t="s">
        <v>162</v>
      </c>
      <c r="D358" s="363" t="s">
        <v>160</v>
      </c>
      <c r="E358" s="363" t="s">
        <v>111</v>
      </c>
      <c r="F358" s="363"/>
      <c r="G358" s="301">
        <f>G359</f>
        <v>0</v>
      </c>
      <c r="H358" s="301">
        <f>H359</f>
        <v>323300</v>
      </c>
      <c r="I358" s="301">
        <f>I359</f>
        <v>87700</v>
      </c>
      <c r="J358" s="455"/>
      <c r="K358" s="361">
        <f t="shared" si="19"/>
        <v>27.126507887411073</v>
      </c>
      <c r="L358" s="149"/>
    </row>
    <row r="359" spans="1:12" ht="20.25" customHeight="1" thickBot="1">
      <c r="A359" s="328" t="s">
        <v>218</v>
      </c>
      <c r="B359" s="358" t="s">
        <v>190</v>
      </c>
      <c r="C359" s="376" t="s">
        <v>162</v>
      </c>
      <c r="D359" s="365" t="s">
        <v>160</v>
      </c>
      <c r="E359" s="365" t="s">
        <v>111</v>
      </c>
      <c r="F359" s="365" t="s">
        <v>217</v>
      </c>
      <c r="G359" s="287">
        <v>0</v>
      </c>
      <c r="H359" s="287">
        <v>323300</v>
      </c>
      <c r="I359" s="287">
        <v>87700</v>
      </c>
      <c r="J359" s="455"/>
      <c r="K359" s="361">
        <f t="shared" si="19"/>
        <v>27.126507887411073</v>
      </c>
      <c r="L359" s="149"/>
    </row>
    <row r="360" spans="1:12" ht="60" customHeight="1" thickBot="1">
      <c r="A360" s="284" t="s">
        <v>753</v>
      </c>
      <c r="B360" s="358" t="s">
        <v>190</v>
      </c>
      <c r="C360" s="375" t="s">
        <v>162</v>
      </c>
      <c r="D360" s="363" t="s">
        <v>160</v>
      </c>
      <c r="E360" s="363" t="s">
        <v>806</v>
      </c>
      <c r="F360" s="363"/>
      <c r="G360" s="301">
        <f>G361</f>
        <v>0</v>
      </c>
      <c r="H360" s="301">
        <f>H361</f>
        <v>101010.1</v>
      </c>
      <c r="I360" s="301">
        <f>I361</f>
        <v>0</v>
      </c>
      <c r="J360" s="455"/>
      <c r="K360" s="361">
        <f aca="true" t="shared" si="21" ref="K360:K368">I360/H360*100</f>
        <v>0</v>
      </c>
      <c r="L360" s="149"/>
    </row>
    <row r="361" spans="1:12" ht="20.25" customHeight="1" thickBot="1">
      <c r="A361" s="328" t="s">
        <v>218</v>
      </c>
      <c r="B361" s="358" t="s">
        <v>190</v>
      </c>
      <c r="C361" s="376" t="s">
        <v>162</v>
      </c>
      <c r="D361" s="365" t="s">
        <v>160</v>
      </c>
      <c r="E361" s="365" t="s">
        <v>806</v>
      </c>
      <c r="F361" s="365" t="s">
        <v>217</v>
      </c>
      <c r="G361" s="287">
        <v>0</v>
      </c>
      <c r="H361" s="288">
        <v>101010.1</v>
      </c>
      <c r="I361" s="287">
        <v>0</v>
      </c>
      <c r="J361" s="455"/>
      <c r="K361" s="361">
        <f t="shared" si="21"/>
        <v>0</v>
      </c>
      <c r="L361" s="149"/>
    </row>
    <row r="362" spans="1:12" ht="57.75" customHeight="1" thickBot="1">
      <c r="A362" s="284" t="s">
        <v>753</v>
      </c>
      <c r="B362" s="358" t="s">
        <v>190</v>
      </c>
      <c r="C362" s="375" t="s">
        <v>162</v>
      </c>
      <c r="D362" s="363" t="s">
        <v>160</v>
      </c>
      <c r="E362" s="363" t="s">
        <v>806</v>
      </c>
      <c r="F362" s="363"/>
      <c r="G362" s="301">
        <f>G363</f>
        <v>0</v>
      </c>
      <c r="H362" s="436">
        <f>H363</f>
        <v>1020.31</v>
      </c>
      <c r="I362" s="301">
        <f>I363</f>
        <v>0</v>
      </c>
      <c r="J362" s="455"/>
      <c r="K362" s="361">
        <f t="shared" si="21"/>
        <v>0</v>
      </c>
      <c r="L362" s="149"/>
    </row>
    <row r="363" spans="1:12" ht="20.25" customHeight="1" thickBot="1">
      <c r="A363" s="328" t="s">
        <v>218</v>
      </c>
      <c r="B363" s="358" t="s">
        <v>190</v>
      </c>
      <c r="C363" s="376" t="s">
        <v>162</v>
      </c>
      <c r="D363" s="365" t="s">
        <v>160</v>
      </c>
      <c r="E363" s="365" t="s">
        <v>806</v>
      </c>
      <c r="F363" s="365" t="s">
        <v>217</v>
      </c>
      <c r="G363" s="287">
        <v>0</v>
      </c>
      <c r="H363" s="288">
        <v>1020.31</v>
      </c>
      <c r="I363" s="287">
        <v>0</v>
      </c>
      <c r="J363" s="455"/>
      <c r="K363" s="361">
        <f t="shared" si="21"/>
        <v>0</v>
      </c>
      <c r="L363" s="149"/>
    </row>
    <row r="364" spans="1:12" ht="57.75" customHeight="1" thickBot="1">
      <c r="A364" s="284" t="s">
        <v>713</v>
      </c>
      <c r="B364" s="358" t="s">
        <v>190</v>
      </c>
      <c r="C364" s="362" t="s">
        <v>162</v>
      </c>
      <c r="D364" s="363" t="s">
        <v>160</v>
      </c>
      <c r="E364" s="363" t="s">
        <v>274</v>
      </c>
      <c r="F364" s="363"/>
      <c r="G364" s="301">
        <f>SUM(G365:G365)</f>
        <v>625000</v>
      </c>
      <c r="H364" s="436">
        <f>SUM(H365:H365)</f>
        <v>2500000</v>
      </c>
      <c r="I364" s="301">
        <f>SUM(I365:I365)</f>
        <v>0</v>
      </c>
      <c r="J364" s="455">
        <f t="shared" si="20"/>
        <v>0</v>
      </c>
      <c r="K364" s="361">
        <f t="shared" si="21"/>
        <v>0</v>
      </c>
      <c r="L364" s="149"/>
    </row>
    <row r="365" spans="1:12" ht="15.75" customHeight="1" thickBot="1">
      <c r="A365" s="286" t="s">
        <v>0</v>
      </c>
      <c r="B365" s="358" t="s">
        <v>190</v>
      </c>
      <c r="C365" s="419" t="s">
        <v>162</v>
      </c>
      <c r="D365" s="365" t="s">
        <v>160</v>
      </c>
      <c r="E365" s="365" t="s">
        <v>274</v>
      </c>
      <c r="F365" s="365" t="s">
        <v>1</v>
      </c>
      <c r="G365" s="302">
        <v>625000</v>
      </c>
      <c r="H365" s="288">
        <v>2500000</v>
      </c>
      <c r="I365" s="302">
        <v>0</v>
      </c>
      <c r="J365" s="455">
        <f t="shared" si="20"/>
        <v>0</v>
      </c>
      <c r="K365" s="361">
        <f t="shared" si="21"/>
        <v>0</v>
      </c>
      <c r="L365" s="149"/>
    </row>
    <row r="366" spans="1:12" ht="51.75" customHeight="1" thickBot="1">
      <c r="A366" s="298" t="s">
        <v>714</v>
      </c>
      <c r="B366" s="393" t="s">
        <v>190</v>
      </c>
      <c r="C366" s="368" t="s">
        <v>162</v>
      </c>
      <c r="D366" s="369" t="s">
        <v>160</v>
      </c>
      <c r="E366" s="369" t="s">
        <v>497</v>
      </c>
      <c r="F366" s="369"/>
      <c r="G366" s="301">
        <f>SUM(G367:G370)</f>
        <v>0</v>
      </c>
      <c r="H366" s="436">
        <f>SUM(H367:H370)</f>
        <v>2406989.08</v>
      </c>
      <c r="I366" s="301">
        <f>SUM(I367:I370)</f>
        <v>0</v>
      </c>
      <c r="J366" s="455"/>
      <c r="K366" s="361">
        <f t="shared" si="21"/>
        <v>0</v>
      </c>
      <c r="L366" s="149"/>
    </row>
    <row r="367" spans="1:12" ht="53.25" customHeight="1" thickBot="1">
      <c r="A367" s="286" t="s">
        <v>715</v>
      </c>
      <c r="B367" s="358" t="s">
        <v>190</v>
      </c>
      <c r="C367" s="364" t="s">
        <v>162</v>
      </c>
      <c r="D367" s="365" t="s">
        <v>160</v>
      </c>
      <c r="E367" s="365" t="s">
        <v>497</v>
      </c>
      <c r="F367" s="365" t="s">
        <v>310</v>
      </c>
      <c r="G367" s="287">
        <v>0</v>
      </c>
      <c r="H367" s="288">
        <v>2382919.19</v>
      </c>
      <c r="I367" s="287">
        <v>0</v>
      </c>
      <c r="J367" s="455"/>
      <c r="K367" s="361">
        <f t="shared" si="21"/>
        <v>0</v>
      </c>
      <c r="L367" s="149"/>
    </row>
    <row r="368" spans="1:12" ht="56.25" customHeight="1" thickBot="1">
      <c r="A368" s="286" t="s">
        <v>716</v>
      </c>
      <c r="B368" s="358" t="s">
        <v>190</v>
      </c>
      <c r="C368" s="364" t="s">
        <v>162</v>
      </c>
      <c r="D368" s="365" t="s">
        <v>160</v>
      </c>
      <c r="E368" s="365" t="s">
        <v>497</v>
      </c>
      <c r="F368" s="365" t="s">
        <v>310</v>
      </c>
      <c r="G368" s="288">
        <v>0</v>
      </c>
      <c r="H368" s="288">
        <v>24069.89</v>
      </c>
      <c r="I368" s="288">
        <v>0</v>
      </c>
      <c r="J368" s="455"/>
      <c r="K368" s="361">
        <f t="shared" si="21"/>
        <v>0</v>
      </c>
      <c r="L368" s="149"/>
    </row>
    <row r="369" spans="1:12" ht="14.25" customHeight="1" thickBot="1">
      <c r="A369" s="286" t="s">
        <v>520</v>
      </c>
      <c r="B369" s="358" t="s">
        <v>190</v>
      </c>
      <c r="C369" s="364" t="s">
        <v>162</v>
      </c>
      <c r="D369" s="365" t="s">
        <v>160</v>
      </c>
      <c r="E369" s="365" t="s">
        <v>497</v>
      </c>
      <c r="F369" s="365" t="s">
        <v>220</v>
      </c>
      <c r="G369" s="288">
        <v>0</v>
      </c>
      <c r="H369" s="288">
        <v>0</v>
      </c>
      <c r="I369" s="288">
        <v>0</v>
      </c>
      <c r="J369" s="455"/>
      <c r="K369" s="361"/>
      <c r="L369" s="149"/>
    </row>
    <row r="370" spans="1:12" ht="18.75" customHeight="1" thickBot="1">
      <c r="A370" s="286" t="s">
        <v>201</v>
      </c>
      <c r="B370" s="358" t="s">
        <v>190</v>
      </c>
      <c r="C370" s="364" t="s">
        <v>162</v>
      </c>
      <c r="D370" s="365" t="s">
        <v>160</v>
      </c>
      <c r="E370" s="365" t="s">
        <v>497</v>
      </c>
      <c r="F370" s="365" t="s">
        <v>355</v>
      </c>
      <c r="G370" s="288">
        <v>0</v>
      </c>
      <c r="H370" s="288">
        <v>0</v>
      </c>
      <c r="I370" s="288">
        <v>0</v>
      </c>
      <c r="J370" s="455"/>
      <c r="K370" s="361"/>
      <c r="L370" s="149"/>
    </row>
    <row r="371" spans="1:12" ht="15.75" customHeight="1" thickBot="1">
      <c r="A371" s="333" t="s">
        <v>717</v>
      </c>
      <c r="B371" s="358" t="s">
        <v>190</v>
      </c>
      <c r="C371" s="412" t="s">
        <v>162</v>
      </c>
      <c r="D371" s="413" t="s">
        <v>160</v>
      </c>
      <c r="E371" s="413" t="s">
        <v>718</v>
      </c>
      <c r="F371" s="413"/>
      <c r="G371" s="302">
        <f aca="true" t="shared" si="22" ref="G371:I372">G372</f>
        <v>0</v>
      </c>
      <c r="H371" s="302">
        <f t="shared" si="22"/>
        <v>160000</v>
      </c>
      <c r="I371" s="302">
        <f t="shared" si="22"/>
        <v>0</v>
      </c>
      <c r="J371" s="455"/>
      <c r="K371" s="361">
        <f t="shared" si="19"/>
        <v>0</v>
      </c>
      <c r="L371" s="149"/>
    </row>
    <row r="372" spans="1:12" ht="15.75" customHeight="1" thickBot="1">
      <c r="A372" s="289" t="s">
        <v>412</v>
      </c>
      <c r="B372" s="358" t="s">
        <v>190</v>
      </c>
      <c r="C372" s="375" t="s">
        <v>162</v>
      </c>
      <c r="D372" s="363" t="s">
        <v>160</v>
      </c>
      <c r="E372" s="363" t="s">
        <v>275</v>
      </c>
      <c r="F372" s="363"/>
      <c r="G372" s="301">
        <f t="shared" si="22"/>
        <v>0</v>
      </c>
      <c r="H372" s="301">
        <f t="shared" si="22"/>
        <v>160000</v>
      </c>
      <c r="I372" s="301">
        <f t="shared" si="22"/>
        <v>0</v>
      </c>
      <c r="J372" s="455"/>
      <c r="K372" s="361">
        <f>I372/H372*100</f>
        <v>0</v>
      </c>
      <c r="L372" s="149"/>
    </row>
    <row r="373" spans="1:12" ht="14.25" customHeight="1" thickBot="1">
      <c r="A373" s="286" t="s">
        <v>218</v>
      </c>
      <c r="B373" s="358" t="s">
        <v>190</v>
      </c>
      <c r="C373" s="376" t="s">
        <v>162</v>
      </c>
      <c r="D373" s="365" t="s">
        <v>160</v>
      </c>
      <c r="E373" s="365" t="s">
        <v>275</v>
      </c>
      <c r="F373" s="365" t="s">
        <v>217</v>
      </c>
      <c r="G373" s="287">
        <v>0</v>
      </c>
      <c r="H373" s="287">
        <v>160000</v>
      </c>
      <c r="I373" s="287">
        <v>0</v>
      </c>
      <c r="J373" s="455"/>
      <c r="K373" s="361">
        <f t="shared" si="19"/>
        <v>0</v>
      </c>
      <c r="L373" s="149"/>
    </row>
    <row r="374" spans="1:12" ht="62.25" customHeight="1" thickBot="1">
      <c r="A374" s="284" t="s">
        <v>711</v>
      </c>
      <c r="B374" s="358" t="s">
        <v>190</v>
      </c>
      <c r="C374" s="375" t="s">
        <v>162</v>
      </c>
      <c r="D374" s="363" t="s">
        <v>160</v>
      </c>
      <c r="E374" s="363" t="s">
        <v>110</v>
      </c>
      <c r="F374" s="363"/>
      <c r="G374" s="301">
        <f>G375</f>
        <v>185900</v>
      </c>
      <c r="H374" s="436">
        <f>H375</f>
        <v>809000</v>
      </c>
      <c r="I374" s="301">
        <f>I375</f>
        <v>219200</v>
      </c>
      <c r="J374" s="455">
        <f t="shared" si="20"/>
        <v>117.91285637439483</v>
      </c>
      <c r="K374" s="361">
        <f>I374/H374*100</f>
        <v>27.095179233621757</v>
      </c>
      <c r="L374" s="149"/>
    </row>
    <row r="375" spans="1:12" ht="51.75" customHeight="1" thickBot="1">
      <c r="A375" s="286" t="s">
        <v>715</v>
      </c>
      <c r="B375" s="358" t="s">
        <v>190</v>
      </c>
      <c r="C375" s="376" t="s">
        <v>162</v>
      </c>
      <c r="D375" s="365" t="s">
        <v>160</v>
      </c>
      <c r="E375" s="365" t="s">
        <v>110</v>
      </c>
      <c r="F375" s="365" t="s">
        <v>310</v>
      </c>
      <c r="G375" s="288">
        <v>185900</v>
      </c>
      <c r="H375" s="288">
        <f>334000+172000+72000+183000+48000</f>
        <v>809000</v>
      </c>
      <c r="I375" s="288">
        <v>219200</v>
      </c>
      <c r="J375" s="455">
        <f t="shared" si="20"/>
        <v>117.91285637439483</v>
      </c>
      <c r="K375" s="361">
        <f>I375/H375*100</f>
        <v>27.095179233621757</v>
      </c>
      <c r="L375" s="149"/>
    </row>
    <row r="376" spans="1:12" ht="15" customHeight="1" thickBot="1">
      <c r="A376" s="315" t="s">
        <v>171</v>
      </c>
      <c r="B376" s="353" t="s">
        <v>190</v>
      </c>
      <c r="C376" s="416" t="s">
        <v>165</v>
      </c>
      <c r="D376" s="378"/>
      <c r="E376" s="379"/>
      <c r="F376" s="378"/>
      <c r="G376" s="311">
        <f>G377+G380+G390+G398</f>
        <v>5020816.970000001</v>
      </c>
      <c r="H376" s="311">
        <f>H377+H380+H390+H398</f>
        <v>25026522.53</v>
      </c>
      <c r="I376" s="311">
        <f>I377+I380+I390+I398</f>
        <v>4311505.7700000005</v>
      </c>
      <c r="J376" s="455">
        <f t="shared" si="20"/>
        <v>85.8725939575527</v>
      </c>
      <c r="K376" s="361">
        <f t="shared" si="19"/>
        <v>17.227746143443127</v>
      </c>
      <c r="L376" s="149"/>
    </row>
    <row r="377" spans="1:12" ht="14.25" customHeight="1" thickBot="1">
      <c r="A377" s="282" t="s">
        <v>175</v>
      </c>
      <c r="B377" s="358" t="s">
        <v>190</v>
      </c>
      <c r="C377" s="359" t="s">
        <v>165</v>
      </c>
      <c r="D377" s="360" t="s">
        <v>160</v>
      </c>
      <c r="E377" s="363"/>
      <c r="F377" s="360"/>
      <c r="G377" s="283">
        <f aca="true" t="shared" si="23" ref="G377:I378">G378</f>
        <v>1326209.85</v>
      </c>
      <c r="H377" s="283">
        <f t="shared" si="23"/>
        <v>5300000</v>
      </c>
      <c r="I377" s="283">
        <f t="shared" si="23"/>
        <v>1272874.65</v>
      </c>
      <c r="J377" s="455">
        <f t="shared" si="20"/>
        <v>95.97837401071932</v>
      </c>
      <c r="K377" s="361">
        <f t="shared" si="19"/>
        <v>24.016502830188678</v>
      </c>
      <c r="L377" s="149"/>
    </row>
    <row r="378" spans="1:12" ht="13.5" customHeight="1" thickBot="1">
      <c r="A378" s="289" t="s">
        <v>187</v>
      </c>
      <c r="B378" s="358" t="s">
        <v>190</v>
      </c>
      <c r="C378" s="362" t="s">
        <v>165</v>
      </c>
      <c r="D378" s="363" t="s">
        <v>160</v>
      </c>
      <c r="E378" s="363" t="s">
        <v>276</v>
      </c>
      <c r="F378" s="363"/>
      <c r="G378" s="285">
        <f t="shared" si="23"/>
        <v>1326209.85</v>
      </c>
      <c r="H378" s="285">
        <f t="shared" si="23"/>
        <v>5300000</v>
      </c>
      <c r="I378" s="285">
        <f t="shared" si="23"/>
        <v>1272874.65</v>
      </c>
      <c r="J378" s="455">
        <f t="shared" si="20"/>
        <v>95.97837401071932</v>
      </c>
      <c r="K378" s="361">
        <f t="shared" si="19"/>
        <v>24.016502830188678</v>
      </c>
      <c r="L378" s="149"/>
    </row>
    <row r="379" spans="1:12" ht="13.5" customHeight="1" thickBot="1">
      <c r="A379" s="328" t="s">
        <v>2</v>
      </c>
      <c r="B379" s="358" t="s">
        <v>190</v>
      </c>
      <c r="C379" s="419" t="s">
        <v>165</v>
      </c>
      <c r="D379" s="365" t="s">
        <v>160</v>
      </c>
      <c r="E379" s="365" t="s">
        <v>276</v>
      </c>
      <c r="F379" s="365" t="s">
        <v>3</v>
      </c>
      <c r="G379" s="288">
        <v>1326209.85</v>
      </c>
      <c r="H379" s="288">
        <v>5300000</v>
      </c>
      <c r="I379" s="288">
        <v>1272874.65</v>
      </c>
      <c r="J379" s="455">
        <f t="shared" si="20"/>
        <v>95.97837401071932</v>
      </c>
      <c r="K379" s="361">
        <f t="shared" si="19"/>
        <v>24.016502830188678</v>
      </c>
      <c r="L379" s="149"/>
    </row>
    <row r="380" spans="1:12" ht="15.75" customHeight="1" thickBot="1">
      <c r="A380" s="282" t="s">
        <v>172</v>
      </c>
      <c r="B380" s="358" t="s">
        <v>190</v>
      </c>
      <c r="C380" s="359" t="s">
        <v>165</v>
      </c>
      <c r="D380" s="360" t="s">
        <v>169</v>
      </c>
      <c r="E380" s="363"/>
      <c r="F380" s="365"/>
      <c r="G380" s="283">
        <f>G383+G386+G381</f>
        <v>1744218.02</v>
      </c>
      <c r="H380" s="283">
        <f>H383+H386+H381</f>
        <v>7416704</v>
      </c>
      <c r="I380" s="283">
        <f>I383+I386+I381</f>
        <v>1222597.1600000001</v>
      </c>
      <c r="J380" s="455">
        <f t="shared" si="20"/>
        <v>70.09428557560712</v>
      </c>
      <c r="K380" s="361">
        <f t="shared" si="19"/>
        <v>16.484373112369056</v>
      </c>
      <c r="L380" s="149"/>
    </row>
    <row r="381" spans="1:12" ht="131.25" customHeight="1" thickBot="1">
      <c r="A381" s="289" t="s">
        <v>683</v>
      </c>
      <c r="B381" s="358" t="s">
        <v>190</v>
      </c>
      <c r="C381" s="362" t="s">
        <v>165</v>
      </c>
      <c r="D381" s="363" t="s">
        <v>169</v>
      </c>
      <c r="E381" s="363" t="s">
        <v>265</v>
      </c>
      <c r="F381" s="363"/>
      <c r="G381" s="285">
        <f>G382</f>
        <v>1992.8</v>
      </c>
      <c r="H381" s="292">
        <f>H382</f>
        <v>11704</v>
      </c>
      <c r="I381" s="285">
        <f>I382</f>
        <v>4714</v>
      </c>
      <c r="J381" s="455">
        <f t="shared" si="20"/>
        <v>236.55158570855076</v>
      </c>
      <c r="K381" s="361">
        <f t="shared" si="19"/>
        <v>40.27682843472317</v>
      </c>
      <c r="L381" s="149"/>
    </row>
    <row r="382" spans="1:12" ht="15.75" customHeight="1" thickBot="1">
      <c r="A382" s="328" t="s">
        <v>218</v>
      </c>
      <c r="B382" s="358" t="s">
        <v>190</v>
      </c>
      <c r="C382" s="364" t="s">
        <v>165</v>
      </c>
      <c r="D382" s="365" t="s">
        <v>169</v>
      </c>
      <c r="E382" s="365" t="s">
        <v>265</v>
      </c>
      <c r="F382" s="365" t="s">
        <v>217</v>
      </c>
      <c r="G382" s="288">
        <v>1992.8</v>
      </c>
      <c r="H382" s="288">
        <v>11704</v>
      </c>
      <c r="I382" s="288">
        <v>4714</v>
      </c>
      <c r="J382" s="455">
        <f t="shared" si="20"/>
        <v>236.55158570855076</v>
      </c>
      <c r="K382" s="361">
        <f t="shared" si="19"/>
        <v>40.27682843472317</v>
      </c>
      <c r="L382" s="149"/>
    </row>
    <row r="383" spans="1:12" ht="29.25" customHeight="1" thickBot="1">
      <c r="A383" s="289" t="s">
        <v>719</v>
      </c>
      <c r="B383" s="358" t="s">
        <v>190</v>
      </c>
      <c r="C383" s="362" t="s">
        <v>165</v>
      </c>
      <c r="D383" s="363" t="s">
        <v>169</v>
      </c>
      <c r="E383" s="363" t="s">
        <v>116</v>
      </c>
      <c r="F383" s="363"/>
      <c r="G383" s="285">
        <f>G384+G385</f>
        <v>1552856.74</v>
      </c>
      <c r="H383" s="292">
        <f>H384+H385</f>
        <v>6664000</v>
      </c>
      <c r="I383" s="285">
        <f>I384+I385</f>
        <v>1096094.77</v>
      </c>
      <c r="J383" s="455">
        <f t="shared" si="20"/>
        <v>70.5856980728306</v>
      </c>
      <c r="K383" s="361">
        <f t="shared" si="19"/>
        <v>16.44800075030012</v>
      </c>
      <c r="L383" s="149"/>
    </row>
    <row r="384" spans="1:12" ht="28.5" customHeight="1" thickBot="1">
      <c r="A384" s="328" t="s">
        <v>117</v>
      </c>
      <c r="B384" s="358" t="s">
        <v>190</v>
      </c>
      <c r="C384" s="364" t="s">
        <v>165</v>
      </c>
      <c r="D384" s="365" t="s">
        <v>169</v>
      </c>
      <c r="E384" s="365" t="s">
        <v>116</v>
      </c>
      <c r="F384" s="365" t="s">
        <v>118</v>
      </c>
      <c r="G384" s="287">
        <v>534751.45</v>
      </c>
      <c r="H384" s="287">
        <v>2509132</v>
      </c>
      <c r="I384" s="287">
        <v>377856.74</v>
      </c>
      <c r="J384" s="455">
        <f t="shared" si="20"/>
        <v>70.66025533918608</v>
      </c>
      <c r="K384" s="361">
        <f t="shared" si="19"/>
        <v>15.059261130940898</v>
      </c>
      <c r="L384" s="149"/>
    </row>
    <row r="385" spans="1:12" ht="12" customHeight="1" thickBot="1">
      <c r="A385" s="328" t="s">
        <v>218</v>
      </c>
      <c r="B385" s="358" t="s">
        <v>190</v>
      </c>
      <c r="C385" s="364" t="s">
        <v>165</v>
      </c>
      <c r="D385" s="365" t="s">
        <v>169</v>
      </c>
      <c r="E385" s="365" t="s">
        <v>116</v>
      </c>
      <c r="F385" s="365" t="s">
        <v>217</v>
      </c>
      <c r="G385" s="288">
        <v>1018105.29</v>
      </c>
      <c r="H385" s="288">
        <v>4154868</v>
      </c>
      <c r="I385" s="288">
        <v>718238.03</v>
      </c>
      <c r="J385" s="455">
        <f t="shared" si="20"/>
        <v>70.54653748042111</v>
      </c>
      <c r="K385" s="415">
        <f t="shared" si="19"/>
        <v>17.286663017934625</v>
      </c>
      <c r="L385" s="149"/>
    </row>
    <row r="386" spans="1:12" ht="14.25" customHeight="1" thickBot="1">
      <c r="A386" s="289" t="s">
        <v>720</v>
      </c>
      <c r="B386" s="358" t="s">
        <v>190</v>
      </c>
      <c r="C386" s="362" t="s">
        <v>165</v>
      </c>
      <c r="D386" s="363" t="s">
        <v>169</v>
      </c>
      <c r="E386" s="363" t="s">
        <v>429</v>
      </c>
      <c r="F386" s="363"/>
      <c r="G386" s="285">
        <f>G387+G388+G389</f>
        <v>189368.47999999998</v>
      </c>
      <c r="H386" s="285">
        <f>H387+H388+H389</f>
        <v>741000</v>
      </c>
      <c r="I386" s="285">
        <f>I387+I388+I389</f>
        <v>121788.39000000001</v>
      </c>
      <c r="J386" s="455">
        <f t="shared" si="20"/>
        <v>64.3129152222165</v>
      </c>
      <c r="K386" s="361">
        <f t="shared" si="19"/>
        <v>16.435680161943324</v>
      </c>
      <c r="L386" s="149"/>
    </row>
    <row r="387" spans="1:12" ht="12.75" customHeight="1" thickBot="1">
      <c r="A387" s="286" t="s">
        <v>347</v>
      </c>
      <c r="B387" s="358" t="s">
        <v>190</v>
      </c>
      <c r="C387" s="364" t="s">
        <v>165</v>
      </c>
      <c r="D387" s="365" t="s">
        <v>169</v>
      </c>
      <c r="E387" s="365" t="s">
        <v>429</v>
      </c>
      <c r="F387" s="365" t="s">
        <v>220</v>
      </c>
      <c r="G387" s="288">
        <v>0</v>
      </c>
      <c r="H387" s="288">
        <v>0</v>
      </c>
      <c r="I387" s="288">
        <v>0</v>
      </c>
      <c r="J387" s="455"/>
      <c r="K387" s="361"/>
      <c r="L387" s="149"/>
    </row>
    <row r="388" spans="1:12" ht="27" customHeight="1" thickBot="1">
      <c r="A388" s="328" t="s">
        <v>117</v>
      </c>
      <c r="B388" s="358" t="s">
        <v>190</v>
      </c>
      <c r="C388" s="364" t="s">
        <v>165</v>
      </c>
      <c r="D388" s="365" t="s">
        <v>169</v>
      </c>
      <c r="E388" s="365" t="s">
        <v>429</v>
      </c>
      <c r="F388" s="365" t="s">
        <v>118</v>
      </c>
      <c r="G388" s="288">
        <v>65944.83</v>
      </c>
      <c r="H388" s="288">
        <v>279348</v>
      </c>
      <c r="I388" s="288">
        <v>41984.15</v>
      </c>
      <c r="J388" s="455">
        <f t="shared" si="20"/>
        <v>63.6655671111746</v>
      </c>
      <c r="K388" s="361">
        <f t="shared" si="19"/>
        <v>15.029336168506665</v>
      </c>
      <c r="L388" s="149"/>
    </row>
    <row r="389" spans="1:12" ht="12.75" customHeight="1" thickBot="1">
      <c r="A389" s="328" t="s">
        <v>218</v>
      </c>
      <c r="B389" s="358" t="s">
        <v>190</v>
      </c>
      <c r="C389" s="364" t="s">
        <v>165</v>
      </c>
      <c r="D389" s="365" t="s">
        <v>169</v>
      </c>
      <c r="E389" s="365" t="s">
        <v>429</v>
      </c>
      <c r="F389" s="365" t="s">
        <v>217</v>
      </c>
      <c r="G389" s="336">
        <v>123423.65</v>
      </c>
      <c r="H389" s="336">
        <v>461652</v>
      </c>
      <c r="I389" s="336">
        <v>79804.24</v>
      </c>
      <c r="J389" s="455">
        <f t="shared" si="20"/>
        <v>64.65879108258427</v>
      </c>
      <c r="K389" s="361">
        <f t="shared" si="19"/>
        <v>17.28666614679456</v>
      </c>
      <c r="L389" s="149"/>
    </row>
    <row r="390" spans="1:13" ht="15.75" customHeight="1" thickBot="1">
      <c r="A390" s="282" t="s">
        <v>205</v>
      </c>
      <c r="B390" s="358" t="s">
        <v>190</v>
      </c>
      <c r="C390" s="359" t="s">
        <v>165</v>
      </c>
      <c r="D390" s="360" t="s">
        <v>170</v>
      </c>
      <c r="E390" s="363"/>
      <c r="F390" s="420"/>
      <c r="G390" s="283">
        <f>G391+G395</f>
        <v>1730211.12</v>
      </c>
      <c r="H390" s="283">
        <f>H391+H395</f>
        <v>11030000</v>
      </c>
      <c r="I390" s="283">
        <f>I391+I395</f>
        <v>1592708.85</v>
      </c>
      <c r="J390" s="455">
        <f t="shared" si="20"/>
        <v>92.0528617340062</v>
      </c>
      <c r="K390" s="361">
        <f>I390/H390*100</f>
        <v>14.439790117860381</v>
      </c>
      <c r="L390" s="149"/>
      <c r="M390" s="149"/>
    </row>
    <row r="391" spans="1:12" ht="63" customHeight="1" thickBot="1">
      <c r="A391" s="289" t="s">
        <v>199</v>
      </c>
      <c r="B391" s="358" t="s">
        <v>190</v>
      </c>
      <c r="C391" s="375" t="s">
        <v>165</v>
      </c>
      <c r="D391" s="382" t="s">
        <v>170</v>
      </c>
      <c r="E391" s="363" t="s">
        <v>277</v>
      </c>
      <c r="F391" s="382"/>
      <c r="G391" s="285">
        <f>SUM(G392:G394)</f>
        <v>1730211.12</v>
      </c>
      <c r="H391" s="292">
        <f>SUM(H392:H394)</f>
        <v>7599000</v>
      </c>
      <c r="I391" s="285">
        <f>SUM(I392:I394)</f>
        <v>1592708.85</v>
      </c>
      <c r="J391" s="455">
        <f t="shared" si="20"/>
        <v>92.0528617340062</v>
      </c>
      <c r="K391" s="361">
        <f t="shared" si="19"/>
        <v>20.959453217528623</v>
      </c>
      <c r="L391" s="149"/>
    </row>
    <row r="392" spans="1:12" ht="16.5" customHeight="1" thickBot="1">
      <c r="A392" s="286" t="s">
        <v>219</v>
      </c>
      <c r="B392" s="358" t="s">
        <v>190</v>
      </c>
      <c r="C392" s="376" t="s">
        <v>165</v>
      </c>
      <c r="D392" s="373" t="s">
        <v>170</v>
      </c>
      <c r="E392" s="365" t="s">
        <v>277</v>
      </c>
      <c r="F392" s="373" t="s">
        <v>220</v>
      </c>
      <c r="G392" s="287">
        <v>16294.79</v>
      </c>
      <c r="H392" s="288">
        <v>91918</v>
      </c>
      <c r="I392" s="287">
        <v>12820.62</v>
      </c>
      <c r="J392" s="455">
        <f t="shared" si="20"/>
        <v>78.67925883058328</v>
      </c>
      <c r="K392" s="361">
        <f t="shared" si="19"/>
        <v>13.947888335255337</v>
      </c>
      <c r="L392" s="149"/>
    </row>
    <row r="393" spans="1:12" ht="30" customHeight="1" thickBot="1">
      <c r="A393" s="328" t="s">
        <v>117</v>
      </c>
      <c r="B393" s="358" t="s">
        <v>190</v>
      </c>
      <c r="C393" s="376" t="s">
        <v>165</v>
      </c>
      <c r="D393" s="373" t="s">
        <v>170</v>
      </c>
      <c r="E393" s="365" t="s">
        <v>277</v>
      </c>
      <c r="F393" s="373" t="s">
        <v>118</v>
      </c>
      <c r="G393" s="288">
        <v>1613961.08</v>
      </c>
      <c r="H393" s="288">
        <v>7153082</v>
      </c>
      <c r="I393" s="288">
        <v>1501805.22</v>
      </c>
      <c r="J393" s="455">
        <f t="shared" si="20"/>
        <v>93.05089438711867</v>
      </c>
      <c r="K393" s="361">
        <f t="shared" si="19"/>
        <v>20.995218844129006</v>
      </c>
      <c r="L393" s="153"/>
    </row>
    <row r="394" spans="1:12" ht="12.75" customHeight="1" thickBot="1">
      <c r="A394" s="328" t="s">
        <v>218</v>
      </c>
      <c r="B394" s="358" t="s">
        <v>190</v>
      </c>
      <c r="C394" s="376" t="s">
        <v>4</v>
      </c>
      <c r="D394" s="373" t="s">
        <v>170</v>
      </c>
      <c r="E394" s="365" t="s">
        <v>277</v>
      </c>
      <c r="F394" s="373" t="s">
        <v>217</v>
      </c>
      <c r="G394" s="288">
        <v>99955.25</v>
      </c>
      <c r="H394" s="288">
        <v>354000</v>
      </c>
      <c r="I394" s="288">
        <v>78083.01</v>
      </c>
      <c r="J394" s="455">
        <f t="shared" si="20"/>
        <v>78.11796779058628</v>
      </c>
      <c r="K394" s="361">
        <f t="shared" si="19"/>
        <v>22.057347457627117</v>
      </c>
      <c r="L394" s="152" t="s">
        <v>527</v>
      </c>
    </row>
    <row r="395" spans="1:12" ht="67.5" customHeight="1" thickBot="1">
      <c r="A395" s="337" t="s">
        <v>721</v>
      </c>
      <c r="B395" s="358" t="s">
        <v>190</v>
      </c>
      <c r="C395" s="375" t="s">
        <v>165</v>
      </c>
      <c r="D395" s="382" t="s">
        <v>170</v>
      </c>
      <c r="E395" s="363" t="s">
        <v>278</v>
      </c>
      <c r="F395" s="382"/>
      <c r="G395" s="285">
        <f>G396+G397</f>
        <v>0</v>
      </c>
      <c r="H395" s="292">
        <f>H396+H397</f>
        <v>3431000</v>
      </c>
      <c r="I395" s="285">
        <f>I396+I397</f>
        <v>0</v>
      </c>
      <c r="J395" s="455"/>
      <c r="K395" s="421">
        <f t="shared" si="19"/>
        <v>0</v>
      </c>
      <c r="L395" s="149"/>
    </row>
    <row r="396" spans="1:12" ht="55.5" customHeight="1" thickBot="1">
      <c r="A396" s="286" t="s">
        <v>722</v>
      </c>
      <c r="B396" s="358" t="s">
        <v>190</v>
      </c>
      <c r="C396" s="376" t="s">
        <v>165</v>
      </c>
      <c r="D396" s="373" t="s">
        <v>170</v>
      </c>
      <c r="E396" s="365" t="s">
        <v>278</v>
      </c>
      <c r="F396" s="373" t="s">
        <v>11</v>
      </c>
      <c r="G396" s="287">
        <v>0</v>
      </c>
      <c r="H396" s="288">
        <v>0</v>
      </c>
      <c r="I396" s="287">
        <v>0</v>
      </c>
      <c r="J396" s="455"/>
      <c r="K396" s="421">
        <v>0</v>
      </c>
      <c r="L396" s="149"/>
    </row>
    <row r="397" spans="1:12" ht="47.25" customHeight="1" thickBot="1">
      <c r="A397" s="286" t="s">
        <v>723</v>
      </c>
      <c r="B397" s="358" t="s">
        <v>190</v>
      </c>
      <c r="C397" s="376" t="s">
        <v>165</v>
      </c>
      <c r="D397" s="373" t="s">
        <v>170</v>
      </c>
      <c r="E397" s="365" t="s">
        <v>278</v>
      </c>
      <c r="F397" s="373" t="s">
        <v>11</v>
      </c>
      <c r="G397" s="287">
        <v>0</v>
      </c>
      <c r="H397" s="288">
        <v>3431000</v>
      </c>
      <c r="I397" s="287">
        <v>0</v>
      </c>
      <c r="J397" s="455"/>
      <c r="K397" s="421">
        <f t="shared" si="19"/>
        <v>0</v>
      </c>
      <c r="L397" s="149"/>
    </row>
    <row r="398" spans="1:12" ht="14.25" customHeight="1" thickBot="1">
      <c r="A398" s="282" t="s">
        <v>139</v>
      </c>
      <c r="B398" s="358" t="s">
        <v>190</v>
      </c>
      <c r="C398" s="359" t="s">
        <v>165</v>
      </c>
      <c r="D398" s="360" t="s">
        <v>67</v>
      </c>
      <c r="E398" s="363"/>
      <c r="F398" s="420"/>
      <c r="G398" s="283">
        <f>G399+G403+G405+G409</f>
        <v>220177.97999999998</v>
      </c>
      <c r="H398" s="441">
        <f>H399+H403+H405+H409</f>
        <v>1279818.53</v>
      </c>
      <c r="I398" s="283">
        <f>I399+I403+I405+I409</f>
        <v>223325.11</v>
      </c>
      <c r="J398" s="455">
        <f t="shared" si="20"/>
        <v>101.429357286319</v>
      </c>
      <c r="K398" s="421">
        <f t="shared" si="19"/>
        <v>17.44974812952583</v>
      </c>
      <c r="L398" s="153"/>
    </row>
    <row r="399" spans="1:13" ht="65.25" customHeight="1" thickBot="1">
      <c r="A399" s="337" t="s">
        <v>721</v>
      </c>
      <c r="B399" s="422" t="s">
        <v>190</v>
      </c>
      <c r="C399" s="375" t="s">
        <v>165</v>
      </c>
      <c r="D399" s="382" t="s">
        <v>67</v>
      </c>
      <c r="E399" s="363" t="s">
        <v>278</v>
      </c>
      <c r="F399" s="382"/>
      <c r="G399" s="285">
        <f>SUM(G400:G402)</f>
        <v>0</v>
      </c>
      <c r="H399" s="292">
        <f>SUM(H400:H402)</f>
        <v>68700</v>
      </c>
      <c r="I399" s="285">
        <f>SUM(I400:I402)</f>
        <v>0</v>
      </c>
      <c r="J399" s="455"/>
      <c r="K399" s="361">
        <f>I399/H399*100</f>
        <v>0</v>
      </c>
      <c r="L399" s="153"/>
      <c r="M399" s="149"/>
    </row>
    <row r="400" spans="1:13" ht="14.25" customHeight="1" thickBot="1">
      <c r="A400" s="286" t="s">
        <v>619</v>
      </c>
      <c r="B400" s="422" t="s">
        <v>190</v>
      </c>
      <c r="C400" s="376" t="s">
        <v>165</v>
      </c>
      <c r="D400" s="373" t="s">
        <v>67</v>
      </c>
      <c r="E400" s="365" t="s">
        <v>278</v>
      </c>
      <c r="F400" s="373" t="s">
        <v>221</v>
      </c>
      <c r="G400" s="287">
        <v>0</v>
      </c>
      <c r="H400" s="287">
        <v>0</v>
      </c>
      <c r="I400" s="287">
        <v>0</v>
      </c>
      <c r="J400" s="455"/>
      <c r="K400" s="361"/>
      <c r="L400" s="153"/>
      <c r="M400" s="149"/>
    </row>
    <row r="401" spans="1:13" ht="42.75" customHeight="1" thickBot="1">
      <c r="A401" s="286" t="s">
        <v>234</v>
      </c>
      <c r="B401" s="422" t="s">
        <v>190</v>
      </c>
      <c r="C401" s="376" t="s">
        <v>165</v>
      </c>
      <c r="D401" s="373" t="s">
        <v>67</v>
      </c>
      <c r="E401" s="365" t="s">
        <v>278</v>
      </c>
      <c r="F401" s="373" t="s">
        <v>235</v>
      </c>
      <c r="G401" s="287">
        <v>0</v>
      </c>
      <c r="H401" s="287">
        <v>0</v>
      </c>
      <c r="I401" s="287">
        <v>0</v>
      </c>
      <c r="J401" s="455"/>
      <c r="K401" s="361"/>
      <c r="L401" s="153"/>
      <c r="M401" s="149"/>
    </row>
    <row r="402" spans="1:12" ht="15" customHeight="1" thickBot="1">
      <c r="A402" s="286" t="s">
        <v>219</v>
      </c>
      <c r="B402" s="422" t="s">
        <v>190</v>
      </c>
      <c r="C402" s="376" t="s">
        <v>165</v>
      </c>
      <c r="D402" s="373" t="s">
        <v>67</v>
      </c>
      <c r="E402" s="365" t="s">
        <v>278</v>
      </c>
      <c r="F402" s="373" t="s">
        <v>220</v>
      </c>
      <c r="G402" s="287">
        <v>0</v>
      </c>
      <c r="H402" s="287">
        <v>68700</v>
      </c>
      <c r="I402" s="287">
        <v>0</v>
      </c>
      <c r="J402" s="455"/>
      <c r="K402" s="361">
        <f t="shared" si="19"/>
        <v>0</v>
      </c>
      <c r="L402" s="153"/>
    </row>
    <row r="403" spans="1:12" ht="30" customHeight="1" thickBot="1">
      <c r="A403" s="289" t="s">
        <v>724</v>
      </c>
      <c r="B403" s="358" t="s">
        <v>190</v>
      </c>
      <c r="C403" s="375" t="s">
        <v>165</v>
      </c>
      <c r="D403" s="382" t="s">
        <v>67</v>
      </c>
      <c r="E403" s="363" t="s">
        <v>279</v>
      </c>
      <c r="F403" s="382"/>
      <c r="G403" s="285">
        <f>G404</f>
        <v>60500</v>
      </c>
      <c r="H403" s="285">
        <f>H404</f>
        <v>120000</v>
      </c>
      <c r="I403" s="285">
        <f>I404</f>
        <v>20200</v>
      </c>
      <c r="J403" s="455">
        <f t="shared" si="20"/>
        <v>33.388429752066116</v>
      </c>
      <c r="K403" s="361">
        <f t="shared" si="19"/>
        <v>16.833333333333332</v>
      </c>
      <c r="L403" s="149"/>
    </row>
    <row r="404" spans="1:12" ht="18" customHeight="1" thickBot="1">
      <c r="A404" s="286" t="s">
        <v>518</v>
      </c>
      <c r="B404" s="358" t="s">
        <v>190</v>
      </c>
      <c r="C404" s="376" t="s">
        <v>165</v>
      </c>
      <c r="D404" s="373" t="s">
        <v>67</v>
      </c>
      <c r="E404" s="365" t="s">
        <v>279</v>
      </c>
      <c r="F404" s="373" t="s">
        <v>220</v>
      </c>
      <c r="G404" s="288">
        <v>60500</v>
      </c>
      <c r="H404" s="288">
        <v>120000</v>
      </c>
      <c r="I404" s="288">
        <v>20200</v>
      </c>
      <c r="J404" s="455">
        <f t="shared" si="20"/>
        <v>33.388429752066116</v>
      </c>
      <c r="K404" s="361">
        <f t="shared" si="19"/>
        <v>16.833333333333332</v>
      </c>
      <c r="L404" s="149"/>
    </row>
    <row r="405" spans="1:12" ht="25.5" customHeight="1" thickBot="1">
      <c r="A405" s="337" t="s">
        <v>621</v>
      </c>
      <c r="B405" s="358" t="s">
        <v>190</v>
      </c>
      <c r="C405" s="375" t="s">
        <v>165</v>
      </c>
      <c r="D405" s="382" t="s">
        <v>67</v>
      </c>
      <c r="E405" s="363" t="s">
        <v>516</v>
      </c>
      <c r="F405" s="382"/>
      <c r="G405" s="285">
        <f>SUM(G406:G408)</f>
        <v>159677.97999999998</v>
      </c>
      <c r="H405" s="292">
        <f>SUM(H406:H408)</f>
        <v>1059000</v>
      </c>
      <c r="I405" s="285">
        <f>SUM(I406:I408)</f>
        <v>201125.11</v>
      </c>
      <c r="J405" s="455">
        <f t="shared" si="20"/>
        <v>125.95669734800003</v>
      </c>
      <c r="K405" s="361">
        <f t="shared" si="19"/>
        <v>18.991983947119923</v>
      </c>
      <c r="L405" s="149"/>
    </row>
    <row r="406" spans="1:12" ht="35.25" customHeight="1" thickBot="1">
      <c r="A406" s="286" t="s">
        <v>725</v>
      </c>
      <c r="B406" s="358" t="s">
        <v>190</v>
      </c>
      <c r="C406" s="364" t="s">
        <v>165</v>
      </c>
      <c r="D406" s="365" t="s">
        <v>67</v>
      </c>
      <c r="E406" s="365" t="s">
        <v>516</v>
      </c>
      <c r="F406" s="365" t="s">
        <v>221</v>
      </c>
      <c r="G406" s="287">
        <v>112073.98</v>
      </c>
      <c r="H406" s="287">
        <v>736600</v>
      </c>
      <c r="I406" s="287">
        <v>157240.81</v>
      </c>
      <c r="J406" s="455">
        <f aca="true" t="shared" si="24" ref="J406:J457">I406/G406*100</f>
        <v>140.3009065975885</v>
      </c>
      <c r="K406" s="361">
        <f>I406/H406*100</f>
        <v>21.34683817540049</v>
      </c>
      <c r="L406" s="149"/>
    </row>
    <row r="407" spans="1:12" ht="43.5" customHeight="1" thickBot="1">
      <c r="A407" s="286" t="s">
        <v>234</v>
      </c>
      <c r="B407" s="358" t="s">
        <v>190</v>
      </c>
      <c r="C407" s="364" t="s">
        <v>165</v>
      </c>
      <c r="D407" s="365" t="s">
        <v>67</v>
      </c>
      <c r="E407" s="365" t="s">
        <v>516</v>
      </c>
      <c r="F407" s="365" t="s">
        <v>235</v>
      </c>
      <c r="G407" s="288">
        <v>37604</v>
      </c>
      <c r="H407" s="288">
        <v>222400</v>
      </c>
      <c r="I407" s="288">
        <v>43884.3</v>
      </c>
      <c r="J407" s="455">
        <f t="shared" si="24"/>
        <v>116.70114881395597</v>
      </c>
      <c r="K407" s="361">
        <f t="shared" si="19"/>
        <v>19.73214928057554</v>
      </c>
      <c r="L407" s="149"/>
    </row>
    <row r="408" spans="1:12" ht="20.25" customHeight="1" thickBot="1">
      <c r="A408" s="286" t="s">
        <v>519</v>
      </c>
      <c r="B408" s="358" t="s">
        <v>190</v>
      </c>
      <c r="C408" s="364" t="s">
        <v>165</v>
      </c>
      <c r="D408" s="365" t="s">
        <v>67</v>
      </c>
      <c r="E408" s="365" t="s">
        <v>516</v>
      </c>
      <c r="F408" s="365" t="s">
        <v>220</v>
      </c>
      <c r="G408" s="288">
        <v>10000</v>
      </c>
      <c r="H408" s="288">
        <v>100000</v>
      </c>
      <c r="I408" s="288">
        <v>0</v>
      </c>
      <c r="J408" s="455">
        <f t="shared" si="24"/>
        <v>0</v>
      </c>
      <c r="K408" s="361">
        <f t="shared" si="19"/>
        <v>0</v>
      </c>
      <c r="L408" s="149"/>
    </row>
    <row r="409" spans="1:12" ht="30" customHeight="1" thickBot="1">
      <c r="A409" s="337" t="s">
        <v>528</v>
      </c>
      <c r="B409" s="358" t="s">
        <v>190</v>
      </c>
      <c r="C409" s="375" t="s">
        <v>165</v>
      </c>
      <c r="D409" s="382" t="s">
        <v>67</v>
      </c>
      <c r="E409" s="363" t="s">
        <v>515</v>
      </c>
      <c r="F409" s="382"/>
      <c r="G409" s="285">
        <f>G410</f>
        <v>0</v>
      </c>
      <c r="H409" s="285">
        <f>H410</f>
        <v>32118.53</v>
      </c>
      <c r="I409" s="285">
        <f>I410</f>
        <v>2000</v>
      </c>
      <c r="J409" s="455"/>
      <c r="K409" s="361">
        <f t="shared" si="19"/>
        <v>6.226935043415748</v>
      </c>
      <c r="L409" s="149"/>
    </row>
    <row r="410" spans="1:12" ht="20.25" customHeight="1" thickBot="1">
      <c r="A410" s="286" t="s">
        <v>518</v>
      </c>
      <c r="B410" s="358" t="s">
        <v>190</v>
      </c>
      <c r="C410" s="364" t="s">
        <v>165</v>
      </c>
      <c r="D410" s="365" t="s">
        <v>67</v>
      </c>
      <c r="E410" s="365" t="s">
        <v>515</v>
      </c>
      <c r="F410" s="365" t="s">
        <v>220</v>
      </c>
      <c r="G410" s="287">
        <v>0</v>
      </c>
      <c r="H410" s="287">
        <f>50000-17881.47</f>
        <v>32118.53</v>
      </c>
      <c r="I410" s="287">
        <v>2000</v>
      </c>
      <c r="J410" s="455"/>
      <c r="K410" s="361">
        <f aca="true" t="shared" si="25" ref="K410:K457">I410/H410*100</f>
        <v>6.226935043415748</v>
      </c>
      <c r="L410" s="149"/>
    </row>
    <row r="411" spans="1:12" ht="18" customHeight="1" thickBot="1">
      <c r="A411" s="338" t="s">
        <v>206</v>
      </c>
      <c r="B411" s="353" t="s">
        <v>190</v>
      </c>
      <c r="C411" s="423" t="s">
        <v>188</v>
      </c>
      <c r="D411" s="423"/>
      <c r="E411" s="379"/>
      <c r="F411" s="423"/>
      <c r="G411" s="311">
        <f>G412+G418+G427+G436</f>
        <v>5687378.54</v>
      </c>
      <c r="H411" s="311">
        <f>H412+H418+H427+H436</f>
        <v>30678463</v>
      </c>
      <c r="I411" s="311">
        <f>I412+I418+I427+I436</f>
        <v>6946844.029999999</v>
      </c>
      <c r="J411" s="455">
        <f t="shared" si="24"/>
        <v>122.14492109399842</v>
      </c>
      <c r="K411" s="361">
        <f t="shared" si="25"/>
        <v>22.64404194564767</v>
      </c>
      <c r="L411" s="149"/>
    </row>
    <row r="412" spans="1:12" ht="20.25" customHeight="1" thickBot="1">
      <c r="A412" s="339" t="s">
        <v>414</v>
      </c>
      <c r="B412" s="358" t="s">
        <v>190</v>
      </c>
      <c r="C412" s="391" t="s">
        <v>188</v>
      </c>
      <c r="D412" s="395" t="s">
        <v>160</v>
      </c>
      <c r="E412" s="363"/>
      <c r="F412" s="395"/>
      <c r="G412" s="283">
        <f>G413</f>
        <v>5632118.54</v>
      </c>
      <c r="H412" s="283">
        <f>H413</f>
        <v>16600500</v>
      </c>
      <c r="I412" s="283">
        <f>I413</f>
        <v>5996808.02</v>
      </c>
      <c r="J412" s="455">
        <f t="shared" si="24"/>
        <v>106.47517408253981</v>
      </c>
      <c r="K412" s="361">
        <f t="shared" si="25"/>
        <v>36.124261437908494</v>
      </c>
      <c r="L412" s="149"/>
    </row>
    <row r="413" spans="1:12" ht="27" customHeight="1" thickBot="1">
      <c r="A413" s="333" t="s">
        <v>726</v>
      </c>
      <c r="B413" s="358" t="s">
        <v>190</v>
      </c>
      <c r="C413" s="424" t="s">
        <v>188</v>
      </c>
      <c r="D413" s="413" t="s">
        <v>160</v>
      </c>
      <c r="E413" s="413" t="s">
        <v>727</v>
      </c>
      <c r="F413" s="413"/>
      <c r="G413" s="334">
        <f>G414+G416</f>
        <v>5632118.54</v>
      </c>
      <c r="H413" s="334">
        <f>H414+H416</f>
        <v>16600500</v>
      </c>
      <c r="I413" s="334">
        <f>I414+I416</f>
        <v>5996808.02</v>
      </c>
      <c r="J413" s="455">
        <f t="shared" si="24"/>
        <v>106.47517408253981</v>
      </c>
      <c r="K413" s="361">
        <f t="shared" si="25"/>
        <v>36.124261437908494</v>
      </c>
      <c r="L413" s="149"/>
    </row>
    <row r="414" spans="1:12" ht="45" customHeight="1" thickBot="1">
      <c r="A414" s="289" t="s">
        <v>728</v>
      </c>
      <c r="B414" s="358" t="s">
        <v>190</v>
      </c>
      <c r="C414" s="362" t="s">
        <v>188</v>
      </c>
      <c r="D414" s="363" t="s">
        <v>160</v>
      </c>
      <c r="E414" s="363" t="s">
        <v>517</v>
      </c>
      <c r="F414" s="363"/>
      <c r="G414" s="285">
        <f>G415</f>
        <v>2294275.54</v>
      </c>
      <c r="H414" s="285">
        <f>H415</f>
        <v>5000000</v>
      </c>
      <c r="I414" s="285">
        <f>I415</f>
        <v>2694452.12</v>
      </c>
      <c r="J414" s="455">
        <f t="shared" si="24"/>
        <v>117.44239403781467</v>
      </c>
      <c r="K414" s="361">
        <f t="shared" si="25"/>
        <v>53.8890424</v>
      </c>
      <c r="L414" s="149"/>
    </row>
    <row r="415" spans="1:12" ht="54" customHeight="1" thickBot="1">
      <c r="A415" s="286" t="s">
        <v>0</v>
      </c>
      <c r="B415" s="358" t="s">
        <v>190</v>
      </c>
      <c r="C415" s="364" t="s">
        <v>188</v>
      </c>
      <c r="D415" s="365" t="s">
        <v>160</v>
      </c>
      <c r="E415" s="365" t="s">
        <v>517</v>
      </c>
      <c r="F415" s="365" t="s">
        <v>1</v>
      </c>
      <c r="G415" s="287">
        <v>2294275.54</v>
      </c>
      <c r="H415" s="287">
        <v>5000000</v>
      </c>
      <c r="I415" s="287">
        <v>2694452.12</v>
      </c>
      <c r="J415" s="455">
        <f t="shared" si="24"/>
        <v>117.44239403781467</v>
      </c>
      <c r="K415" s="361">
        <f t="shared" si="25"/>
        <v>53.8890424</v>
      </c>
      <c r="L415" s="149"/>
    </row>
    <row r="416" spans="1:12" ht="29.25" customHeight="1" thickBot="1">
      <c r="A416" s="289" t="s">
        <v>729</v>
      </c>
      <c r="B416" s="358" t="s">
        <v>190</v>
      </c>
      <c r="C416" s="362" t="s">
        <v>188</v>
      </c>
      <c r="D416" s="363" t="s">
        <v>160</v>
      </c>
      <c r="E416" s="363" t="s">
        <v>413</v>
      </c>
      <c r="F416" s="363"/>
      <c r="G416" s="285">
        <f>G417</f>
        <v>3337843</v>
      </c>
      <c r="H416" s="285">
        <f>H417</f>
        <v>11600500</v>
      </c>
      <c r="I416" s="285">
        <f>I417</f>
        <v>3302355.9</v>
      </c>
      <c r="J416" s="455">
        <f t="shared" si="24"/>
        <v>98.93682536895834</v>
      </c>
      <c r="K416" s="361">
        <f t="shared" si="25"/>
        <v>28.4673583035214</v>
      </c>
      <c r="L416" s="149"/>
    </row>
    <row r="417" spans="1:12" ht="59.25" customHeight="1" thickBot="1">
      <c r="A417" s="286" t="s">
        <v>0</v>
      </c>
      <c r="B417" s="358" t="s">
        <v>190</v>
      </c>
      <c r="C417" s="364" t="s">
        <v>188</v>
      </c>
      <c r="D417" s="365" t="s">
        <v>160</v>
      </c>
      <c r="E417" s="365" t="s">
        <v>413</v>
      </c>
      <c r="F417" s="365" t="s">
        <v>1</v>
      </c>
      <c r="G417" s="288">
        <v>3337843</v>
      </c>
      <c r="H417" s="288">
        <v>11600500</v>
      </c>
      <c r="I417" s="288">
        <v>3302355.9</v>
      </c>
      <c r="J417" s="455">
        <f t="shared" si="24"/>
        <v>98.93682536895834</v>
      </c>
      <c r="K417" s="361">
        <f t="shared" si="25"/>
        <v>28.4673583035214</v>
      </c>
      <c r="L417" s="149"/>
    </row>
    <row r="418" spans="1:12" ht="18.75" customHeight="1" thickBot="1">
      <c r="A418" s="340" t="s">
        <v>464</v>
      </c>
      <c r="B418" s="358" t="s">
        <v>190</v>
      </c>
      <c r="C418" s="425" t="s">
        <v>188</v>
      </c>
      <c r="D418" s="426" t="s">
        <v>167</v>
      </c>
      <c r="E418" s="363"/>
      <c r="F418" s="365"/>
      <c r="G418" s="332">
        <f>G419</f>
        <v>0</v>
      </c>
      <c r="H418" s="332">
        <f>H419</f>
        <v>2244630</v>
      </c>
      <c r="I418" s="332">
        <f>I419</f>
        <v>0</v>
      </c>
      <c r="J418" s="455"/>
      <c r="K418" s="361">
        <f t="shared" si="25"/>
        <v>0</v>
      </c>
      <c r="L418" s="149"/>
    </row>
    <row r="419" spans="1:12" ht="57" customHeight="1" thickBot="1">
      <c r="A419" s="325" t="s">
        <v>730</v>
      </c>
      <c r="B419" s="358" t="s">
        <v>190</v>
      </c>
      <c r="C419" s="424" t="s">
        <v>188</v>
      </c>
      <c r="D419" s="413" t="s">
        <v>167</v>
      </c>
      <c r="E419" s="413" t="s">
        <v>731</v>
      </c>
      <c r="F419" s="413"/>
      <c r="G419" s="334">
        <f>G420+G422+G424</f>
        <v>0</v>
      </c>
      <c r="H419" s="334">
        <f>H420+H422+H424</f>
        <v>2244630</v>
      </c>
      <c r="I419" s="334">
        <f>I420+I422+I424</f>
        <v>0</v>
      </c>
      <c r="J419" s="455"/>
      <c r="K419" s="361">
        <f t="shared" si="25"/>
        <v>0</v>
      </c>
      <c r="L419" s="149"/>
    </row>
    <row r="420" spans="1:12" ht="30" customHeight="1" thickBot="1">
      <c r="A420" s="289" t="s">
        <v>732</v>
      </c>
      <c r="B420" s="358" t="s">
        <v>190</v>
      </c>
      <c r="C420" s="375" t="s">
        <v>188</v>
      </c>
      <c r="D420" s="363" t="s">
        <v>167</v>
      </c>
      <c r="E420" s="363" t="s">
        <v>498</v>
      </c>
      <c r="F420" s="373"/>
      <c r="G420" s="285">
        <f>SUM(G421:G421)</f>
        <v>0</v>
      </c>
      <c r="H420" s="292">
        <f>SUM(H421:H421)</f>
        <v>1191000</v>
      </c>
      <c r="I420" s="285">
        <f>SUM(I421:I421)</f>
        <v>0</v>
      </c>
      <c r="J420" s="455"/>
      <c r="K420" s="361">
        <f t="shared" si="25"/>
        <v>0</v>
      </c>
      <c r="L420" s="149"/>
    </row>
    <row r="421" spans="1:12" ht="24" customHeight="1" thickBot="1">
      <c r="A421" s="286" t="s">
        <v>218</v>
      </c>
      <c r="B421" s="358" t="s">
        <v>190</v>
      </c>
      <c r="C421" s="364" t="s">
        <v>188</v>
      </c>
      <c r="D421" s="365" t="s">
        <v>167</v>
      </c>
      <c r="E421" s="365" t="s">
        <v>498</v>
      </c>
      <c r="F421" s="365" t="s">
        <v>217</v>
      </c>
      <c r="G421" s="287">
        <v>0</v>
      </c>
      <c r="H421" s="287">
        <v>1191000</v>
      </c>
      <c r="I421" s="287">
        <v>0</v>
      </c>
      <c r="J421" s="455"/>
      <c r="K421" s="361">
        <f t="shared" si="25"/>
        <v>0</v>
      </c>
      <c r="L421" s="149"/>
    </row>
    <row r="422" spans="1:12" ht="49.5" customHeight="1" thickBot="1">
      <c r="A422" s="289" t="s">
        <v>808</v>
      </c>
      <c r="B422" s="358" t="s">
        <v>190</v>
      </c>
      <c r="C422" s="375" t="s">
        <v>188</v>
      </c>
      <c r="D422" s="363" t="s">
        <v>167</v>
      </c>
      <c r="E422" s="363" t="s">
        <v>807</v>
      </c>
      <c r="F422" s="373"/>
      <c r="G422" s="285">
        <f>SUM(G423:G423)</f>
        <v>0</v>
      </c>
      <c r="H422" s="285">
        <f>SUM(H423:H423)</f>
        <v>12030</v>
      </c>
      <c r="I422" s="285">
        <f>SUM(I423:I423)</f>
        <v>0</v>
      </c>
      <c r="J422" s="455"/>
      <c r="K422" s="361">
        <f>I422/H422*100</f>
        <v>0</v>
      </c>
      <c r="L422" s="149"/>
    </row>
    <row r="423" spans="1:12" ht="24" customHeight="1" thickBot="1">
      <c r="A423" s="286" t="s">
        <v>218</v>
      </c>
      <c r="B423" s="358" t="s">
        <v>190</v>
      </c>
      <c r="C423" s="364" t="s">
        <v>188</v>
      </c>
      <c r="D423" s="365" t="s">
        <v>167</v>
      </c>
      <c r="E423" s="365" t="s">
        <v>807</v>
      </c>
      <c r="F423" s="365" t="s">
        <v>217</v>
      </c>
      <c r="G423" s="287">
        <v>0</v>
      </c>
      <c r="H423" s="287">
        <v>12030</v>
      </c>
      <c r="I423" s="287">
        <v>0</v>
      </c>
      <c r="J423" s="455"/>
      <c r="K423" s="361">
        <f>I423/H423*100</f>
        <v>0</v>
      </c>
      <c r="L423" s="149"/>
    </row>
    <row r="424" spans="1:12" ht="27" thickBot="1">
      <c r="A424" s="327" t="s">
        <v>733</v>
      </c>
      <c r="B424" s="358" t="s">
        <v>190</v>
      </c>
      <c r="C424" s="362" t="s">
        <v>188</v>
      </c>
      <c r="D424" s="363" t="s">
        <v>167</v>
      </c>
      <c r="E424" s="363" t="s">
        <v>734</v>
      </c>
      <c r="F424" s="363"/>
      <c r="G424" s="285">
        <f>G425+G426</f>
        <v>0</v>
      </c>
      <c r="H424" s="292">
        <f>H425+H426</f>
        <v>1041600</v>
      </c>
      <c r="I424" s="285">
        <f>I425+I426</f>
        <v>0</v>
      </c>
      <c r="J424" s="455"/>
      <c r="K424" s="361">
        <f t="shared" si="25"/>
        <v>0</v>
      </c>
      <c r="L424" s="149"/>
    </row>
    <row r="425" spans="1:12" ht="27" thickBot="1">
      <c r="A425" s="286" t="s">
        <v>735</v>
      </c>
      <c r="B425" s="358" t="s">
        <v>190</v>
      </c>
      <c r="C425" s="364" t="s">
        <v>188</v>
      </c>
      <c r="D425" s="365" t="s">
        <v>167</v>
      </c>
      <c r="E425" s="365" t="s">
        <v>734</v>
      </c>
      <c r="F425" s="365" t="s">
        <v>217</v>
      </c>
      <c r="G425" s="288">
        <v>0</v>
      </c>
      <c r="H425" s="288">
        <v>1041600</v>
      </c>
      <c r="I425" s="288">
        <v>0</v>
      </c>
      <c r="J425" s="455"/>
      <c r="K425" s="361">
        <v>0</v>
      </c>
      <c r="L425" s="149"/>
    </row>
    <row r="426" spans="1:12" ht="27" thickBot="1">
      <c r="A426" s="286" t="s">
        <v>736</v>
      </c>
      <c r="B426" s="358" t="s">
        <v>190</v>
      </c>
      <c r="C426" s="364" t="s">
        <v>188</v>
      </c>
      <c r="D426" s="365" t="s">
        <v>167</v>
      </c>
      <c r="E426" s="365" t="s">
        <v>734</v>
      </c>
      <c r="F426" s="365" t="s">
        <v>217</v>
      </c>
      <c r="G426" s="287">
        <v>0</v>
      </c>
      <c r="H426" s="288">
        <v>0</v>
      </c>
      <c r="I426" s="287">
        <v>0</v>
      </c>
      <c r="J426" s="455"/>
      <c r="K426" s="361"/>
      <c r="L426" s="149"/>
    </row>
    <row r="427" spans="1:12" ht="13.5" thickBot="1">
      <c r="A427" s="340" t="s">
        <v>428</v>
      </c>
      <c r="B427" s="358" t="s">
        <v>190</v>
      </c>
      <c r="C427" s="425" t="s">
        <v>188</v>
      </c>
      <c r="D427" s="426" t="s">
        <v>169</v>
      </c>
      <c r="E427" s="363"/>
      <c r="F427" s="365"/>
      <c r="G427" s="332">
        <f>G429+G431+G434</f>
        <v>0</v>
      </c>
      <c r="H427" s="439">
        <f>H429+H431+H434</f>
        <v>11733333</v>
      </c>
      <c r="I427" s="332">
        <f>I429+I431+I434</f>
        <v>950036.01</v>
      </c>
      <c r="J427" s="455"/>
      <c r="K427" s="361">
        <f t="shared" si="25"/>
        <v>8.096898042525513</v>
      </c>
      <c r="L427" s="149"/>
    </row>
    <row r="428" spans="1:12" ht="27" thickBot="1">
      <c r="A428" s="333" t="s">
        <v>726</v>
      </c>
      <c r="B428" s="358" t="s">
        <v>190</v>
      </c>
      <c r="C428" s="424" t="s">
        <v>188</v>
      </c>
      <c r="D428" s="413" t="s">
        <v>169</v>
      </c>
      <c r="E428" s="413" t="s">
        <v>727</v>
      </c>
      <c r="F428" s="413"/>
      <c r="G428" s="334">
        <f aca="true" t="shared" si="26" ref="G428:I429">G429</f>
        <v>0</v>
      </c>
      <c r="H428" s="440">
        <f t="shared" si="26"/>
        <v>4800000</v>
      </c>
      <c r="I428" s="334">
        <f t="shared" si="26"/>
        <v>950036.01</v>
      </c>
      <c r="J428" s="455"/>
      <c r="K428" s="361">
        <f t="shared" si="25"/>
        <v>19.792416875</v>
      </c>
      <c r="L428" s="149"/>
    </row>
    <row r="429" spans="1:12" ht="39.75" customHeight="1" thickBot="1">
      <c r="A429" s="289" t="s">
        <v>737</v>
      </c>
      <c r="B429" s="358" t="s">
        <v>190</v>
      </c>
      <c r="C429" s="362" t="s">
        <v>188</v>
      </c>
      <c r="D429" s="363" t="s">
        <v>169</v>
      </c>
      <c r="E429" s="363" t="s">
        <v>738</v>
      </c>
      <c r="F429" s="363"/>
      <c r="G429" s="285">
        <f t="shared" si="26"/>
        <v>0</v>
      </c>
      <c r="H429" s="292">
        <f t="shared" si="26"/>
        <v>4800000</v>
      </c>
      <c r="I429" s="285">
        <f t="shared" si="26"/>
        <v>950036.01</v>
      </c>
      <c r="J429" s="455"/>
      <c r="K429" s="361">
        <f t="shared" si="25"/>
        <v>19.792416875</v>
      </c>
      <c r="L429" s="149"/>
    </row>
    <row r="430" spans="1:12" ht="13.5" customHeight="1" thickBot="1">
      <c r="A430" s="286" t="s">
        <v>218</v>
      </c>
      <c r="B430" s="358" t="s">
        <v>190</v>
      </c>
      <c r="C430" s="364" t="s">
        <v>188</v>
      </c>
      <c r="D430" s="365" t="s">
        <v>169</v>
      </c>
      <c r="E430" s="365" t="s">
        <v>738</v>
      </c>
      <c r="F430" s="365" t="s">
        <v>217</v>
      </c>
      <c r="G430" s="287">
        <v>0</v>
      </c>
      <c r="H430" s="287">
        <v>4800000</v>
      </c>
      <c r="I430" s="287">
        <v>950036.01</v>
      </c>
      <c r="J430" s="455"/>
      <c r="K430" s="361">
        <f t="shared" si="25"/>
        <v>19.792416875</v>
      </c>
      <c r="L430" s="149"/>
    </row>
    <row r="431" spans="1:12" ht="66" thickBot="1">
      <c r="A431" s="289" t="s">
        <v>739</v>
      </c>
      <c r="B431" s="358" t="s">
        <v>190</v>
      </c>
      <c r="C431" s="362" t="s">
        <v>188</v>
      </c>
      <c r="D431" s="363" t="s">
        <v>169</v>
      </c>
      <c r="E431" s="363" t="s">
        <v>427</v>
      </c>
      <c r="F431" s="363"/>
      <c r="G431" s="285">
        <f>G432+G433</f>
        <v>0</v>
      </c>
      <c r="H431" s="285">
        <f>H432+H433</f>
        <v>533333</v>
      </c>
      <c r="I431" s="285">
        <f>I432+I433</f>
        <v>0</v>
      </c>
      <c r="J431" s="455"/>
      <c r="K431" s="361">
        <f t="shared" si="25"/>
        <v>0</v>
      </c>
      <c r="L431" s="149"/>
    </row>
    <row r="432" spans="1:12" ht="13.5" thickBot="1">
      <c r="A432" s="286" t="s">
        <v>519</v>
      </c>
      <c r="B432" s="358" t="s">
        <v>190</v>
      </c>
      <c r="C432" s="364" t="s">
        <v>188</v>
      </c>
      <c r="D432" s="365" t="s">
        <v>169</v>
      </c>
      <c r="E432" s="365" t="s">
        <v>427</v>
      </c>
      <c r="F432" s="365" t="s">
        <v>220</v>
      </c>
      <c r="G432" s="287">
        <v>0</v>
      </c>
      <c r="H432" s="287">
        <v>0</v>
      </c>
      <c r="I432" s="287">
        <v>0</v>
      </c>
      <c r="J432" s="455"/>
      <c r="K432" s="361"/>
      <c r="L432" s="149"/>
    </row>
    <row r="433" spans="1:12" ht="13.5" thickBot="1">
      <c r="A433" s="286" t="s">
        <v>218</v>
      </c>
      <c r="B433" s="358" t="s">
        <v>190</v>
      </c>
      <c r="C433" s="364" t="s">
        <v>188</v>
      </c>
      <c r="D433" s="365" t="s">
        <v>169</v>
      </c>
      <c r="E433" s="365" t="s">
        <v>427</v>
      </c>
      <c r="F433" s="365" t="s">
        <v>217</v>
      </c>
      <c r="G433" s="287">
        <v>0</v>
      </c>
      <c r="H433" s="287">
        <v>533333</v>
      </c>
      <c r="I433" s="287">
        <v>0</v>
      </c>
      <c r="J433" s="455"/>
      <c r="K433" s="361">
        <f t="shared" si="25"/>
        <v>0</v>
      </c>
      <c r="L433" s="149"/>
    </row>
    <row r="434" spans="1:12" ht="53.25" thickBot="1">
      <c r="A434" s="327" t="s">
        <v>740</v>
      </c>
      <c r="B434" s="358" t="s">
        <v>190</v>
      </c>
      <c r="C434" s="362" t="s">
        <v>188</v>
      </c>
      <c r="D434" s="363" t="s">
        <v>169</v>
      </c>
      <c r="E434" s="363" t="s">
        <v>741</v>
      </c>
      <c r="F434" s="363"/>
      <c r="G434" s="285">
        <f>G435</f>
        <v>0</v>
      </c>
      <c r="H434" s="292">
        <f>H435</f>
        <v>6400000</v>
      </c>
      <c r="I434" s="285">
        <f>I435</f>
        <v>0</v>
      </c>
      <c r="J434" s="455"/>
      <c r="K434" s="361">
        <f t="shared" si="25"/>
        <v>0</v>
      </c>
      <c r="L434" s="149"/>
    </row>
    <row r="435" spans="1:12" ht="24" customHeight="1" thickBot="1">
      <c r="A435" s="286" t="s">
        <v>218</v>
      </c>
      <c r="B435" s="358" t="s">
        <v>190</v>
      </c>
      <c r="C435" s="364" t="s">
        <v>188</v>
      </c>
      <c r="D435" s="365" t="s">
        <v>169</v>
      </c>
      <c r="E435" s="365" t="s">
        <v>741</v>
      </c>
      <c r="F435" s="365" t="s">
        <v>217</v>
      </c>
      <c r="G435" s="288">
        <v>0</v>
      </c>
      <c r="H435" s="288">
        <v>6400000</v>
      </c>
      <c r="I435" s="288">
        <v>0</v>
      </c>
      <c r="J435" s="455"/>
      <c r="K435" s="361">
        <f t="shared" si="25"/>
        <v>0</v>
      </c>
      <c r="L435" s="149"/>
    </row>
    <row r="436" spans="1:12" ht="17.25" customHeight="1" thickBot="1">
      <c r="A436" s="282" t="s">
        <v>212</v>
      </c>
      <c r="B436" s="358" t="s">
        <v>190</v>
      </c>
      <c r="C436" s="391" t="s">
        <v>188</v>
      </c>
      <c r="D436" s="395" t="s">
        <v>166</v>
      </c>
      <c r="E436" s="363"/>
      <c r="F436" s="395"/>
      <c r="G436" s="283">
        <f aca="true" t="shared" si="27" ref="G436:I437">G437</f>
        <v>55260</v>
      </c>
      <c r="H436" s="283">
        <f t="shared" si="27"/>
        <v>100000</v>
      </c>
      <c r="I436" s="283">
        <f t="shared" si="27"/>
        <v>0</v>
      </c>
      <c r="J436" s="455">
        <f t="shared" si="24"/>
        <v>0</v>
      </c>
      <c r="K436" s="361">
        <f t="shared" si="25"/>
        <v>0</v>
      </c>
      <c r="L436" s="149"/>
    </row>
    <row r="437" spans="1:11" ht="27" thickBot="1">
      <c r="A437" s="333" t="s">
        <v>726</v>
      </c>
      <c r="B437" s="358" t="s">
        <v>190</v>
      </c>
      <c r="C437" s="424" t="s">
        <v>188</v>
      </c>
      <c r="D437" s="413" t="s">
        <v>166</v>
      </c>
      <c r="E437" s="413" t="s">
        <v>727</v>
      </c>
      <c r="F437" s="413"/>
      <c r="G437" s="334">
        <f t="shared" si="27"/>
        <v>55260</v>
      </c>
      <c r="H437" s="334">
        <f t="shared" si="27"/>
        <v>100000</v>
      </c>
      <c r="I437" s="334">
        <f t="shared" si="27"/>
        <v>0</v>
      </c>
      <c r="J437" s="455">
        <f t="shared" si="24"/>
        <v>0</v>
      </c>
      <c r="K437" s="361">
        <f t="shared" si="25"/>
        <v>0</v>
      </c>
    </row>
    <row r="438" spans="1:11" ht="39.75" thickBot="1">
      <c r="A438" s="289" t="s">
        <v>140</v>
      </c>
      <c r="B438" s="358" t="s">
        <v>190</v>
      </c>
      <c r="C438" s="362" t="s">
        <v>188</v>
      </c>
      <c r="D438" s="363" t="s">
        <v>166</v>
      </c>
      <c r="E438" s="363" t="s">
        <v>280</v>
      </c>
      <c r="F438" s="363"/>
      <c r="G438" s="285">
        <f>G440+G439</f>
        <v>55260</v>
      </c>
      <c r="H438" s="285">
        <f>H440+H439</f>
        <v>100000</v>
      </c>
      <c r="I438" s="285">
        <f>I440+I439</f>
        <v>0</v>
      </c>
      <c r="J438" s="455">
        <f t="shared" si="24"/>
        <v>0</v>
      </c>
      <c r="K438" s="361">
        <f t="shared" si="25"/>
        <v>0</v>
      </c>
    </row>
    <row r="439" spans="1:11" ht="13.5" thickBot="1">
      <c r="A439" s="286" t="s">
        <v>518</v>
      </c>
      <c r="B439" s="358" t="s">
        <v>190</v>
      </c>
      <c r="C439" s="364" t="s">
        <v>188</v>
      </c>
      <c r="D439" s="365" t="s">
        <v>166</v>
      </c>
      <c r="E439" s="365" t="s">
        <v>280</v>
      </c>
      <c r="F439" s="365" t="s">
        <v>220</v>
      </c>
      <c r="G439" s="287">
        <v>55260</v>
      </c>
      <c r="H439" s="287">
        <v>100000</v>
      </c>
      <c r="I439" s="287">
        <v>0</v>
      </c>
      <c r="J439" s="455">
        <f t="shared" si="24"/>
        <v>0</v>
      </c>
      <c r="K439" s="361">
        <f t="shared" si="25"/>
        <v>0</v>
      </c>
    </row>
    <row r="440" spans="1:11" ht="13.5" thickBot="1">
      <c r="A440" s="286" t="s">
        <v>518</v>
      </c>
      <c r="B440" s="358" t="s">
        <v>190</v>
      </c>
      <c r="C440" s="364" t="s">
        <v>188</v>
      </c>
      <c r="D440" s="365" t="s">
        <v>166</v>
      </c>
      <c r="E440" s="365" t="s">
        <v>280</v>
      </c>
      <c r="F440" s="365" t="s">
        <v>217</v>
      </c>
      <c r="G440" s="287">
        <v>0</v>
      </c>
      <c r="H440" s="287">
        <v>0</v>
      </c>
      <c r="I440" s="287">
        <v>0</v>
      </c>
      <c r="J440" s="455"/>
      <c r="K440" s="361"/>
    </row>
    <row r="441" spans="1:11" ht="14.25" thickBot="1">
      <c r="A441" s="338" t="s">
        <v>207</v>
      </c>
      <c r="B441" s="353" t="s">
        <v>190</v>
      </c>
      <c r="C441" s="423" t="s">
        <v>164</v>
      </c>
      <c r="D441" s="423"/>
      <c r="E441" s="379"/>
      <c r="F441" s="423"/>
      <c r="G441" s="311">
        <f aca="true" t="shared" si="28" ref="G441:I443">G442</f>
        <v>200000</v>
      </c>
      <c r="H441" s="311">
        <f t="shared" si="28"/>
        <v>600000</v>
      </c>
      <c r="I441" s="311">
        <f t="shared" si="28"/>
        <v>300000</v>
      </c>
      <c r="J441" s="455">
        <f t="shared" si="24"/>
        <v>150</v>
      </c>
      <c r="K441" s="361">
        <f t="shared" si="25"/>
        <v>50</v>
      </c>
    </row>
    <row r="442" spans="1:11" ht="13.5" thickBot="1">
      <c r="A442" s="282" t="s">
        <v>184</v>
      </c>
      <c r="B442" s="358" t="s">
        <v>190</v>
      </c>
      <c r="C442" s="391" t="s">
        <v>164</v>
      </c>
      <c r="D442" s="395" t="s">
        <v>167</v>
      </c>
      <c r="E442" s="363"/>
      <c r="F442" s="395"/>
      <c r="G442" s="283">
        <f t="shared" si="28"/>
        <v>200000</v>
      </c>
      <c r="H442" s="283">
        <f t="shared" si="28"/>
        <v>600000</v>
      </c>
      <c r="I442" s="283">
        <f t="shared" si="28"/>
        <v>300000</v>
      </c>
      <c r="J442" s="455">
        <f t="shared" si="24"/>
        <v>150</v>
      </c>
      <c r="K442" s="427">
        <f t="shared" si="25"/>
        <v>50</v>
      </c>
    </row>
    <row r="443" spans="1:11" ht="30" customHeight="1" thickBot="1">
      <c r="A443" s="341" t="s">
        <v>141</v>
      </c>
      <c r="B443" s="358" t="s">
        <v>190</v>
      </c>
      <c r="C443" s="428" t="s">
        <v>164</v>
      </c>
      <c r="D443" s="429" t="s">
        <v>167</v>
      </c>
      <c r="E443" s="429" t="s">
        <v>281</v>
      </c>
      <c r="F443" s="429"/>
      <c r="G443" s="334">
        <f t="shared" si="28"/>
        <v>200000</v>
      </c>
      <c r="H443" s="334">
        <f t="shared" si="28"/>
        <v>600000</v>
      </c>
      <c r="I443" s="334">
        <f t="shared" si="28"/>
        <v>300000</v>
      </c>
      <c r="J443" s="455">
        <f t="shared" si="24"/>
        <v>150</v>
      </c>
      <c r="K443" s="361">
        <f t="shared" si="25"/>
        <v>50</v>
      </c>
    </row>
    <row r="444" spans="1:11" ht="60.75" customHeight="1" thickBot="1">
      <c r="A444" s="286" t="s">
        <v>742</v>
      </c>
      <c r="B444" s="358" t="s">
        <v>190</v>
      </c>
      <c r="C444" s="364" t="s">
        <v>164</v>
      </c>
      <c r="D444" s="365" t="s">
        <v>167</v>
      </c>
      <c r="E444" s="365" t="s">
        <v>281</v>
      </c>
      <c r="F444" s="365" t="s">
        <v>410</v>
      </c>
      <c r="G444" s="287">
        <v>200000</v>
      </c>
      <c r="H444" s="287">
        <v>600000</v>
      </c>
      <c r="I444" s="287">
        <v>300000</v>
      </c>
      <c r="J444" s="455">
        <f t="shared" si="24"/>
        <v>150</v>
      </c>
      <c r="K444" s="427">
        <f t="shared" si="25"/>
        <v>50</v>
      </c>
    </row>
    <row r="445" spans="1:11" ht="31.5" thickBot="1">
      <c r="A445" s="315" t="s">
        <v>204</v>
      </c>
      <c r="B445" s="353" t="s">
        <v>190</v>
      </c>
      <c r="C445" s="416" t="s">
        <v>200</v>
      </c>
      <c r="D445" s="378"/>
      <c r="E445" s="379"/>
      <c r="F445" s="378"/>
      <c r="G445" s="307">
        <f aca="true" t="shared" si="29" ref="G445:I447">G446</f>
        <v>722172.88</v>
      </c>
      <c r="H445" s="307">
        <f t="shared" si="29"/>
        <v>3900000</v>
      </c>
      <c r="I445" s="307">
        <f t="shared" si="29"/>
        <v>832552.75</v>
      </c>
      <c r="J445" s="455">
        <f t="shared" si="24"/>
        <v>115.28441084633363</v>
      </c>
      <c r="K445" s="352">
        <f t="shared" si="25"/>
        <v>21.34750641025641</v>
      </c>
    </row>
    <row r="446" spans="1:11" ht="13.5" thickBot="1">
      <c r="A446" s="282" t="s">
        <v>5</v>
      </c>
      <c r="B446" s="358" t="s">
        <v>190</v>
      </c>
      <c r="C446" s="359" t="s">
        <v>200</v>
      </c>
      <c r="D446" s="385" t="s">
        <v>160</v>
      </c>
      <c r="E446" s="363"/>
      <c r="F446" s="385"/>
      <c r="G446" s="283">
        <f t="shared" si="29"/>
        <v>722172.88</v>
      </c>
      <c r="H446" s="283">
        <f t="shared" si="29"/>
        <v>3900000</v>
      </c>
      <c r="I446" s="283">
        <f t="shared" si="29"/>
        <v>832552.75</v>
      </c>
      <c r="J446" s="455">
        <f t="shared" si="24"/>
        <v>115.28441084633363</v>
      </c>
      <c r="K446" s="352">
        <f t="shared" si="25"/>
        <v>21.34750641025641</v>
      </c>
    </row>
    <row r="447" spans="1:11" ht="27" thickBot="1">
      <c r="A447" s="327" t="s">
        <v>142</v>
      </c>
      <c r="B447" s="358" t="s">
        <v>190</v>
      </c>
      <c r="C447" s="362" t="s">
        <v>200</v>
      </c>
      <c r="D447" s="363" t="s">
        <v>160</v>
      </c>
      <c r="E447" s="363" t="s">
        <v>282</v>
      </c>
      <c r="F447" s="363"/>
      <c r="G447" s="285">
        <f t="shared" si="29"/>
        <v>722172.88</v>
      </c>
      <c r="H447" s="285">
        <f t="shared" si="29"/>
        <v>3900000</v>
      </c>
      <c r="I447" s="285">
        <f t="shared" si="29"/>
        <v>832552.75</v>
      </c>
      <c r="J447" s="455">
        <f t="shared" si="24"/>
        <v>115.28441084633363</v>
      </c>
      <c r="K447" s="352">
        <f t="shared" si="25"/>
        <v>21.34750641025641</v>
      </c>
    </row>
    <row r="448" spans="1:11" ht="13.5" thickBot="1">
      <c r="A448" s="328" t="s">
        <v>5</v>
      </c>
      <c r="B448" s="358" t="s">
        <v>190</v>
      </c>
      <c r="C448" s="364" t="s">
        <v>200</v>
      </c>
      <c r="D448" s="365" t="s">
        <v>160</v>
      </c>
      <c r="E448" s="365" t="s">
        <v>282</v>
      </c>
      <c r="F448" s="365" t="s">
        <v>6</v>
      </c>
      <c r="G448" s="288">
        <v>722172.88</v>
      </c>
      <c r="H448" s="288">
        <v>3900000</v>
      </c>
      <c r="I448" s="288">
        <v>832552.75</v>
      </c>
      <c r="J448" s="455">
        <f t="shared" si="24"/>
        <v>115.28441084633363</v>
      </c>
      <c r="K448" s="352">
        <f t="shared" si="25"/>
        <v>21.34750641025641</v>
      </c>
    </row>
    <row r="449" spans="1:11" ht="39.75" thickBot="1">
      <c r="A449" s="338" t="s">
        <v>208</v>
      </c>
      <c r="B449" s="353" t="s">
        <v>190</v>
      </c>
      <c r="C449" s="380" t="s">
        <v>192</v>
      </c>
      <c r="D449" s="381"/>
      <c r="E449" s="379"/>
      <c r="F449" s="430"/>
      <c r="G449" s="311">
        <f>G450</f>
        <v>2334000</v>
      </c>
      <c r="H449" s="311">
        <f>H450</f>
        <v>8725000</v>
      </c>
      <c r="I449" s="311">
        <f>I450</f>
        <v>2528000</v>
      </c>
      <c r="J449" s="455">
        <f t="shared" si="24"/>
        <v>108.31191088260496</v>
      </c>
      <c r="K449" s="352">
        <f t="shared" si="25"/>
        <v>28.974212034383957</v>
      </c>
    </row>
    <row r="450" spans="1:11" ht="39.75" thickBot="1">
      <c r="A450" s="316" t="s">
        <v>209</v>
      </c>
      <c r="B450" s="358" t="s">
        <v>190</v>
      </c>
      <c r="C450" s="359" t="s">
        <v>192</v>
      </c>
      <c r="D450" s="385" t="s">
        <v>160</v>
      </c>
      <c r="E450" s="363"/>
      <c r="F450" s="385"/>
      <c r="G450" s="283">
        <f>G453+G451+G455</f>
        <v>2334000</v>
      </c>
      <c r="H450" s="283">
        <f>H453+H451</f>
        <v>8725000</v>
      </c>
      <c r="I450" s="283">
        <f>I453+I451</f>
        <v>2528000</v>
      </c>
      <c r="J450" s="455">
        <f t="shared" si="24"/>
        <v>108.31191088260496</v>
      </c>
      <c r="K450" s="352">
        <f t="shared" si="25"/>
        <v>28.974212034383957</v>
      </c>
    </row>
    <row r="451" spans="1:11" ht="39.75" thickBot="1">
      <c r="A451" s="342" t="s">
        <v>195</v>
      </c>
      <c r="B451" s="358" t="s">
        <v>190</v>
      </c>
      <c r="C451" s="431" t="s">
        <v>192</v>
      </c>
      <c r="D451" s="431" t="s">
        <v>160</v>
      </c>
      <c r="E451" s="431" t="s">
        <v>283</v>
      </c>
      <c r="F451" s="386"/>
      <c r="G451" s="285">
        <f>G452</f>
        <v>1008000</v>
      </c>
      <c r="H451" s="285">
        <f>H452</f>
        <v>4025000</v>
      </c>
      <c r="I451" s="285">
        <f>I452</f>
        <v>1008000</v>
      </c>
      <c r="J451" s="455">
        <f t="shared" si="24"/>
        <v>100</v>
      </c>
      <c r="K451" s="352">
        <f t="shared" si="25"/>
        <v>25.043478260869566</v>
      </c>
    </row>
    <row r="452" spans="1:11" ht="13.5" thickBot="1">
      <c r="A452" s="343" t="s">
        <v>7</v>
      </c>
      <c r="B452" s="358" t="s">
        <v>190</v>
      </c>
      <c r="C452" s="364" t="s">
        <v>192</v>
      </c>
      <c r="D452" s="388" t="s">
        <v>160</v>
      </c>
      <c r="E452" s="432" t="s">
        <v>283</v>
      </c>
      <c r="F452" s="388" t="s">
        <v>8</v>
      </c>
      <c r="G452" s="344">
        <v>1008000</v>
      </c>
      <c r="H452" s="438">
        <v>4025000</v>
      </c>
      <c r="I452" s="344">
        <v>1008000</v>
      </c>
      <c r="J452" s="455">
        <f t="shared" si="24"/>
        <v>100</v>
      </c>
      <c r="K452" s="352">
        <f t="shared" si="25"/>
        <v>25.043478260869566</v>
      </c>
    </row>
    <row r="453" spans="1:11" ht="13.5" thickBot="1">
      <c r="A453" s="342" t="s">
        <v>196</v>
      </c>
      <c r="B453" s="358" t="s">
        <v>190</v>
      </c>
      <c r="C453" s="431" t="s">
        <v>192</v>
      </c>
      <c r="D453" s="431" t="s">
        <v>160</v>
      </c>
      <c r="E453" s="431" t="s">
        <v>284</v>
      </c>
      <c r="F453" s="386"/>
      <c r="G453" s="285">
        <f>G454</f>
        <v>1176000</v>
      </c>
      <c r="H453" s="285">
        <f>H454</f>
        <v>4700000</v>
      </c>
      <c r="I453" s="285">
        <f>I454</f>
        <v>1520000</v>
      </c>
      <c r="J453" s="455">
        <f t="shared" si="24"/>
        <v>129.2517006802721</v>
      </c>
      <c r="K453" s="352">
        <f t="shared" si="25"/>
        <v>32.340425531914896</v>
      </c>
    </row>
    <row r="454" spans="1:11" ht="13.5" thickBot="1">
      <c r="A454" s="343" t="s">
        <v>7</v>
      </c>
      <c r="B454" s="358" t="s">
        <v>190</v>
      </c>
      <c r="C454" s="364" t="s">
        <v>192</v>
      </c>
      <c r="D454" s="388" t="s">
        <v>160</v>
      </c>
      <c r="E454" s="432" t="s">
        <v>284</v>
      </c>
      <c r="F454" s="388" t="s">
        <v>8</v>
      </c>
      <c r="G454" s="344">
        <v>1176000</v>
      </c>
      <c r="H454" s="344">
        <v>4700000</v>
      </c>
      <c r="I454" s="344">
        <v>1520000</v>
      </c>
      <c r="J454" s="455">
        <f t="shared" si="24"/>
        <v>129.2517006802721</v>
      </c>
      <c r="K454" s="352">
        <f t="shared" si="25"/>
        <v>32.340425531914896</v>
      </c>
    </row>
    <row r="455" spans="1:11" ht="36" thickBot="1">
      <c r="A455" s="468" t="s">
        <v>356</v>
      </c>
      <c r="B455" s="470" t="s">
        <v>190</v>
      </c>
      <c r="C455" s="471" t="s">
        <v>192</v>
      </c>
      <c r="D455" s="471" t="s">
        <v>169</v>
      </c>
      <c r="E455" s="471" t="s">
        <v>820</v>
      </c>
      <c r="F455" s="472"/>
      <c r="G455" s="473">
        <f>G456</f>
        <v>150000</v>
      </c>
      <c r="H455" s="473">
        <f>H456</f>
        <v>0</v>
      </c>
      <c r="I455" s="473">
        <f>I456</f>
        <v>0</v>
      </c>
      <c r="J455" s="455">
        <f>I455/G455*100</f>
        <v>0</v>
      </c>
      <c r="K455" s="352"/>
    </row>
    <row r="456" spans="1:11" ht="13.5" thickBot="1">
      <c r="A456" s="469" t="s">
        <v>201</v>
      </c>
      <c r="B456" s="474" t="s">
        <v>190</v>
      </c>
      <c r="C456" s="475" t="s">
        <v>192</v>
      </c>
      <c r="D456" s="476" t="s">
        <v>169</v>
      </c>
      <c r="E456" s="477" t="s">
        <v>820</v>
      </c>
      <c r="F456" s="476" t="s">
        <v>355</v>
      </c>
      <c r="G456" s="478">
        <v>150000</v>
      </c>
      <c r="H456" s="453">
        <v>0</v>
      </c>
      <c r="I456" s="453">
        <v>0</v>
      </c>
      <c r="J456" s="455">
        <f>I456/G456*100</f>
        <v>0</v>
      </c>
      <c r="K456" s="352"/>
    </row>
    <row r="457" spans="1:11" ht="18" thickBot="1">
      <c r="A457" s="345" t="s">
        <v>743</v>
      </c>
      <c r="B457" s="433" t="s">
        <v>190</v>
      </c>
      <c r="C457" s="434"/>
      <c r="D457" s="434"/>
      <c r="E457" s="435"/>
      <c r="F457" s="434"/>
      <c r="G457" s="346">
        <f>G12+G101+G105+G113+G125+G184+G345+G376+G411+G441+G445+G449</f>
        <v>162772460.39</v>
      </c>
      <c r="H457" s="346">
        <f>H12+H101+H105+H113+H125+H184+H345+H376+H411+H441+H445+H449</f>
        <v>1298164999.71</v>
      </c>
      <c r="I457" s="346">
        <f>I12+I101+I105+I113+I125+I184+I345+I376+I411+I441+I445+I449</f>
        <v>180557114.75</v>
      </c>
      <c r="J457" s="455">
        <f t="shared" si="24"/>
        <v>110.92608314538485</v>
      </c>
      <c r="K457" s="352">
        <f t="shared" si="25"/>
        <v>13.90864141232702</v>
      </c>
    </row>
    <row r="458" spans="1:11" ht="15">
      <c r="A458" s="141"/>
      <c r="B458" s="142"/>
      <c r="C458" s="143"/>
      <c r="D458" s="143"/>
      <c r="E458" s="143"/>
      <c r="F458" s="143"/>
      <c r="G458" s="144"/>
      <c r="H458" s="146"/>
      <c r="I458" s="144"/>
      <c r="J458" s="454"/>
      <c r="K458" s="145"/>
    </row>
    <row r="459" spans="1:11" ht="15">
      <c r="A459" s="141"/>
      <c r="B459" s="142"/>
      <c r="C459" s="143"/>
      <c r="D459" s="143"/>
      <c r="E459" s="143"/>
      <c r="F459" s="143"/>
      <c r="G459" s="144"/>
      <c r="H459" s="146"/>
      <c r="I459" s="144"/>
      <c r="J459" s="454"/>
      <c r="K459" s="145"/>
    </row>
    <row r="460" spans="1:11" ht="15.75" thickBot="1">
      <c r="A460" s="141"/>
      <c r="B460" s="142"/>
      <c r="C460" s="143"/>
      <c r="D460" s="143"/>
      <c r="E460" s="143"/>
      <c r="F460" s="143"/>
      <c r="G460" s="144"/>
      <c r="H460" s="437"/>
      <c r="I460" s="144"/>
      <c r="J460" s="454"/>
      <c r="K460" s="145"/>
    </row>
    <row r="461" spans="5:11" ht="15" customHeight="1" thickBot="1">
      <c r="E461" s="514" t="s">
        <v>499</v>
      </c>
      <c r="F461" s="514"/>
      <c r="G461" s="139">
        <f>G14+G20+G41++G54+G60+G77+G80+G90+G99+G105+G121+G130+G133+G135+G155+G167+G176+G181+G182+G183+G187+G192+G194+G224+G230+G241+G250+G252+G280+G282+G283+G285+G292+G295+G297+G299+G301+G311+G315+G319+G323+G335+G339++G342+G349+G351+G358+G362+G368+G371+G378+G386+G403+G409+G415+G417+G422+G431+G438+G443+G445+G453+G455</f>
        <v>44402021.42999999</v>
      </c>
      <c r="H461" s="139">
        <f>H14+H20+H41++H54+H60+H77+H80+H90+H99+H105+H121+H130+H133+H135+H155+H167+H176+H181+H182+H183+H187+H192+H194+H224+H230+H241+H250+H252+H280+H282+H283+H285+H292+H295+H297+H299+H301+H311+H315+H319+H323+H335+H339++H342+H349+H351+H358+H362+H368+H371+H378+H386+H403+H409+H415+H417+H422+H431+H438+H443+H445+H453+H455</f>
        <v>208566445.80999997</v>
      </c>
      <c r="I461" s="139">
        <f>I14+I20+I41++I54+I60+I77+I80+I90+I99+I105+I121+I130+I133+I135+I155+I167+I176+I181+I182+I183+I187+I192+I194+I224+I230+I241+I250+I252+I280+I282+I283+I285+I292+I295+I297+I299+I301+I311+I315+I319+I323+I335+I339++I342+I349+I351+I358+I362+I368+I371+I378+I386+I403+I409+I415+I417+I422+I431+I438+I443+I445+I453+I455</f>
        <v>56368957.62999999</v>
      </c>
      <c r="J461" s="455">
        <f aca="true" t="shared" si="30" ref="J461:J466">I461/G461*100</f>
        <v>126.95133197677933</v>
      </c>
      <c r="K461" s="443">
        <f>I461/H461*100</f>
        <v>27.026858232676137</v>
      </c>
    </row>
    <row r="462" spans="5:12" ht="12.75" customHeight="1" thickBot="1">
      <c r="E462" s="514" t="s">
        <v>500</v>
      </c>
      <c r="F462" s="514"/>
      <c r="G462" s="139">
        <f>G169</f>
        <v>0</v>
      </c>
      <c r="H462" s="139">
        <f>H169</f>
        <v>65000</v>
      </c>
      <c r="I462" s="139">
        <f>I169</f>
        <v>0</v>
      </c>
      <c r="J462" s="455">
        <v>0</v>
      </c>
      <c r="K462" s="443">
        <f>I462/H462*100</f>
        <v>0</v>
      </c>
      <c r="L462" s="132"/>
    </row>
    <row r="463" spans="5:12" ht="13.5" thickBot="1">
      <c r="E463" s="515" t="s">
        <v>501</v>
      </c>
      <c r="F463" s="515"/>
      <c r="G463" s="139">
        <f>G191+G229</f>
        <v>3283939.84</v>
      </c>
      <c r="H463" s="139">
        <f>H191+H229</f>
        <v>15368000</v>
      </c>
      <c r="I463" s="139">
        <f>I191+I229</f>
        <v>2395434.92</v>
      </c>
      <c r="J463" s="455">
        <f t="shared" si="30"/>
        <v>72.94393432006355</v>
      </c>
      <c r="K463" s="444">
        <f>I463/H463*100</f>
        <v>15.587161114003123</v>
      </c>
      <c r="L463" s="132"/>
    </row>
    <row r="464" spans="5:12" ht="12.75" customHeight="1" thickBot="1">
      <c r="E464" s="516" t="s">
        <v>502</v>
      </c>
      <c r="F464" s="516"/>
      <c r="G464" s="139">
        <f>G39+G43+G45+G47+G49+G69+G74+G154+G172+G174+G365</f>
        <v>921903.6699999999</v>
      </c>
      <c r="H464" s="139">
        <f>H39+H43+H45+H47+H49+H69+H74+H154+H172+H174+H365</f>
        <v>6800910</v>
      </c>
      <c r="I464" s="139">
        <f>I39+I43+I45+I47+I49+I69+I74+I154+I172+I174+I365</f>
        <v>899600.27</v>
      </c>
      <c r="J464" s="455">
        <f t="shared" si="30"/>
        <v>97.5807233742762</v>
      </c>
      <c r="K464" s="444">
        <f>I464/H464*100</f>
        <v>13.227645565078792</v>
      </c>
      <c r="L464" s="132"/>
    </row>
    <row r="465" spans="5:12" ht="13.5" thickBot="1">
      <c r="E465" s="515" t="s">
        <v>503</v>
      </c>
      <c r="F465" s="515"/>
      <c r="G465" s="139">
        <f>G452+G434+G429+G424+G420+G405+G399+G395+G391+G383+G381+G374+G367++G361+G356+G353+G332+G308+G305+G303+G281+G289+G279+G274+G270+G265+G256+G253+G251+G249+G245+G220+G212+G208+G205+G164+G162+G160+G150+G143+G137+G127+G118+G114+G101+G97+G58+G52+G30+G24</f>
        <v>114144595.45</v>
      </c>
      <c r="H465" s="139">
        <f>H452+H434+H429+H424+H420+H405+H399+H395+H391+H383+H381+H374+H367++H361+H356+H353+H332+H308+H305+H303+H281+H289+H279+H274+H270+H265+H256+H253+H251+H249+H245+H220+H212+H208+H205+H164+H162+H160+H150+H143+H137+H127+H118+H114+H101+H97+H58+H52+H30+H24</f>
        <v>1067364643.9</v>
      </c>
      <c r="I465" s="139">
        <f>I452+I434+I429+I424+I420+I405+I399+I395+I391+I383+I381+I374+I367++I361+I356+I353+I332+I308+I305+I303+I281+I289+I279+I274+I270+I265+I256+I253+I251+I249+I245+I220+I212+I208+I205+I164+I162+I160+I150+I143+I137+I127+I118+I114+I101+I97+I58+I52+I30+I24</f>
        <v>120893121.92999999</v>
      </c>
      <c r="J465" s="455">
        <f t="shared" si="30"/>
        <v>105.91226106973775</v>
      </c>
      <c r="K465" s="443">
        <f>I465/H465*100</f>
        <v>11.326318762843181</v>
      </c>
      <c r="L465" s="132"/>
    </row>
    <row r="466" spans="5:11" ht="13.5" thickBot="1">
      <c r="E466" s="510" t="s">
        <v>504</v>
      </c>
      <c r="F466" s="510"/>
      <c r="G466" s="138">
        <f>SUM(G461:G465)</f>
        <v>162752460.39</v>
      </c>
      <c r="H466" s="138">
        <f>SUM(H461:H465)</f>
        <v>1298164999.71</v>
      </c>
      <c r="I466" s="138">
        <f>SUM(I461:I465)</f>
        <v>180557114.75</v>
      </c>
      <c r="J466" s="455">
        <f t="shared" si="30"/>
        <v>110.93971440882375</v>
      </c>
      <c r="K466" s="140"/>
    </row>
    <row r="468" spans="9:12" ht="12.75">
      <c r="I468" s="132"/>
      <c r="J468" s="132"/>
      <c r="K468" s="132"/>
      <c r="L468" s="132"/>
    </row>
    <row r="469" spans="8:12" ht="12.75">
      <c r="H469" s="151"/>
      <c r="I469" s="442"/>
      <c r="J469" s="442"/>
      <c r="K469" s="132"/>
      <c r="L469" s="132"/>
    </row>
    <row r="470" spans="9:12" ht="12.75">
      <c r="I470" s="132"/>
      <c r="J470" s="132"/>
      <c r="K470" s="132"/>
      <c r="L470" s="132"/>
    </row>
    <row r="471" spans="9:12" ht="12.75">
      <c r="I471" s="132"/>
      <c r="J471" s="132"/>
      <c r="K471" s="132"/>
      <c r="L471" s="132"/>
    </row>
  </sheetData>
  <sheetProtection/>
  <mergeCells count="19">
    <mergeCell ref="E466:F466"/>
    <mergeCell ref="A5:A10"/>
    <mergeCell ref="E461:F461"/>
    <mergeCell ref="E462:F462"/>
    <mergeCell ref="E463:F463"/>
    <mergeCell ref="E464:F464"/>
    <mergeCell ref="E465:F465"/>
    <mergeCell ref="B5:B10"/>
    <mergeCell ref="C5:C10"/>
    <mergeCell ref="D5:D10"/>
    <mergeCell ref="F2:K2"/>
    <mergeCell ref="K5:K10"/>
    <mergeCell ref="E5:E10"/>
    <mergeCell ref="F5:F10"/>
    <mergeCell ref="H5:H10"/>
    <mergeCell ref="I5:I10"/>
    <mergeCell ref="A4:K4"/>
    <mergeCell ref="G5:G10"/>
    <mergeCell ref="J5:J10"/>
  </mergeCells>
  <printOptions/>
  <pageMargins left="0.7874015748031497" right="0.2362204724409449" top="0.15748031496062992" bottom="0.11811023622047245" header="0" footer="0"/>
  <pageSetup fitToHeight="0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61"/>
  <sheetViews>
    <sheetView view="pageBreakPreview" zoomScaleSheetLayoutView="100" zoomScalePageLayoutView="0" workbookViewId="0" topLeftCell="A46">
      <selection activeCell="J13" sqref="J13"/>
    </sheetView>
  </sheetViews>
  <sheetFormatPr defaultColWidth="9.125" defaultRowHeight="12.75"/>
  <cols>
    <col min="1" max="1" width="46.50390625" style="16" customWidth="1"/>
    <col min="2" max="2" width="6.50390625" style="16" customWidth="1"/>
    <col min="3" max="3" width="6.875" style="16" customWidth="1"/>
    <col min="4" max="4" width="6.50390625" style="16" customWidth="1"/>
    <col min="5" max="5" width="12.50390625" style="16" hidden="1" customWidth="1"/>
    <col min="6" max="6" width="8.00390625" style="16" hidden="1" customWidth="1"/>
    <col min="7" max="7" width="16.875" style="16" customWidth="1"/>
    <col min="8" max="8" width="19.50390625" style="16" customWidth="1"/>
    <col min="9" max="9" width="16.50390625" style="16" customWidth="1"/>
    <col min="10" max="10" width="11.375" style="16" customWidth="1"/>
    <col min="11" max="11" width="10.875" style="16" customWidth="1"/>
    <col min="12" max="12" width="13.50390625" style="16" customWidth="1"/>
    <col min="13" max="13" width="13.875" style="16" bestFit="1" customWidth="1"/>
    <col min="14" max="16384" width="9.125" style="16" customWidth="1"/>
  </cols>
  <sheetData>
    <row r="1" spans="4:11" ht="12.75">
      <c r="D1" s="25" t="s">
        <v>364</v>
      </c>
      <c r="F1" s="16" t="s">
        <v>364</v>
      </c>
      <c r="I1" s="17"/>
      <c r="J1" s="17"/>
      <c r="K1" s="17"/>
    </row>
    <row r="2" spans="1:15" ht="27.75" customHeight="1">
      <c r="A2" s="149"/>
      <c r="B2" s="149"/>
      <c r="C2" s="149"/>
      <c r="D2" s="521" t="s">
        <v>615</v>
      </c>
      <c r="E2" s="522"/>
      <c r="F2" s="522"/>
      <c r="G2" s="522"/>
      <c r="H2" s="522"/>
      <c r="I2" s="522"/>
      <c r="J2" s="522"/>
      <c r="K2" s="522"/>
      <c r="L2" s="37"/>
      <c r="M2" s="37"/>
      <c r="N2" s="37"/>
      <c r="O2" s="37"/>
    </row>
    <row r="3" spans="1:11" ht="12.75">
      <c r="A3" s="149"/>
      <c r="B3" s="149"/>
      <c r="C3" s="149"/>
      <c r="D3" s="149"/>
      <c r="E3" s="149"/>
      <c r="F3" s="149"/>
      <c r="G3" s="149"/>
      <c r="H3" s="255"/>
      <c r="I3" s="255"/>
      <c r="J3" s="255"/>
      <c r="K3" s="255"/>
    </row>
    <row r="4" spans="1:11" ht="31.5" customHeight="1" thickBot="1">
      <c r="A4" s="523" t="s">
        <v>616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</row>
    <row r="5" spans="1:11" ht="12.75" customHeight="1">
      <c r="A5" s="524" t="s">
        <v>158</v>
      </c>
      <c r="B5" s="527" t="s">
        <v>189</v>
      </c>
      <c r="C5" s="530" t="s">
        <v>159</v>
      </c>
      <c r="D5" s="533" t="s">
        <v>168</v>
      </c>
      <c r="E5" s="536" t="s">
        <v>177</v>
      </c>
      <c r="F5" s="539" t="s">
        <v>178</v>
      </c>
      <c r="G5" s="506" t="s">
        <v>811</v>
      </c>
      <c r="H5" s="517" t="s">
        <v>531</v>
      </c>
      <c r="I5" s="517" t="s">
        <v>617</v>
      </c>
      <c r="J5" s="520" t="s">
        <v>812</v>
      </c>
      <c r="K5" s="520" t="s">
        <v>384</v>
      </c>
    </row>
    <row r="6" spans="1:11" ht="12.75">
      <c r="A6" s="525"/>
      <c r="B6" s="528"/>
      <c r="C6" s="531"/>
      <c r="D6" s="534"/>
      <c r="E6" s="537"/>
      <c r="F6" s="540"/>
      <c r="G6" s="507"/>
      <c r="H6" s="518"/>
      <c r="I6" s="518"/>
      <c r="J6" s="520"/>
      <c r="K6" s="520"/>
    </row>
    <row r="7" spans="1:11" ht="12.75">
      <c r="A7" s="525"/>
      <c r="B7" s="528"/>
      <c r="C7" s="531"/>
      <c r="D7" s="534"/>
      <c r="E7" s="537"/>
      <c r="F7" s="540"/>
      <c r="G7" s="507"/>
      <c r="H7" s="518"/>
      <c r="I7" s="518"/>
      <c r="J7" s="520"/>
      <c r="K7" s="520"/>
    </row>
    <row r="8" spans="1:11" ht="12.75">
      <c r="A8" s="525"/>
      <c r="B8" s="528"/>
      <c r="C8" s="531"/>
      <c r="D8" s="534"/>
      <c r="E8" s="537"/>
      <c r="F8" s="540"/>
      <c r="G8" s="507"/>
      <c r="H8" s="518"/>
      <c r="I8" s="518"/>
      <c r="J8" s="520"/>
      <c r="K8" s="520"/>
    </row>
    <row r="9" spans="1:11" ht="12.75">
      <c r="A9" s="525"/>
      <c r="B9" s="528"/>
      <c r="C9" s="531"/>
      <c r="D9" s="534"/>
      <c r="E9" s="537"/>
      <c r="F9" s="540"/>
      <c r="G9" s="507"/>
      <c r="H9" s="518"/>
      <c r="I9" s="518"/>
      <c r="J9" s="520"/>
      <c r="K9" s="520"/>
    </row>
    <row r="10" spans="1:11" ht="13.5" thickBot="1">
      <c r="A10" s="526"/>
      <c r="B10" s="529"/>
      <c r="C10" s="532"/>
      <c r="D10" s="535"/>
      <c r="E10" s="538"/>
      <c r="F10" s="541"/>
      <c r="G10" s="508"/>
      <c r="H10" s="519"/>
      <c r="I10" s="519"/>
      <c r="J10" s="520"/>
      <c r="K10" s="520"/>
    </row>
    <row r="11" spans="1:11" ht="17.25">
      <c r="A11" s="256" t="s">
        <v>173</v>
      </c>
      <c r="B11" s="257" t="s">
        <v>190</v>
      </c>
      <c r="C11" s="258" t="s">
        <v>160</v>
      </c>
      <c r="D11" s="259"/>
      <c r="E11" s="258"/>
      <c r="F11" s="260"/>
      <c r="G11" s="261">
        <f>SUM(G12:G16)</f>
        <v>7846469.930000001</v>
      </c>
      <c r="H11" s="261">
        <f>H12+H13+H14+H15+H16</f>
        <v>46843300.11</v>
      </c>
      <c r="I11" s="261">
        <f>I12+I13+I14+I15+I16</f>
        <v>8442749.4</v>
      </c>
      <c r="J11" s="451">
        <f>I11/G11*100</f>
        <v>107.59933416325474</v>
      </c>
      <c r="K11" s="451">
        <f aca="true" t="shared" si="0" ref="K11:K16">I11/H11*100</f>
        <v>18.023387293752307</v>
      </c>
    </row>
    <row r="12" spans="1:11" ht="40.5" customHeight="1">
      <c r="A12" s="100" t="s">
        <v>524</v>
      </c>
      <c r="B12" s="52" t="s">
        <v>190</v>
      </c>
      <c r="C12" s="88" t="s">
        <v>160</v>
      </c>
      <c r="D12" s="89" t="s">
        <v>170</v>
      </c>
      <c r="E12" s="51"/>
      <c r="F12" s="55"/>
      <c r="G12" s="90">
        <v>4305689.73</v>
      </c>
      <c r="H12" s="90">
        <v>29049333.75</v>
      </c>
      <c r="I12" s="90">
        <v>4434342.67</v>
      </c>
      <c r="J12" s="451">
        <f aca="true" t="shared" si="1" ref="J12:J56">I12/G12*100</f>
        <v>102.9879751693116</v>
      </c>
      <c r="K12" s="452">
        <f t="shared" si="0"/>
        <v>15.264868751077639</v>
      </c>
    </row>
    <row r="13" spans="1:11" ht="20.25" customHeight="1">
      <c r="A13" s="87" t="s">
        <v>358</v>
      </c>
      <c r="B13" s="52" t="s">
        <v>190</v>
      </c>
      <c r="C13" s="88" t="s">
        <v>160</v>
      </c>
      <c r="D13" s="89" t="s">
        <v>166</v>
      </c>
      <c r="E13" s="51" t="s">
        <v>246</v>
      </c>
      <c r="F13" s="55"/>
      <c r="G13" s="90">
        <v>1050</v>
      </c>
      <c r="H13" s="90">
        <v>11600</v>
      </c>
      <c r="I13" s="90">
        <v>0</v>
      </c>
      <c r="J13" s="451">
        <f t="shared" si="1"/>
        <v>0</v>
      </c>
      <c r="K13" s="452">
        <f t="shared" si="0"/>
        <v>0</v>
      </c>
    </row>
    <row r="14" spans="1:11" ht="20.25" customHeight="1">
      <c r="A14" s="87" t="s">
        <v>359</v>
      </c>
      <c r="B14" s="52" t="s">
        <v>190</v>
      </c>
      <c r="C14" s="88" t="s">
        <v>160</v>
      </c>
      <c r="D14" s="89" t="s">
        <v>161</v>
      </c>
      <c r="E14" s="51" t="s">
        <v>246</v>
      </c>
      <c r="F14" s="55"/>
      <c r="G14" s="90">
        <v>0</v>
      </c>
      <c r="H14" s="90">
        <v>0</v>
      </c>
      <c r="I14" s="90">
        <v>0</v>
      </c>
      <c r="J14" s="451" t="e">
        <f t="shared" si="1"/>
        <v>#DIV/0!</v>
      </c>
      <c r="K14" s="452" t="e">
        <f t="shared" si="0"/>
        <v>#DIV/0!</v>
      </c>
    </row>
    <row r="15" spans="1:11" ht="20.25" customHeight="1">
      <c r="A15" s="87" t="s">
        <v>360</v>
      </c>
      <c r="B15" s="52" t="s">
        <v>190</v>
      </c>
      <c r="C15" s="88" t="s">
        <v>160</v>
      </c>
      <c r="D15" s="89" t="s">
        <v>188</v>
      </c>
      <c r="E15" s="51" t="s">
        <v>246</v>
      </c>
      <c r="F15" s="55"/>
      <c r="G15" s="90">
        <v>0</v>
      </c>
      <c r="H15" s="90">
        <v>50000</v>
      </c>
      <c r="I15" s="90">
        <v>0</v>
      </c>
      <c r="J15" s="451" t="e">
        <f t="shared" si="1"/>
        <v>#DIV/0!</v>
      </c>
      <c r="K15" s="452">
        <f t="shared" si="0"/>
        <v>0</v>
      </c>
    </row>
    <row r="16" spans="1:11" ht="20.25" customHeight="1">
      <c r="A16" s="87" t="s">
        <v>174</v>
      </c>
      <c r="B16" s="52" t="s">
        <v>190</v>
      </c>
      <c r="C16" s="88" t="s">
        <v>160</v>
      </c>
      <c r="D16" s="89" t="s">
        <v>200</v>
      </c>
      <c r="E16" s="51" t="s">
        <v>246</v>
      </c>
      <c r="F16" s="55"/>
      <c r="G16" s="90">
        <v>3539730.2</v>
      </c>
      <c r="H16" s="90">
        <v>17732366.36</v>
      </c>
      <c r="I16" s="90">
        <v>4008406.73</v>
      </c>
      <c r="J16" s="451">
        <f t="shared" si="1"/>
        <v>113.24045911747736</v>
      </c>
      <c r="K16" s="452">
        <f t="shared" si="0"/>
        <v>22.605029969615405</v>
      </c>
    </row>
    <row r="17" spans="1:11" ht="20.25" customHeight="1">
      <c r="A17" s="262" t="s">
        <v>210</v>
      </c>
      <c r="B17" s="247" t="s">
        <v>190</v>
      </c>
      <c r="C17" s="250" t="s">
        <v>167</v>
      </c>
      <c r="D17" s="263"/>
      <c r="E17" s="97"/>
      <c r="F17" s="98"/>
      <c r="G17" s="264">
        <f>G18</f>
        <v>239850</v>
      </c>
      <c r="H17" s="264">
        <f aca="true" t="shared" si="2" ref="H17:I19">H18</f>
        <v>799500</v>
      </c>
      <c r="I17" s="264">
        <f t="shared" si="2"/>
        <v>199875</v>
      </c>
      <c r="J17" s="451">
        <f t="shared" si="1"/>
        <v>83.33333333333334</v>
      </c>
      <c r="K17" s="451">
        <f aca="true" t="shared" si="3" ref="K17:K32">I17/H17*100</f>
        <v>25</v>
      </c>
    </row>
    <row r="18" spans="1:11" ht="20.25" customHeight="1">
      <c r="A18" s="87" t="s">
        <v>211</v>
      </c>
      <c r="B18" s="52" t="s">
        <v>190</v>
      </c>
      <c r="C18" s="88" t="s">
        <v>167</v>
      </c>
      <c r="D18" s="89" t="s">
        <v>169</v>
      </c>
      <c r="E18" s="51"/>
      <c r="F18" s="55"/>
      <c r="G18" s="90">
        <v>239850</v>
      </c>
      <c r="H18" s="90">
        <v>799500</v>
      </c>
      <c r="I18" s="90">
        <v>199875</v>
      </c>
      <c r="J18" s="451">
        <f t="shared" si="1"/>
        <v>83.33333333333334</v>
      </c>
      <c r="K18" s="452">
        <f t="shared" si="3"/>
        <v>25</v>
      </c>
    </row>
    <row r="19" spans="1:11" ht="31.5" customHeight="1">
      <c r="A19" s="262" t="s">
        <v>372</v>
      </c>
      <c r="B19" s="247" t="s">
        <v>190</v>
      </c>
      <c r="C19" s="250" t="s">
        <v>169</v>
      </c>
      <c r="D19" s="263"/>
      <c r="E19" s="51"/>
      <c r="F19" s="55"/>
      <c r="G19" s="264">
        <f>G20</f>
        <v>56278.87</v>
      </c>
      <c r="H19" s="264">
        <f t="shared" si="2"/>
        <v>305000</v>
      </c>
      <c r="I19" s="264">
        <f t="shared" si="2"/>
        <v>24952.28</v>
      </c>
      <c r="J19" s="451">
        <f t="shared" si="1"/>
        <v>44.3368532452766</v>
      </c>
      <c r="K19" s="451">
        <f>I19/H19*100</f>
        <v>8.181075409836065</v>
      </c>
    </row>
    <row r="20" spans="1:11" ht="36.75" customHeight="1">
      <c r="A20" s="99" t="s">
        <v>373</v>
      </c>
      <c r="B20" s="52" t="s">
        <v>190</v>
      </c>
      <c r="C20" s="51" t="s">
        <v>169</v>
      </c>
      <c r="D20" s="89" t="s">
        <v>192</v>
      </c>
      <c r="E20" s="51"/>
      <c r="F20" s="55"/>
      <c r="G20" s="90">
        <v>56278.87</v>
      </c>
      <c r="H20" s="90">
        <v>305000</v>
      </c>
      <c r="I20" s="90">
        <v>24952.28</v>
      </c>
      <c r="J20" s="451">
        <f t="shared" si="1"/>
        <v>44.3368532452766</v>
      </c>
      <c r="K20" s="452">
        <f>I20/H20*100</f>
        <v>8.181075409836065</v>
      </c>
    </row>
    <row r="21" spans="1:11" ht="20.25" customHeight="1">
      <c r="A21" s="262" t="s">
        <v>186</v>
      </c>
      <c r="B21" s="247" t="s">
        <v>190</v>
      </c>
      <c r="C21" s="250" t="s">
        <v>170</v>
      </c>
      <c r="D21" s="265"/>
      <c r="E21" s="92"/>
      <c r="F21" s="266"/>
      <c r="G21" s="264">
        <f>G22+G23+G24</f>
        <v>0</v>
      </c>
      <c r="H21" s="264">
        <f>H22+H23+H24+H25</f>
        <v>4144947.85</v>
      </c>
      <c r="I21" s="264">
        <f>I22+I23+I24+I25</f>
        <v>0</v>
      </c>
      <c r="J21" s="451" t="e">
        <f t="shared" si="1"/>
        <v>#DIV/0!</v>
      </c>
      <c r="K21" s="451">
        <f t="shared" si="3"/>
        <v>0</v>
      </c>
    </row>
    <row r="22" spans="1:11" ht="20.25" customHeight="1">
      <c r="A22" s="99" t="s">
        <v>198</v>
      </c>
      <c r="B22" s="52" t="s">
        <v>190</v>
      </c>
      <c r="C22" s="51" t="s">
        <v>170</v>
      </c>
      <c r="D22" s="89" t="s">
        <v>160</v>
      </c>
      <c r="E22" s="51"/>
      <c r="F22" s="55"/>
      <c r="G22" s="90">
        <v>0</v>
      </c>
      <c r="H22" s="90">
        <v>0</v>
      </c>
      <c r="I22" s="90">
        <v>0</v>
      </c>
      <c r="J22" s="451" t="e">
        <f t="shared" si="1"/>
        <v>#DIV/0!</v>
      </c>
      <c r="K22" s="452" t="e">
        <f t="shared" si="3"/>
        <v>#DIV/0!</v>
      </c>
    </row>
    <row r="23" spans="1:11" ht="20.25" customHeight="1">
      <c r="A23" s="99" t="s">
        <v>10</v>
      </c>
      <c r="B23" s="52" t="s">
        <v>190</v>
      </c>
      <c r="C23" s="51" t="s">
        <v>170</v>
      </c>
      <c r="D23" s="89" t="s">
        <v>166</v>
      </c>
      <c r="E23" s="51"/>
      <c r="F23" s="55"/>
      <c r="G23" s="90">
        <v>0</v>
      </c>
      <c r="H23" s="90">
        <v>742000</v>
      </c>
      <c r="I23" s="90">
        <v>0</v>
      </c>
      <c r="J23" s="451" t="e">
        <f t="shared" si="1"/>
        <v>#DIV/0!</v>
      </c>
      <c r="K23" s="452">
        <f t="shared" si="3"/>
        <v>0</v>
      </c>
    </row>
    <row r="24" spans="1:11" ht="20.25" customHeight="1">
      <c r="A24" s="99" t="s">
        <v>147</v>
      </c>
      <c r="B24" s="52" t="s">
        <v>190</v>
      </c>
      <c r="C24" s="51" t="s">
        <v>170</v>
      </c>
      <c r="D24" s="89" t="s">
        <v>163</v>
      </c>
      <c r="E24" s="51"/>
      <c r="F24" s="55"/>
      <c r="G24" s="90">
        <v>0</v>
      </c>
      <c r="H24" s="90">
        <v>0</v>
      </c>
      <c r="I24" s="90">
        <v>0</v>
      </c>
      <c r="J24" s="451" t="e">
        <f t="shared" si="1"/>
        <v>#DIV/0!</v>
      </c>
      <c r="K24" s="452" t="e">
        <f t="shared" si="3"/>
        <v>#DIV/0!</v>
      </c>
    </row>
    <row r="25" spans="1:11" ht="20.25" customHeight="1">
      <c r="A25" s="99" t="s">
        <v>197</v>
      </c>
      <c r="B25" s="52" t="s">
        <v>190</v>
      </c>
      <c r="C25" s="51" t="s">
        <v>170</v>
      </c>
      <c r="D25" s="89" t="s">
        <v>164</v>
      </c>
      <c r="E25" s="51"/>
      <c r="F25" s="55"/>
      <c r="G25" s="90">
        <v>0</v>
      </c>
      <c r="H25" s="90">
        <v>3402947.85</v>
      </c>
      <c r="I25" s="90">
        <v>0</v>
      </c>
      <c r="J25" s="451" t="e">
        <f t="shared" si="1"/>
        <v>#DIV/0!</v>
      </c>
      <c r="K25" s="452">
        <f t="shared" si="3"/>
        <v>0</v>
      </c>
    </row>
    <row r="26" spans="1:11" ht="20.25" customHeight="1">
      <c r="A26" s="267" t="s">
        <v>148</v>
      </c>
      <c r="B26" s="52" t="s">
        <v>190</v>
      </c>
      <c r="C26" s="92" t="s">
        <v>166</v>
      </c>
      <c r="D26" s="268"/>
      <c r="E26" s="269"/>
      <c r="F26" s="266"/>
      <c r="G26" s="264">
        <f>G27+G29+G28+G30</f>
        <v>62034692</v>
      </c>
      <c r="H26" s="264">
        <f>H27+H29+H28+H30</f>
        <v>520644184.03999996</v>
      </c>
      <c r="I26" s="264">
        <f>I27+I29+I28+I30</f>
        <v>66268138.97</v>
      </c>
      <c r="J26" s="451">
        <f t="shared" si="1"/>
        <v>106.82432173597316</v>
      </c>
      <c r="K26" s="451">
        <f t="shared" si="3"/>
        <v>12.728105105445442</v>
      </c>
    </row>
    <row r="27" spans="1:11" ht="20.25" customHeight="1">
      <c r="A27" s="87" t="s">
        <v>148</v>
      </c>
      <c r="B27" s="52" t="s">
        <v>190</v>
      </c>
      <c r="C27" s="51" t="s">
        <v>166</v>
      </c>
      <c r="D27" s="89" t="s">
        <v>160</v>
      </c>
      <c r="E27" s="97"/>
      <c r="F27" s="98"/>
      <c r="G27" s="90">
        <v>61922091.86</v>
      </c>
      <c r="H27" s="90">
        <v>498832080.96</v>
      </c>
      <c r="I27" s="90">
        <v>64841459.91</v>
      </c>
      <c r="J27" s="451">
        <f t="shared" si="1"/>
        <v>104.71458240881203</v>
      </c>
      <c r="K27" s="452">
        <f t="shared" si="3"/>
        <v>12.998654734718126</v>
      </c>
    </row>
    <row r="28" spans="1:11" ht="20.25" customHeight="1">
      <c r="A28" s="87" t="s">
        <v>376</v>
      </c>
      <c r="B28" s="52" t="s">
        <v>190</v>
      </c>
      <c r="C28" s="91" t="s">
        <v>166</v>
      </c>
      <c r="D28" s="94" t="s">
        <v>167</v>
      </c>
      <c r="E28" s="51"/>
      <c r="F28" s="55"/>
      <c r="G28" s="90">
        <v>20000</v>
      </c>
      <c r="H28" s="90">
        <v>2650690</v>
      </c>
      <c r="I28" s="90">
        <v>134907.6</v>
      </c>
      <c r="J28" s="451">
        <f t="shared" si="1"/>
        <v>674.538</v>
      </c>
      <c r="K28" s="452">
        <f>I28/H28*100</f>
        <v>5.089527632427783</v>
      </c>
    </row>
    <row r="29" spans="1:11" ht="15" customHeight="1">
      <c r="A29" s="87" t="s">
        <v>143</v>
      </c>
      <c r="B29" s="52" t="s">
        <v>190</v>
      </c>
      <c r="C29" s="91" t="s">
        <v>166</v>
      </c>
      <c r="D29" s="94" t="s">
        <v>169</v>
      </c>
      <c r="E29" s="51"/>
      <c r="F29" s="95"/>
      <c r="G29" s="90">
        <v>92600.14</v>
      </c>
      <c r="H29" s="90">
        <v>18993113.08</v>
      </c>
      <c r="I29" s="90">
        <v>1274918.58</v>
      </c>
      <c r="J29" s="451">
        <f t="shared" si="1"/>
        <v>1376.7998406913855</v>
      </c>
      <c r="K29" s="452">
        <f t="shared" si="3"/>
        <v>6.712530877007763</v>
      </c>
    </row>
    <row r="30" spans="1:11" ht="30.75" customHeight="1">
      <c r="A30" s="87" t="s">
        <v>465</v>
      </c>
      <c r="B30" s="52" t="s">
        <v>190</v>
      </c>
      <c r="C30" s="91" t="s">
        <v>166</v>
      </c>
      <c r="D30" s="94" t="s">
        <v>166</v>
      </c>
      <c r="E30" s="51"/>
      <c r="F30" s="95"/>
      <c r="G30" s="90">
        <v>0</v>
      </c>
      <c r="H30" s="90">
        <v>168300</v>
      </c>
      <c r="I30" s="90">
        <v>16852.88</v>
      </c>
      <c r="J30" s="451" t="e">
        <f t="shared" si="1"/>
        <v>#DIV/0!</v>
      </c>
      <c r="K30" s="452">
        <f>I30/H30*100</f>
        <v>10.01359477124183</v>
      </c>
    </row>
    <row r="31" spans="1:12" ht="21.75" customHeight="1">
      <c r="A31" s="270" t="s">
        <v>179</v>
      </c>
      <c r="B31" s="52" t="s">
        <v>190</v>
      </c>
      <c r="C31" s="97" t="s">
        <v>161</v>
      </c>
      <c r="D31" s="263"/>
      <c r="E31" s="97"/>
      <c r="F31" s="98"/>
      <c r="G31" s="264">
        <f>G32+G33+G34+G35+G36</f>
        <v>74551627.69</v>
      </c>
      <c r="H31" s="264">
        <f>H32+H33+H34+H35+H36</f>
        <v>633988562.69</v>
      </c>
      <c r="I31" s="264">
        <f>I32+I33+I34+I35+I36</f>
        <v>86861206.53999999</v>
      </c>
      <c r="J31" s="451">
        <f t="shared" si="1"/>
        <v>116.51148235312259</v>
      </c>
      <c r="K31" s="451">
        <f t="shared" si="3"/>
        <v>13.700752923909185</v>
      </c>
      <c r="L31" s="18"/>
    </row>
    <row r="32" spans="1:11" ht="15.75" customHeight="1">
      <c r="A32" s="246" t="s">
        <v>180</v>
      </c>
      <c r="B32" s="247" t="s">
        <v>190</v>
      </c>
      <c r="C32" s="248" t="s">
        <v>161</v>
      </c>
      <c r="D32" s="249" t="s">
        <v>160</v>
      </c>
      <c r="E32" s="250"/>
      <c r="F32" s="251"/>
      <c r="G32" s="96">
        <v>18800634.05</v>
      </c>
      <c r="H32" s="96">
        <v>93907753.46</v>
      </c>
      <c r="I32" s="96">
        <v>21066247.33</v>
      </c>
      <c r="J32" s="451">
        <f t="shared" si="1"/>
        <v>112.05072804446188</v>
      </c>
      <c r="K32" s="452">
        <f t="shared" si="3"/>
        <v>22.432915870970298</v>
      </c>
    </row>
    <row r="33" spans="1:12" ht="20.25" customHeight="1">
      <c r="A33" s="246" t="s">
        <v>181</v>
      </c>
      <c r="B33" s="247" t="s">
        <v>190</v>
      </c>
      <c r="C33" s="252" t="s">
        <v>161</v>
      </c>
      <c r="D33" s="253" t="s">
        <v>167</v>
      </c>
      <c r="E33" s="248"/>
      <c r="F33" s="254"/>
      <c r="G33" s="96">
        <v>49238604.56</v>
      </c>
      <c r="H33" s="96">
        <v>502855492.23</v>
      </c>
      <c r="I33" s="96">
        <v>59006672.66</v>
      </c>
      <c r="J33" s="451">
        <f t="shared" si="1"/>
        <v>119.83823097199486</v>
      </c>
      <c r="K33" s="452">
        <f aca="true" t="shared" si="4" ref="K33:K38">I33/H33*100</f>
        <v>11.734320012758468</v>
      </c>
      <c r="L33" s="18"/>
    </row>
    <row r="34" spans="1:11" ht="12" customHeight="1">
      <c r="A34" s="87" t="s">
        <v>156</v>
      </c>
      <c r="B34" s="52" t="s">
        <v>190</v>
      </c>
      <c r="C34" s="91" t="s">
        <v>161</v>
      </c>
      <c r="D34" s="94" t="s">
        <v>169</v>
      </c>
      <c r="E34" s="51"/>
      <c r="F34" s="95"/>
      <c r="G34" s="90">
        <v>3579850.55</v>
      </c>
      <c r="H34" s="90">
        <v>21387917</v>
      </c>
      <c r="I34" s="90">
        <v>3683134.02</v>
      </c>
      <c r="J34" s="451">
        <f t="shared" si="1"/>
        <v>102.88513357072966</v>
      </c>
      <c r="K34" s="452">
        <f t="shared" si="4"/>
        <v>17.22062985376276</v>
      </c>
    </row>
    <row r="35" spans="1:11" ht="19.5" customHeight="1">
      <c r="A35" s="147" t="s">
        <v>216</v>
      </c>
      <c r="B35" s="52" t="s">
        <v>190</v>
      </c>
      <c r="C35" s="88" t="s">
        <v>161</v>
      </c>
      <c r="D35" s="89" t="s">
        <v>161</v>
      </c>
      <c r="E35" s="51"/>
      <c r="F35" s="55"/>
      <c r="G35" s="90">
        <v>31748.9</v>
      </c>
      <c r="H35" s="90">
        <v>1820400</v>
      </c>
      <c r="I35" s="90">
        <v>63795.8</v>
      </c>
      <c r="J35" s="451">
        <f t="shared" si="1"/>
        <v>200.93861519611704</v>
      </c>
      <c r="K35" s="452">
        <f t="shared" si="4"/>
        <v>3.504493517908152</v>
      </c>
    </row>
    <row r="36" spans="1:11" ht="18.75" customHeight="1">
      <c r="A36" s="87" t="s">
        <v>182</v>
      </c>
      <c r="B36" s="52" t="s">
        <v>190</v>
      </c>
      <c r="C36" s="91" t="s">
        <v>161</v>
      </c>
      <c r="D36" s="89" t="s">
        <v>163</v>
      </c>
      <c r="E36" s="51"/>
      <c r="F36" s="55"/>
      <c r="G36" s="90">
        <v>2900789.63</v>
      </c>
      <c r="H36" s="90">
        <v>14017000</v>
      </c>
      <c r="I36" s="90">
        <v>3041356.73</v>
      </c>
      <c r="J36" s="451">
        <f t="shared" si="1"/>
        <v>104.84582192883805</v>
      </c>
      <c r="K36" s="452">
        <f t="shared" si="4"/>
        <v>21.697629521295568</v>
      </c>
    </row>
    <row r="37" spans="1:11" ht="27.75" customHeight="1">
      <c r="A37" s="270" t="s">
        <v>213</v>
      </c>
      <c r="B37" s="52" t="s">
        <v>190</v>
      </c>
      <c r="C37" s="271" t="s">
        <v>162</v>
      </c>
      <c r="D37" s="263"/>
      <c r="E37" s="97"/>
      <c r="F37" s="98"/>
      <c r="G37" s="264">
        <f>G38</f>
        <v>4079173.51</v>
      </c>
      <c r="H37" s="264">
        <f>H38</f>
        <v>22509519.49</v>
      </c>
      <c r="I37" s="264">
        <f>I38</f>
        <v>3841290.01</v>
      </c>
      <c r="J37" s="451">
        <f t="shared" si="1"/>
        <v>94.16834073331684</v>
      </c>
      <c r="K37" s="451">
        <f t="shared" si="4"/>
        <v>17.06517996399931</v>
      </c>
    </row>
    <row r="38" spans="1:11" ht="22.5" customHeight="1">
      <c r="A38" s="87" t="s">
        <v>183</v>
      </c>
      <c r="B38" s="52" t="s">
        <v>190</v>
      </c>
      <c r="C38" s="51" t="s">
        <v>162</v>
      </c>
      <c r="D38" s="89" t="s">
        <v>160</v>
      </c>
      <c r="E38" s="51"/>
      <c r="F38" s="55"/>
      <c r="G38" s="90">
        <v>4079173.51</v>
      </c>
      <c r="H38" s="90">
        <v>22509519.49</v>
      </c>
      <c r="I38" s="90">
        <v>3841290.01</v>
      </c>
      <c r="J38" s="451">
        <f t="shared" si="1"/>
        <v>94.16834073331684</v>
      </c>
      <c r="K38" s="452">
        <f t="shared" si="4"/>
        <v>17.06517996399931</v>
      </c>
    </row>
    <row r="39" spans="1:11" ht="22.5" customHeight="1">
      <c r="A39" s="270" t="s">
        <v>171</v>
      </c>
      <c r="B39" s="52" t="s">
        <v>190</v>
      </c>
      <c r="C39" s="271" t="s">
        <v>165</v>
      </c>
      <c r="D39" s="263"/>
      <c r="E39" s="97"/>
      <c r="F39" s="98"/>
      <c r="G39" s="264">
        <f>G40+G41+G42+G43</f>
        <v>5020816.970000001</v>
      </c>
      <c r="H39" s="264">
        <f>H40+H41+H42+H43</f>
        <v>25026522.53</v>
      </c>
      <c r="I39" s="264">
        <f>I40+I41+I42+I43</f>
        <v>4311505.77</v>
      </c>
      <c r="J39" s="451">
        <f t="shared" si="1"/>
        <v>85.87259395755267</v>
      </c>
      <c r="K39" s="451">
        <f aca="true" t="shared" si="5" ref="K39:K48">I39/H39*100</f>
        <v>17.227746143443124</v>
      </c>
    </row>
    <row r="40" spans="1:11" ht="22.5" customHeight="1">
      <c r="A40" s="87" t="s">
        <v>175</v>
      </c>
      <c r="B40" s="52" t="s">
        <v>190</v>
      </c>
      <c r="C40" s="88" t="s">
        <v>165</v>
      </c>
      <c r="D40" s="89" t="s">
        <v>160</v>
      </c>
      <c r="E40" s="51"/>
      <c r="F40" s="55"/>
      <c r="G40" s="90">
        <v>1326209.85</v>
      </c>
      <c r="H40" s="90">
        <v>5300000</v>
      </c>
      <c r="I40" s="90">
        <v>1272874.65</v>
      </c>
      <c r="J40" s="451">
        <f t="shared" si="1"/>
        <v>95.97837401071932</v>
      </c>
      <c r="K40" s="452">
        <f t="shared" si="5"/>
        <v>24.016502830188678</v>
      </c>
    </row>
    <row r="41" spans="1:11" ht="22.5" customHeight="1">
      <c r="A41" s="87" t="s">
        <v>172</v>
      </c>
      <c r="B41" s="52" t="s">
        <v>190</v>
      </c>
      <c r="C41" s="88" t="s">
        <v>165</v>
      </c>
      <c r="D41" s="89" t="s">
        <v>169</v>
      </c>
      <c r="E41" s="51"/>
      <c r="F41" s="55"/>
      <c r="G41" s="90">
        <v>1744218.02</v>
      </c>
      <c r="H41" s="90">
        <v>7416704</v>
      </c>
      <c r="I41" s="90">
        <v>1222597.16</v>
      </c>
      <c r="J41" s="451">
        <f t="shared" si="1"/>
        <v>70.0942855756071</v>
      </c>
      <c r="K41" s="452">
        <f t="shared" si="5"/>
        <v>16.484373112369052</v>
      </c>
    </row>
    <row r="42" spans="1:11" ht="22.5" customHeight="1">
      <c r="A42" s="87" t="s">
        <v>205</v>
      </c>
      <c r="B42" s="52" t="s">
        <v>190</v>
      </c>
      <c r="C42" s="88" t="s">
        <v>165</v>
      </c>
      <c r="D42" s="89" t="s">
        <v>170</v>
      </c>
      <c r="E42" s="51"/>
      <c r="F42" s="55"/>
      <c r="G42" s="90">
        <v>1730211.12</v>
      </c>
      <c r="H42" s="90">
        <v>11030000</v>
      </c>
      <c r="I42" s="90">
        <v>1592708.85</v>
      </c>
      <c r="J42" s="451">
        <f t="shared" si="1"/>
        <v>92.0528617340062</v>
      </c>
      <c r="K42" s="452">
        <f t="shared" si="5"/>
        <v>14.439790117860381</v>
      </c>
    </row>
    <row r="43" spans="1:11" ht="22.5" customHeight="1">
      <c r="A43" s="87" t="s">
        <v>139</v>
      </c>
      <c r="B43" s="52" t="s">
        <v>190</v>
      </c>
      <c r="C43" s="88" t="s">
        <v>165</v>
      </c>
      <c r="D43" s="89" t="s">
        <v>67</v>
      </c>
      <c r="E43" s="51"/>
      <c r="F43" s="55"/>
      <c r="G43" s="90">
        <v>220177.98</v>
      </c>
      <c r="H43" s="90">
        <v>1279818.53</v>
      </c>
      <c r="I43" s="90">
        <v>223325.11</v>
      </c>
      <c r="J43" s="451">
        <f t="shared" si="1"/>
        <v>101.42935728631899</v>
      </c>
      <c r="K43" s="452">
        <f t="shared" si="5"/>
        <v>17.44974812952583</v>
      </c>
    </row>
    <row r="44" spans="1:11" ht="22.5" customHeight="1">
      <c r="A44" s="267" t="s">
        <v>206</v>
      </c>
      <c r="B44" s="52" t="s">
        <v>190</v>
      </c>
      <c r="C44" s="272" t="s">
        <v>188</v>
      </c>
      <c r="D44" s="273"/>
      <c r="E44" s="92"/>
      <c r="F44" s="93"/>
      <c r="G44" s="264">
        <f>G45+G47+G48+G46</f>
        <v>5687378.54</v>
      </c>
      <c r="H44" s="264">
        <f>H45+H47+H48+H46</f>
        <v>30678463</v>
      </c>
      <c r="I44" s="264">
        <f>I45+I47+I48+I46</f>
        <v>6946844.029999999</v>
      </c>
      <c r="J44" s="451">
        <f t="shared" si="1"/>
        <v>122.14492109399842</v>
      </c>
      <c r="K44" s="451">
        <f t="shared" si="5"/>
        <v>22.64404194564767</v>
      </c>
    </row>
    <row r="45" spans="1:11" ht="22.5" customHeight="1">
      <c r="A45" s="87" t="s">
        <v>414</v>
      </c>
      <c r="B45" s="52" t="s">
        <v>190</v>
      </c>
      <c r="C45" s="91" t="s">
        <v>188</v>
      </c>
      <c r="D45" s="53" t="s">
        <v>160</v>
      </c>
      <c r="E45" s="92"/>
      <c r="F45" s="93"/>
      <c r="G45" s="90">
        <v>5632118.54</v>
      </c>
      <c r="H45" s="90">
        <v>16600500</v>
      </c>
      <c r="I45" s="90">
        <v>5996808.02</v>
      </c>
      <c r="J45" s="451">
        <f t="shared" si="1"/>
        <v>106.47517408253981</v>
      </c>
      <c r="K45" s="452">
        <f>I45/H45*100</f>
        <v>36.124261437908494</v>
      </c>
    </row>
    <row r="46" spans="1:11" ht="22.5" customHeight="1">
      <c r="A46" s="87" t="s">
        <v>464</v>
      </c>
      <c r="B46" s="52" t="s">
        <v>190</v>
      </c>
      <c r="C46" s="91" t="s">
        <v>188</v>
      </c>
      <c r="D46" s="53" t="s">
        <v>167</v>
      </c>
      <c r="E46" s="92"/>
      <c r="F46" s="93"/>
      <c r="G46" s="90">
        <v>0</v>
      </c>
      <c r="H46" s="90">
        <v>2244630</v>
      </c>
      <c r="I46" s="90">
        <v>0</v>
      </c>
      <c r="J46" s="451" t="e">
        <f t="shared" si="1"/>
        <v>#DIV/0!</v>
      </c>
      <c r="K46" s="452">
        <f>I46/H46*100</f>
        <v>0</v>
      </c>
    </row>
    <row r="47" spans="1:11" ht="22.5" customHeight="1">
      <c r="A47" s="87" t="s">
        <v>428</v>
      </c>
      <c r="B47" s="52" t="s">
        <v>190</v>
      </c>
      <c r="C47" s="91" t="s">
        <v>188</v>
      </c>
      <c r="D47" s="53" t="s">
        <v>169</v>
      </c>
      <c r="E47" s="92"/>
      <c r="F47" s="93"/>
      <c r="G47" s="90">
        <v>0</v>
      </c>
      <c r="H47" s="90">
        <v>11733333</v>
      </c>
      <c r="I47" s="90">
        <v>950036.01</v>
      </c>
      <c r="J47" s="451" t="e">
        <f t="shared" si="1"/>
        <v>#DIV/0!</v>
      </c>
      <c r="K47" s="452">
        <f>I47/H47*100</f>
        <v>8.096898042525513</v>
      </c>
    </row>
    <row r="48" spans="1:11" ht="22.5" customHeight="1">
      <c r="A48" s="87" t="s">
        <v>212</v>
      </c>
      <c r="B48" s="52" t="s">
        <v>190</v>
      </c>
      <c r="C48" s="91" t="s">
        <v>188</v>
      </c>
      <c r="D48" s="94" t="s">
        <v>166</v>
      </c>
      <c r="E48" s="51"/>
      <c r="F48" s="95"/>
      <c r="G48" s="90">
        <v>55260</v>
      </c>
      <c r="H48" s="90">
        <v>100000</v>
      </c>
      <c r="I48" s="90">
        <v>0</v>
      </c>
      <c r="J48" s="451">
        <f t="shared" si="1"/>
        <v>0</v>
      </c>
      <c r="K48" s="452">
        <f t="shared" si="5"/>
        <v>0</v>
      </c>
    </row>
    <row r="49" spans="1:11" ht="22.5" customHeight="1">
      <c r="A49" s="267" t="s">
        <v>207</v>
      </c>
      <c r="B49" s="52" t="s">
        <v>190</v>
      </c>
      <c r="C49" s="272" t="s">
        <v>164</v>
      </c>
      <c r="D49" s="273"/>
      <c r="E49" s="92"/>
      <c r="F49" s="93"/>
      <c r="G49" s="264">
        <f>G50</f>
        <v>200000</v>
      </c>
      <c r="H49" s="264">
        <f>H50</f>
        <v>600000</v>
      </c>
      <c r="I49" s="264">
        <f>I50</f>
        <v>300000</v>
      </c>
      <c r="J49" s="451">
        <f t="shared" si="1"/>
        <v>150</v>
      </c>
      <c r="K49" s="451">
        <f aca="true" t="shared" si="6" ref="K49:K56">I49/H49*100</f>
        <v>50</v>
      </c>
    </row>
    <row r="50" spans="1:11" ht="22.5" customHeight="1">
      <c r="A50" s="87" t="s">
        <v>184</v>
      </c>
      <c r="B50" s="52" t="s">
        <v>190</v>
      </c>
      <c r="C50" s="91" t="s">
        <v>164</v>
      </c>
      <c r="D50" s="94" t="s">
        <v>167</v>
      </c>
      <c r="E50" s="51"/>
      <c r="F50" s="95"/>
      <c r="G50" s="90">
        <v>200000</v>
      </c>
      <c r="H50" s="90">
        <v>600000</v>
      </c>
      <c r="I50" s="90">
        <v>300000</v>
      </c>
      <c r="J50" s="451">
        <f t="shared" si="1"/>
        <v>150</v>
      </c>
      <c r="K50" s="452">
        <f t="shared" si="6"/>
        <v>50</v>
      </c>
    </row>
    <row r="51" spans="1:11" ht="22.5" customHeight="1">
      <c r="A51" s="270" t="s">
        <v>204</v>
      </c>
      <c r="B51" s="52" t="s">
        <v>190</v>
      </c>
      <c r="C51" s="271" t="s">
        <v>200</v>
      </c>
      <c r="D51" s="263"/>
      <c r="E51" s="97"/>
      <c r="F51" s="98"/>
      <c r="G51" s="264">
        <f>G52</f>
        <v>722172.88</v>
      </c>
      <c r="H51" s="264">
        <f>H52</f>
        <v>3900000</v>
      </c>
      <c r="I51" s="264">
        <f>I52</f>
        <v>832552.75</v>
      </c>
      <c r="J51" s="451">
        <f t="shared" si="1"/>
        <v>115.28441084633363</v>
      </c>
      <c r="K51" s="451">
        <f t="shared" si="6"/>
        <v>21.34750641025641</v>
      </c>
    </row>
    <row r="52" spans="1:11" ht="22.5" customHeight="1">
      <c r="A52" s="87" t="s">
        <v>525</v>
      </c>
      <c r="B52" s="52" t="s">
        <v>190</v>
      </c>
      <c r="C52" s="88" t="s">
        <v>200</v>
      </c>
      <c r="D52" s="89" t="s">
        <v>160</v>
      </c>
      <c r="E52" s="51"/>
      <c r="F52" s="55"/>
      <c r="G52" s="90">
        <v>722172.88</v>
      </c>
      <c r="H52" s="90">
        <v>3900000</v>
      </c>
      <c r="I52" s="90">
        <v>832552.75</v>
      </c>
      <c r="J52" s="451">
        <f t="shared" si="1"/>
        <v>115.28441084633363</v>
      </c>
      <c r="K52" s="452">
        <f t="shared" si="6"/>
        <v>21.34750641025641</v>
      </c>
    </row>
    <row r="53" spans="1:11" ht="40.5" customHeight="1">
      <c r="A53" s="267" t="s">
        <v>208</v>
      </c>
      <c r="B53" s="52" t="s">
        <v>190</v>
      </c>
      <c r="C53" s="274" t="s">
        <v>192</v>
      </c>
      <c r="D53" s="265"/>
      <c r="E53" s="92"/>
      <c r="F53" s="266"/>
      <c r="G53" s="264">
        <f>G54+G55</f>
        <v>2334000</v>
      </c>
      <c r="H53" s="264">
        <f>H54+H55</f>
        <v>8725000</v>
      </c>
      <c r="I53" s="264">
        <f>I54+I55</f>
        <v>2528000</v>
      </c>
      <c r="J53" s="451">
        <f t="shared" si="1"/>
        <v>108.31191088260496</v>
      </c>
      <c r="K53" s="451">
        <f t="shared" si="6"/>
        <v>28.974212034383957</v>
      </c>
    </row>
    <row r="54" spans="1:11" ht="38.25" customHeight="1">
      <c r="A54" s="87" t="s">
        <v>209</v>
      </c>
      <c r="B54" s="52" t="s">
        <v>190</v>
      </c>
      <c r="C54" s="88" t="s">
        <v>192</v>
      </c>
      <c r="D54" s="89" t="s">
        <v>160</v>
      </c>
      <c r="E54" s="51"/>
      <c r="F54" s="55"/>
      <c r="G54" s="90">
        <v>2184000</v>
      </c>
      <c r="H54" s="90">
        <v>8725000</v>
      </c>
      <c r="I54" s="90">
        <v>2528000</v>
      </c>
      <c r="J54" s="451">
        <f t="shared" si="1"/>
        <v>115.75091575091577</v>
      </c>
      <c r="K54" s="452">
        <f t="shared" si="6"/>
        <v>28.974212034383957</v>
      </c>
    </row>
    <row r="55" spans="1:11" ht="22.5" customHeight="1" thickBot="1">
      <c r="A55" s="87" t="s">
        <v>363</v>
      </c>
      <c r="B55" s="52" t="s">
        <v>190</v>
      </c>
      <c r="C55" s="88" t="s">
        <v>192</v>
      </c>
      <c r="D55" s="89" t="s">
        <v>169</v>
      </c>
      <c r="E55" s="51"/>
      <c r="F55" s="55"/>
      <c r="G55" s="90">
        <v>150000</v>
      </c>
      <c r="H55" s="90">
        <v>0</v>
      </c>
      <c r="I55" s="90">
        <v>0</v>
      </c>
      <c r="J55" s="451">
        <f t="shared" si="1"/>
        <v>0</v>
      </c>
      <c r="K55" s="452" t="e">
        <f>I55/H55*100</f>
        <v>#DIV/0!</v>
      </c>
    </row>
    <row r="56" spans="1:11" ht="15.75" thickBot="1">
      <c r="A56" s="275" t="s">
        <v>176</v>
      </c>
      <c r="B56" s="276" t="s">
        <v>190</v>
      </c>
      <c r="C56" s="277"/>
      <c r="D56" s="278"/>
      <c r="E56" s="277"/>
      <c r="F56" s="279"/>
      <c r="G56" s="280">
        <f>G11+G17+G19+G21+G26+G31+G37+G39+G44+G49+G51+G53</f>
        <v>162772460.39</v>
      </c>
      <c r="H56" s="280">
        <f>H11+H17+H21+H26+H31+H37+H39+H44+H49+H51+H53+H19</f>
        <v>1298164999.71</v>
      </c>
      <c r="I56" s="280">
        <f>I11+I17+I21+I26+I31+I37+I39+I44+I49+I51+I53+I19</f>
        <v>180557114.75</v>
      </c>
      <c r="J56" s="451">
        <f t="shared" si="1"/>
        <v>110.92608314538485</v>
      </c>
      <c r="K56" s="451">
        <f t="shared" si="6"/>
        <v>13.90864141232702</v>
      </c>
    </row>
    <row r="58" spans="5:12" ht="12.75">
      <c r="E58" s="25"/>
      <c r="F58" s="25"/>
      <c r="G58" s="25"/>
      <c r="H58" s="25"/>
      <c r="I58" s="25"/>
      <c r="J58" s="25"/>
      <c r="K58" s="25"/>
      <c r="L58" s="25"/>
    </row>
    <row r="59" spans="5:12" ht="12.75">
      <c r="E59" s="25"/>
      <c r="F59" s="25"/>
      <c r="G59" s="25"/>
      <c r="H59" s="25"/>
      <c r="I59" s="25"/>
      <c r="J59" s="25"/>
      <c r="K59" s="25"/>
      <c r="L59" s="25"/>
    </row>
    <row r="60" spans="5:12" ht="12.75">
      <c r="E60" s="25"/>
      <c r="F60" s="25"/>
      <c r="G60" s="25"/>
      <c r="H60" s="25"/>
      <c r="I60" s="25"/>
      <c r="J60" s="25"/>
      <c r="K60" s="25"/>
      <c r="L60" s="25"/>
    </row>
    <row r="61" spans="5:12" ht="12.75">
      <c r="E61" s="25"/>
      <c r="F61" s="25"/>
      <c r="G61" s="25"/>
      <c r="H61" s="25"/>
      <c r="I61" s="25"/>
      <c r="J61" s="25"/>
      <c r="K61" s="25"/>
      <c r="L61" s="25"/>
    </row>
  </sheetData>
  <sheetProtection/>
  <mergeCells count="13">
    <mergeCell ref="D5:D10"/>
    <mergeCell ref="E5:E10"/>
    <mergeCell ref="F5:F10"/>
    <mergeCell ref="H5:H10"/>
    <mergeCell ref="G5:G10"/>
    <mergeCell ref="J5:J10"/>
    <mergeCell ref="D2:K2"/>
    <mergeCell ref="I5:I10"/>
    <mergeCell ref="K5:K10"/>
    <mergeCell ref="A4:K4"/>
    <mergeCell ref="A5:A10"/>
    <mergeCell ref="B5:B10"/>
    <mergeCell ref="C5:C10"/>
  </mergeCells>
  <printOptions/>
  <pageMargins left="1.0236220472440944" right="0.2362204724409449" top="0.15748031496062992" bottom="0.15748031496062992" header="0.31496062992125984" footer="0.15748031496062992"/>
  <pageSetup fitToHeight="0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1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9.00390625" style="0" customWidth="1"/>
    <col min="2" max="2" width="26.625" style="0" customWidth="1"/>
    <col min="3" max="3" width="15.50390625" style="0" customWidth="1"/>
    <col min="4" max="4" width="13.875" style="0" customWidth="1"/>
    <col min="5" max="5" width="8.625" style="0" customWidth="1"/>
  </cols>
  <sheetData>
    <row r="1" spans="1:12" ht="42.75" customHeight="1">
      <c r="A1" s="23"/>
      <c r="B1" s="544" t="s">
        <v>810</v>
      </c>
      <c r="C1" s="496"/>
      <c r="D1" s="496"/>
      <c r="E1" s="496"/>
      <c r="F1" s="37"/>
      <c r="G1" s="37"/>
      <c r="H1" s="37"/>
      <c r="I1" s="37"/>
      <c r="J1" s="37"/>
      <c r="K1" s="37"/>
      <c r="L1" s="37"/>
    </row>
    <row r="2" spans="1:5" ht="12.75">
      <c r="A2" s="23"/>
      <c r="B2" s="23"/>
      <c r="C2" s="39"/>
      <c r="D2" s="23"/>
      <c r="E2" s="23"/>
    </row>
    <row r="3" spans="1:5" ht="15">
      <c r="A3" s="542" t="s">
        <v>754</v>
      </c>
      <c r="B3" s="542"/>
      <c r="C3" s="543"/>
      <c r="D3" s="542"/>
      <c r="E3" s="542"/>
    </row>
    <row r="4" spans="1:5" ht="15.75" thickBot="1">
      <c r="A4" s="24"/>
      <c r="B4" s="24"/>
      <c r="C4" s="38"/>
      <c r="D4" s="24"/>
      <c r="E4" s="23"/>
    </row>
    <row r="5" spans="1:5" ht="50.25" customHeight="1">
      <c r="A5" s="101" t="s">
        <v>105</v>
      </c>
      <c r="B5" s="102" t="s">
        <v>382</v>
      </c>
      <c r="C5" s="102" t="s">
        <v>383</v>
      </c>
      <c r="D5" s="102" t="s">
        <v>104</v>
      </c>
      <c r="E5" s="103" t="s">
        <v>384</v>
      </c>
    </row>
    <row r="6" spans="1:5" ht="12.75">
      <c r="A6" s="104">
        <v>1</v>
      </c>
      <c r="B6" s="35">
        <v>2</v>
      </c>
      <c r="C6" s="35">
        <v>3</v>
      </c>
      <c r="D6" s="35">
        <v>4</v>
      </c>
      <c r="E6" s="105">
        <v>5</v>
      </c>
    </row>
    <row r="7" spans="1:5" ht="31.5" customHeight="1">
      <c r="A7" s="106" t="s">
        <v>463</v>
      </c>
      <c r="B7" s="31" t="s">
        <v>462</v>
      </c>
      <c r="C7" s="32">
        <f>C8+C13+C16+C19+C28</f>
        <v>16575000</v>
      </c>
      <c r="D7" s="32">
        <f>D8+D13+D16+D19+D28</f>
        <v>-2431442.150000006</v>
      </c>
      <c r="E7" s="107">
        <f>D7/C7*100</f>
        <v>-14.669334238310745</v>
      </c>
    </row>
    <row r="8" spans="1:5" ht="25.5" customHeight="1">
      <c r="A8" s="108" t="s">
        <v>157</v>
      </c>
      <c r="B8" s="31" t="s">
        <v>461</v>
      </c>
      <c r="C8" s="36">
        <f>C9+C11</f>
        <v>13376000</v>
      </c>
      <c r="D8" s="36">
        <f>D9+D11</f>
        <v>0</v>
      </c>
      <c r="E8" s="107">
        <f aca="true" t="shared" si="0" ref="E8:E31">D8/C8*100</f>
        <v>0</v>
      </c>
    </row>
    <row r="9" spans="1:5" ht="44.25" customHeight="1">
      <c r="A9" s="106" t="s">
        <v>460</v>
      </c>
      <c r="B9" s="31" t="s">
        <v>458</v>
      </c>
      <c r="C9" s="36">
        <f>C10</f>
        <v>17969300</v>
      </c>
      <c r="D9" s="36">
        <f>D10</f>
        <v>0</v>
      </c>
      <c r="E9" s="107">
        <f t="shared" si="0"/>
        <v>0</v>
      </c>
    </row>
    <row r="10" spans="1:5" ht="42" customHeight="1">
      <c r="A10" s="106" t="s">
        <v>459</v>
      </c>
      <c r="B10" s="31" t="s">
        <v>385</v>
      </c>
      <c r="C10" s="32">
        <v>17969300</v>
      </c>
      <c r="D10" s="32">
        <v>0</v>
      </c>
      <c r="E10" s="107">
        <f>D10/C10*100</f>
        <v>0</v>
      </c>
    </row>
    <row r="11" spans="1:5" ht="42" customHeight="1">
      <c r="A11" s="106" t="s">
        <v>424</v>
      </c>
      <c r="B11" s="31" t="s">
        <v>457</v>
      </c>
      <c r="C11" s="36">
        <f>C12</f>
        <v>-4593300</v>
      </c>
      <c r="D11" s="36">
        <f>D12</f>
        <v>0</v>
      </c>
      <c r="E11" s="107">
        <f>D11/C11*100</f>
        <v>0</v>
      </c>
    </row>
    <row r="12" spans="1:5" ht="42" customHeight="1">
      <c r="A12" s="106" t="s">
        <v>456</v>
      </c>
      <c r="B12" s="31" t="s">
        <v>423</v>
      </c>
      <c r="C12" s="32">
        <v>-4593300</v>
      </c>
      <c r="D12" s="32">
        <v>0</v>
      </c>
      <c r="E12" s="107">
        <f>D12/C12*100</f>
        <v>0</v>
      </c>
    </row>
    <row r="13" spans="1:5" ht="27" customHeight="1">
      <c r="A13" s="108" t="s">
        <v>403</v>
      </c>
      <c r="B13" s="31" t="s">
        <v>455</v>
      </c>
      <c r="C13" s="36">
        <f>C14</f>
        <v>0</v>
      </c>
      <c r="D13" s="36">
        <f>D14</f>
        <v>0</v>
      </c>
      <c r="E13" s="107" t="e">
        <f t="shared" si="0"/>
        <v>#DIV/0!</v>
      </c>
    </row>
    <row r="14" spans="1:5" ht="54.75" customHeight="1">
      <c r="A14" s="106" t="s">
        <v>404</v>
      </c>
      <c r="B14" s="31" t="s">
        <v>454</v>
      </c>
      <c r="C14" s="32">
        <f>C15</f>
        <v>0</v>
      </c>
      <c r="D14" s="32">
        <f>D15</f>
        <v>0</v>
      </c>
      <c r="E14" s="107" t="e">
        <f t="shared" si="0"/>
        <v>#DIV/0!</v>
      </c>
    </row>
    <row r="15" spans="1:5" ht="52.5" customHeight="1">
      <c r="A15" s="106" t="s">
        <v>405</v>
      </c>
      <c r="B15" s="31" t="s">
        <v>386</v>
      </c>
      <c r="C15" s="32">
        <v>0</v>
      </c>
      <c r="D15" s="32">
        <v>0</v>
      </c>
      <c r="E15" s="107" t="e">
        <f>D15/C15*100</f>
        <v>#DIV/0!</v>
      </c>
    </row>
    <row r="16" spans="1:5" ht="39.75" customHeight="1">
      <c r="A16" s="108" t="s">
        <v>451</v>
      </c>
      <c r="B16" s="31" t="s">
        <v>453</v>
      </c>
      <c r="C16" s="36">
        <f>C17</f>
        <v>0</v>
      </c>
      <c r="D16" s="36">
        <f>D17</f>
        <v>0</v>
      </c>
      <c r="E16" s="107" t="e">
        <f t="shared" si="0"/>
        <v>#DIV/0!</v>
      </c>
    </row>
    <row r="17" spans="1:5" ht="57.75" customHeight="1">
      <c r="A17" s="106" t="s">
        <v>450</v>
      </c>
      <c r="B17" s="31" t="s">
        <v>452</v>
      </c>
      <c r="C17" s="32">
        <f>C18</f>
        <v>0</v>
      </c>
      <c r="D17" s="32">
        <f>D18</f>
        <v>0</v>
      </c>
      <c r="E17" s="107" t="e">
        <f t="shared" si="0"/>
        <v>#DIV/0!</v>
      </c>
    </row>
    <row r="18" spans="1:5" ht="69.75" customHeight="1">
      <c r="A18" s="106" t="s">
        <v>449</v>
      </c>
      <c r="B18" s="31" t="s">
        <v>448</v>
      </c>
      <c r="C18" s="32">
        <v>0</v>
      </c>
      <c r="D18" s="32">
        <v>0</v>
      </c>
      <c r="E18" s="107" t="e">
        <f t="shared" si="0"/>
        <v>#DIV/0!</v>
      </c>
    </row>
    <row r="19" spans="1:5" ht="27" customHeight="1">
      <c r="A19" s="108" t="s">
        <v>387</v>
      </c>
      <c r="B19" s="31" t="s">
        <v>388</v>
      </c>
      <c r="C19" s="40">
        <f>C20+C24</f>
        <v>3199000</v>
      </c>
      <c r="D19" s="40">
        <f>D20+D24</f>
        <v>-2431442.150000006</v>
      </c>
      <c r="E19" s="107">
        <f t="shared" si="0"/>
        <v>-76.00631916223838</v>
      </c>
    </row>
    <row r="20" spans="1:5" ht="21" customHeight="1">
      <c r="A20" s="108" t="s">
        <v>389</v>
      </c>
      <c r="B20" s="31" t="s">
        <v>447</v>
      </c>
      <c r="C20" s="36">
        <f aca="true" t="shared" si="1" ref="C20:D22">C21</f>
        <v>-1299559299.71</v>
      </c>
      <c r="D20" s="36">
        <f t="shared" si="1"/>
        <v>-213702278.34</v>
      </c>
      <c r="E20" s="107">
        <f t="shared" si="0"/>
        <v>16.444211386713032</v>
      </c>
    </row>
    <row r="21" spans="1:5" ht="26.25" customHeight="1">
      <c r="A21" s="106" t="s">
        <v>106</v>
      </c>
      <c r="B21" s="31" t="s">
        <v>446</v>
      </c>
      <c r="C21" s="32">
        <f t="shared" si="1"/>
        <v>-1299559299.71</v>
      </c>
      <c r="D21" s="32">
        <f t="shared" si="1"/>
        <v>-213702278.34</v>
      </c>
      <c r="E21" s="107">
        <f t="shared" si="0"/>
        <v>16.444211386713032</v>
      </c>
    </row>
    <row r="22" spans="1:5" ht="27" customHeight="1">
      <c r="A22" s="106" t="s">
        <v>390</v>
      </c>
      <c r="B22" s="31" t="s">
        <v>445</v>
      </c>
      <c r="C22" s="32">
        <f t="shared" si="1"/>
        <v>-1299559299.71</v>
      </c>
      <c r="D22" s="32">
        <f t="shared" si="1"/>
        <v>-213702278.34</v>
      </c>
      <c r="E22" s="107">
        <f t="shared" si="0"/>
        <v>16.444211386713032</v>
      </c>
    </row>
    <row r="23" spans="1:5" ht="29.25" customHeight="1">
      <c r="A23" s="106" t="s">
        <v>391</v>
      </c>
      <c r="B23" s="31" t="s">
        <v>392</v>
      </c>
      <c r="C23" s="32">
        <v>-1299559299.71</v>
      </c>
      <c r="D23" s="32">
        <v>-213702278.34</v>
      </c>
      <c r="E23" s="107">
        <f t="shared" si="0"/>
        <v>16.444211386713032</v>
      </c>
    </row>
    <row r="24" spans="1:5" ht="28.5" customHeight="1">
      <c r="A24" s="108" t="s">
        <v>107</v>
      </c>
      <c r="B24" s="31" t="s">
        <v>444</v>
      </c>
      <c r="C24" s="36">
        <f aca="true" t="shared" si="2" ref="C24:D26">C25</f>
        <v>1302758299.71</v>
      </c>
      <c r="D24" s="36">
        <f t="shared" si="2"/>
        <v>211270836.19</v>
      </c>
      <c r="E24" s="107">
        <f t="shared" si="0"/>
        <v>16.217193644978494</v>
      </c>
    </row>
    <row r="25" spans="1:5" ht="27" customHeight="1">
      <c r="A25" s="106" t="s">
        <v>393</v>
      </c>
      <c r="B25" s="31" t="s">
        <v>443</v>
      </c>
      <c r="C25" s="32">
        <f t="shared" si="2"/>
        <v>1302758299.71</v>
      </c>
      <c r="D25" s="32">
        <f t="shared" si="2"/>
        <v>211270836.19</v>
      </c>
      <c r="E25" s="107">
        <f t="shared" si="0"/>
        <v>16.217193644978494</v>
      </c>
    </row>
    <row r="26" spans="1:5" ht="27.75" customHeight="1">
      <c r="A26" s="106" t="s">
        <v>394</v>
      </c>
      <c r="B26" s="31" t="s">
        <v>442</v>
      </c>
      <c r="C26" s="32">
        <f t="shared" si="2"/>
        <v>1302758299.71</v>
      </c>
      <c r="D26" s="32">
        <f t="shared" si="2"/>
        <v>211270836.19</v>
      </c>
      <c r="E26" s="107">
        <f t="shared" si="0"/>
        <v>16.217193644978494</v>
      </c>
    </row>
    <row r="27" spans="1:5" ht="30" customHeight="1" thickBot="1">
      <c r="A27" s="109" t="s">
        <v>395</v>
      </c>
      <c r="B27" s="110" t="s">
        <v>396</v>
      </c>
      <c r="C27" s="111">
        <v>1302758299.71</v>
      </c>
      <c r="D27" s="111">
        <v>211270836.19</v>
      </c>
      <c r="E27" s="112">
        <f t="shared" si="0"/>
        <v>16.217193644978494</v>
      </c>
    </row>
    <row r="28" spans="1:5" ht="0.75" customHeight="1">
      <c r="A28" s="34" t="s">
        <v>397</v>
      </c>
      <c r="B28" s="31" t="s">
        <v>398</v>
      </c>
      <c r="C28" s="36">
        <f aca="true" t="shared" si="3" ref="C28:D30">C29</f>
        <v>0</v>
      </c>
      <c r="D28" s="36">
        <f t="shared" si="3"/>
        <v>0</v>
      </c>
      <c r="E28" s="33" t="e">
        <f t="shared" si="0"/>
        <v>#DIV/0!</v>
      </c>
    </row>
    <row r="29" spans="1:5" ht="42" customHeight="1" hidden="1">
      <c r="A29" s="34" t="s">
        <v>108</v>
      </c>
      <c r="B29" s="31" t="s">
        <v>399</v>
      </c>
      <c r="C29" s="36">
        <f t="shared" si="3"/>
        <v>0</v>
      </c>
      <c r="D29" s="36">
        <f t="shared" si="3"/>
        <v>0</v>
      </c>
      <c r="E29" s="33" t="e">
        <f t="shared" si="0"/>
        <v>#DIV/0!</v>
      </c>
    </row>
    <row r="30" spans="1:5" ht="30" customHeight="1" hidden="1">
      <c r="A30" s="30" t="s">
        <v>400</v>
      </c>
      <c r="B30" s="31" t="s">
        <v>401</v>
      </c>
      <c r="C30" s="32">
        <f t="shared" si="3"/>
        <v>0</v>
      </c>
      <c r="D30" s="32">
        <f t="shared" si="3"/>
        <v>0</v>
      </c>
      <c r="E30" s="33" t="e">
        <f t="shared" si="0"/>
        <v>#DIV/0!</v>
      </c>
    </row>
    <row r="31" spans="1:5" ht="63" customHeight="1" hidden="1">
      <c r="A31" s="30" t="s">
        <v>112</v>
      </c>
      <c r="B31" s="31" t="s">
        <v>402</v>
      </c>
      <c r="C31" s="32">
        <v>0</v>
      </c>
      <c r="D31" s="32">
        <v>0</v>
      </c>
      <c r="E31" s="33" t="e">
        <f t="shared" si="0"/>
        <v>#DIV/0!</v>
      </c>
    </row>
  </sheetData>
  <sheetProtection/>
  <mergeCells count="2">
    <mergeCell ref="A3:E3"/>
    <mergeCell ref="B1:E1"/>
  </mergeCells>
  <printOptions/>
  <pageMargins left="0.7874015748031497" right="0.2362204724409449" top="0.15748031496062992" bottom="0.15748031496062992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Хвойнитская</cp:lastModifiedBy>
  <cp:lastPrinted>2022-04-27T07:59:08Z</cp:lastPrinted>
  <dcterms:created xsi:type="dcterms:W3CDTF">2004-09-08T10:28:32Z</dcterms:created>
  <dcterms:modified xsi:type="dcterms:W3CDTF">2022-04-29T08:48:09Z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