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85" windowWidth="15195" windowHeight="7575" activeTab="1"/>
  </bookViews>
  <sheets>
    <sheet name="дох" sheetId="1" r:id="rId1"/>
    <sheet name="ведомст" sheetId="2" r:id="rId2"/>
    <sheet name="функц" sheetId="3" r:id="rId3"/>
    <sheet name="источники" sheetId="4" r:id="rId4"/>
  </sheets>
  <definedNames>
    <definedName name="_xlnm.Print_Area" localSheetId="1">'ведомст'!$A$1:$K$472</definedName>
    <definedName name="_xlnm.Print_Area" localSheetId="0">'дох'!$A$1:$U$207</definedName>
  </definedNames>
  <calcPr fullCalcOnLoad="1"/>
</workbook>
</file>

<file path=xl/sharedStrings.xml><?xml version="1.0" encoding="utf-8"?>
<sst xmlns="http://schemas.openxmlformats.org/spreadsheetml/2006/main" count="4171" uniqueCount="843">
  <si>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</si>
  <si>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</si>
  <si>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Иные пенсии, социальные доплаты к пенсиям</t>
  </si>
  <si>
    <t>312</t>
  </si>
  <si>
    <t xml:space="preserve">10 </t>
  </si>
  <si>
    <t>Обслуживание муниципального долга</t>
  </si>
  <si>
    <t>730</t>
  </si>
  <si>
    <t xml:space="preserve">Дотации на выравнивание бюджетной обеспеченности </t>
  </si>
  <si>
    <t>511</t>
  </si>
  <si>
    <t>Реализация государственных функций, связанных с общегосударственным управлением</t>
  </si>
  <si>
    <t>Сельское хозяйство и рыболовство</t>
  </si>
  <si>
    <t>412</t>
  </si>
  <si>
    <t>(тыс.рублей)</t>
  </si>
  <si>
    <t>Наименование  групп, подгрупп, статей, подстатей, элементов, программ (подпрограмм), кодов экономической классификации  доходов</t>
  </si>
  <si>
    <t>Код бюджетной классификации Российской Федерации</t>
  </si>
  <si>
    <t>Суоярви</t>
  </si>
  <si>
    <t>Поросозеро</t>
  </si>
  <si>
    <t>Найстеньярви</t>
  </si>
  <si>
    <t>Лоймола</t>
  </si>
  <si>
    <t>Вешкелица</t>
  </si>
  <si>
    <t>Контроль</t>
  </si>
  <si>
    <t>Администратор</t>
  </si>
  <si>
    <t>Группа</t>
  </si>
  <si>
    <t>Подгруппа</t>
  </si>
  <si>
    <t>Статья</t>
  </si>
  <si>
    <t>Подстатья</t>
  </si>
  <si>
    <t>Элемент</t>
  </si>
  <si>
    <t>Программа</t>
  </si>
  <si>
    <t>Эк.кл.</t>
  </si>
  <si>
    <t>000</t>
  </si>
  <si>
    <t>00</t>
  </si>
  <si>
    <t>0000</t>
  </si>
  <si>
    <t>НАЛОГИ НА ПРИБЫЛЬ, ДОХОДЫ</t>
  </si>
  <si>
    <t>Налог на доходы физических лиц</t>
  </si>
  <si>
    <t>110</t>
  </si>
  <si>
    <t>1</t>
  </si>
  <si>
    <t>010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</si>
  <si>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</si>
  <si>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020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</si>
  <si>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</si>
  <si>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030</t>
  </si>
  <si>
    <t>040</t>
  </si>
  <si>
    <t>НАЛОГИ НА СОВОКУПНЫЙ ДОХОД</t>
  </si>
  <si>
    <t>Единый налог на вмененный доход для отдельных видов деятельности</t>
  </si>
  <si>
    <t>Единый налог на вмененный доход для отдельных видов деятельности (за налоговые периоды, истекшие до 1 января 2011 года)</t>
  </si>
  <si>
    <t xml:space="preserve">Единый сельскохозяйственный налог </t>
  </si>
  <si>
    <t>Налог, взимаемый всвязи с применением патентной системы налогообложения</t>
  </si>
  <si>
    <t>ГОСУДАРСТВЕННАЯ   ПОШЛИНА</t>
  </si>
  <si>
    <t>Государственная пошлина по делам, рассматриваемым в судах общей юрисдикции, мировыми судьями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</si>
  <si>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</si>
  <si>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ДОХОДЫ ОТ ИСПОЛЬЗОВАНИЯ ИМУЩЕСТВА, НАХОДЯЩЕГОСЯ В ГОСУДАРСТВЕННОЙ И МУНИЦИПАЛЬНОЙ СОБСТВЕННОСТИ</t>
  </si>
  <si>
    <t>Проценты, полученные от предоставления бюджетных кредитов внутри страны за счет средств бюджетов муниципальных районов</t>
  </si>
  <si>
    <t>050</t>
  </si>
  <si>
    <t>120</t>
  </si>
  <si>
    <t>013</t>
  </si>
  <si>
    <t>035</t>
  </si>
  <si>
    <t>ПЛАТЕЖИ ПРИ ПОЛЬЗОВАНИИ ПРИРОДНЫМИ РЕСУРСАМИ</t>
  </si>
  <si>
    <t>Плата за негативное воздействие на окружающую среду</t>
  </si>
  <si>
    <t>Плата за выбросы загрязняющих веществ в атмосферный воздух стационарными объектами</t>
  </si>
  <si>
    <t>ДОХОДЫ ОТ ОКАЗАНИЯ ПЛАТНЫХ УСЛУГ И КОМПЕНСАЦИИ ЗАТРАТ ГОСУДАРСТВА</t>
  </si>
  <si>
    <t>995</t>
  </si>
  <si>
    <t>130</t>
  </si>
  <si>
    <t>Прочие доходы от оказания платных услуг (работ) получателями средств бюджетов муниципальных районов</t>
  </si>
  <si>
    <t>ДОХОДЫ ОТ ПРОДАЖИ МАТЕРИАЛЬНЫХ И НЕМАТЕРИАЛЬНЫХ АКТИВОВ</t>
  </si>
  <si>
    <t>Доходы от реализации  имущества,находящегося в государственной и муниципальной собственности(за исключением имущества  автономных учреждений, а также имущества государственных и  муниципальных унитарных  предприятий в том числе казенных)</t>
  </si>
  <si>
    <t>410</t>
  </si>
  <si>
    <t>053</t>
  </si>
  <si>
    <t>06</t>
  </si>
  <si>
    <t>430</t>
  </si>
  <si>
    <t>025</t>
  </si>
  <si>
    <t>ШТРАФЫ, САНКЦИИ, ВОЗМЕЩЕНИЕ УЩЕРБА</t>
  </si>
  <si>
    <t>16</t>
  </si>
  <si>
    <t>140</t>
  </si>
  <si>
    <t>25</t>
  </si>
  <si>
    <t>014</t>
  </si>
  <si>
    <t>ПРОЧИЕ НЕНАЛОГОВЫЕ ДОХОДЫ</t>
  </si>
  <si>
    <t>17</t>
  </si>
  <si>
    <t>180</t>
  </si>
  <si>
    <t>Прочие неналоговые доходы</t>
  </si>
  <si>
    <t>Прочие неналоговые доходы  бюджетов муниципальных районов</t>
  </si>
  <si>
    <t>БЕЗВОЗМЕЗДНЫЕ ПОСТУПЛЕНИЯ</t>
  </si>
  <si>
    <t>2</t>
  </si>
  <si>
    <t>БЕЗВОЗМЕЗДНЫЕ ПОСТУПЛЕНИЯ ОТ ДРУГИХ БЮДЖЕТОВ БЮДЖЕТНОЙ СИСТЕМЫ РОССИЙСКОЙ ФЕДЕРАЦИИ</t>
  </si>
  <si>
    <t>Дотации на выравнивание  бюджетной обеспеченности</t>
  </si>
  <si>
    <t>001</t>
  </si>
  <si>
    <t>Прочие субсидии</t>
  </si>
  <si>
    <t>999</t>
  </si>
  <si>
    <t>Прочие субсидии бюджетам муниципальных районов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</si>
  <si>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</si>
  <si>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Субвенции местным бюджетам на выполнение передаваемых полномочий субъектов Российской Федерации</t>
  </si>
  <si>
    <t>024</t>
  </si>
  <si>
    <t>Субвенции бюджетам муниципальных районов на выполнение передаваемых полномочий субъектов Российской Федерации</t>
  </si>
  <si>
    <t>119</t>
  </si>
  <si>
    <t xml:space="preserve">Прочие субвенции бюджетам </t>
  </si>
  <si>
    <t>Прочие субвенции бюджетам муниципальных районов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</si>
  <si>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</si>
  <si>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</si>
  <si>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ВОЗВРАТ ОСТАТКОВ СУБСИДИЙ, СУБВЕНЦИЙ И ИНЫХ МЕЖБЮДЖЕТНЫХ ТРАНСФЕРТОВ, ИМЕЮЩИХ ЦЕЛЕВОЕ НАЗНАЧЕНИЕ, ПРОШЛЫХ ЛЕТ</t>
  </si>
  <si>
    <t>19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</si>
  <si>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</si>
  <si>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ВСЕГО ДОХОДОВ:</t>
  </si>
  <si>
    <t xml:space="preserve">Приложение № 1 </t>
  </si>
  <si>
    <t>в %</t>
  </si>
  <si>
    <t xml:space="preserve">Приложение № 2 </t>
  </si>
  <si>
    <t>Исполнено</t>
  </si>
  <si>
    <t>Наименование показателя</t>
  </si>
  <si>
    <t>Увеличение прочих остатков средств бюджетов</t>
  </si>
  <si>
    <t>Уменьшение прочих остатков средств бюджетов</t>
  </si>
  <si>
    <t>Бюджетные кредиты, предоставленные внутри страны в валюте Российской Федерации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</si>
  <si>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</si>
  <si>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06 2 01 43250</t>
  </si>
  <si>
    <t>03 1 01 S3250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</si>
  <si>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</si>
  <si>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 xml:space="preserve">Проценты, полученные от предоставления бюджетных кредитов внутри страны </t>
  </si>
  <si>
    <t xml:space="preserve">Прочие доходы от оказания платных услуг (работ) </t>
  </si>
  <si>
    <t>990</t>
  </si>
  <si>
    <t>01 5 01 43210</t>
  </si>
  <si>
    <t>Приобретение товаров, работ, услуг в пользу граждан в целях их социального обеспечения</t>
  </si>
  <si>
    <t>323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</si>
  <si>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</si>
  <si>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</si>
  <si>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Муниципальная программа "Развитие образования в Суоярвском районе"</t>
  </si>
  <si>
    <t>Оказание платных услуг по ДДОУ</t>
  </si>
  <si>
    <t>Расходы на содержание и обеспечение деятельности дошкольных учреждений</t>
  </si>
  <si>
    <t>Исполнение судебных актов Российской Федерации и мировых соглашений по возмещению причиненного вреда</t>
  </si>
  <si>
    <t>Оказание платных услуг по школам</t>
  </si>
  <si>
    <t>Расходы на содержание и обеспечение деятельности школ</t>
  </si>
  <si>
    <t>60</t>
  </si>
  <si>
    <t>45</t>
  </si>
  <si>
    <t>Прочие межбюджетные трансферты, передаваемые бюджетам муниципальных районов</t>
  </si>
  <si>
    <t>49</t>
  </si>
  <si>
    <t>Расходы на обеспечение деятельности учреждений, обеспечивающих предоставление услуг в сфере образования</t>
  </si>
  <si>
    <t>Муниципальная программа "Развитие культуры Суоярвского района"</t>
  </si>
  <si>
    <t>Подпрограмма "Организация библиотечного обслуживания населения Суоярвского района, проведение кинопоказа для населения, организация выдачи архивных справок для населения"</t>
  </si>
  <si>
    <t xml:space="preserve">08 </t>
  </si>
  <si>
    <t>Расходы на  обеспечение деятельности учреждения</t>
  </si>
  <si>
    <t>811</t>
  </si>
  <si>
    <t>Другие вопросы в области социальной политики</t>
  </si>
  <si>
    <t>Реализация прочих мероприятий в рамках Муниципальной программы "Развитие физической культуры и спорта в Суоярвском районе"</t>
  </si>
  <si>
    <t>Поддержка периодических изданий,  учрежденных органами  законодательной и исполнительной власти</t>
  </si>
  <si>
    <t>Своевременная уплата процентов по долговым обязательствам</t>
  </si>
  <si>
    <t>Благоустройство</t>
  </si>
  <si>
    <t>Районные мероприятия в рамках подпрограммы "Организация предоставления общедоступного и бесплатного дошкольного, начального общего, основного общего, среднего  общего, дополнительного образования"</t>
  </si>
  <si>
    <t>Резервные средства</t>
  </si>
  <si>
    <t>30</t>
  </si>
  <si>
    <t>Дорожное хозяйство (дорожные фонды)</t>
  </si>
  <si>
    <t>Жилищное хозяйство</t>
  </si>
  <si>
    <t>Льготное питание по ДДОУ</t>
  </si>
  <si>
    <t>Администрация МО "Суоярвский район"</t>
  </si>
  <si>
    <t>08 1 01 62210</t>
  </si>
  <si>
    <t>08 1 01 75010</t>
  </si>
  <si>
    <t>Исполнение судебных актов Российской Федерации и мировых соглашений по возмещению причиненного вреда"</t>
  </si>
  <si>
    <t>01 1 01 42190</t>
  </si>
  <si>
    <t>01 1 02 42190</t>
  </si>
  <si>
    <t>Дополнительное образование детей</t>
  </si>
  <si>
    <t>Кредиты кредитных организаций в валюте Российской Федерации</t>
  </si>
  <si>
    <t>Наименование</t>
  </si>
  <si>
    <t>Раздел</t>
  </si>
  <si>
    <t>01</t>
  </si>
  <si>
    <t>07</t>
  </si>
  <si>
    <t>08</t>
  </si>
  <si>
    <t>09</t>
  </si>
  <si>
    <t>12</t>
  </si>
  <si>
    <t>10</t>
  </si>
  <si>
    <t>05</t>
  </si>
  <si>
    <t>02</t>
  </si>
  <si>
    <t>Подраздел</t>
  </si>
  <si>
    <t>03</t>
  </si>
  <si>
    <t>04</t>
  </si>
  <si>
    <t>Социальная политика</t>
  </si>
  <si>
    <t>Социальное обеспечение населения</t>
  </si>
  <si>
    <t>Общегосударственные вопросы</t>
  </si>
  <si>
    <t>Другие общегосударственные вопросы</t>
  </si>
  <si>
    <t>Пенсионное обеспечение</t>
  </si>
  <si>
    <t xml:space="preserve">       ИТОГО РАСХОДОВ:</t>
  </si>
  <si>
    <t>Целевая статья</t>
  </si>
  <si>
    <t>Вид расходов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</si>
  <si>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</si>
  <si>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</si>
  <si>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</si>
  <si>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</si>
  <si>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>Культура</t>
  </si>
  <si>
    <t>Периодическая печать и издательства</t>
  </si>
  <si>
    <t>Функционирование Правительства Российской Федерации, высших органов исполнительной власти субъектов РФ, местных администраций</t>
  </si>
  <si>
    <t>Национальная экономика</t>
  </si>
  <si>
    <t>Доплаты к пенсиям муниципальных служащих</t>
  </si>
  <si>
    <t>11</t>
  </si>
  <si>
    <t>Код администратора</t>
  </si>
  <si>
    <t>019</t>
  </si>
  <si>
    <t>Глава местной администрации (исполнительно-распорядительного органа муниципального образования)</t>
  </si>
  <si>
    <t>14</t>
  </si>
  <si>
    <t>Софинансирование за счёт средств местного бюджета cубсидии на реализацию мероприятий государственной программы РК " Развитие образования"</t>
  </si>
  <si>
    <t>01 1 02 S3200</t>
  </si>
  <si>
    <t>Расчет и предоставление дотаций бюджетам поселений, входящих в состав соответствующего муниципального района</t>
  </si>
  <si>
    <t>Выравнивание бюджетной обеспеченности поселений</t>
  </si>
  <si>
    <t>Другие вопросы в области национальной экономики</t>
  </si>
  <si>
    <t>Общеэкономические вопросы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</si>
  <si>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</si>
  <si>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13</t>
  </si>
  <si>
    <t>Иные межбюджетные трансферты</t>
  </si>
  <si>
    <t>Осуществление первичного воинского учета на территориях, где отсутствуют военные комиссариаты</t>
  </si>
  <si>
    <t>(рублей)</t>
  </si>
  <si>
    <t>Обслуживание государственного и муниципального долга</t>
  </si>
  <si>
    <t>Охрана семьи и детства</t>
  </si>
  <si>
    <t>Физическая культура и спорт</t>
  </si>
  <si>
    <t>Средства массовой информации</t>
  </si>
  <si>
    <t>МЕЖБЮДЖЕТНЫЕ ТРАНСФЕРТЫ ОБЩЕГО ХАРАКТЕРА БЮДЖЕТАМ СУБЪЕКТОВ РФ И МУНИЦИПАЛЬНЫХ ОБРАЗОВАНИЙ</t>
  </si>
  <si>
    <t>Дотации на выравнивание бюджетной обеспеченности субъектов Российской Федерации и муниципальных образований</t>
  </si>
  <si>
    <t>Национальная оборона</t>
  </si>
  <si>
    <t>Мобилизационная и вневойсковая подготовка</t>
  </si>
  <si>
    <t>Другие вопросы в области физической культуры и спорта</t>
  </si>
  <si>
    <t xml:space="preserve">Культура, кинематография </t>
  </si>
  <si>
    <t>530</t>
  </si>
  <si>
    <t>Осуществление полномочий Республики Карелия по созданию и обеспечению деятельности административных комиссий и определению перечня должностных лиц, уполномоченных составлять протоколы</t>
  </si>
  <si>
    <t>Молодежная политика и оздоровление детей</t>
  </si>
  <si>
    <t>612</t>
  </si>
  <si>
    <t>Субсидии бюджетным учреждениям на иные цели</t>
  </si>
  <si>
    <t>244</t>
  </si>
  <si>
    <t>121</t>
  </si>
  <si>
    <t>Осуществление полномочий местной администрацией (исполнительно-распорядительного органа муниципального образования)</t>
  </si>
  <si>
    <t xml:space="preserve">01 </t>
  </si>
  <si>
    <t>122</t>
  </si>
  <si>
    <t>Субвенции</t>
  </si>
  <si>
    <t>870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</si>
  <si>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</si>
  <si>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</si>
  <si>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</si>
  <si>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</si>
  <si>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</si>
  <si>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35</t>
  </si>
  <si>
    <t>08 1 01 12020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</si>
  <si>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</si>
  <si>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</si>
  <si>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08 1 01 12080</t>
  </si>
  <si>
    <t>Фонд оплаты труда муниципальных органов</t>
  </si>
  <si>
    <t>08 1 01 42140</t>
  </si>
  <si>
    <t>08 1 01 62040</t>
  </si>
  <si>
    <t>08 1 01 62030</t>
  </si>
  <si>
    <t>08 1 01 62180</t>
  </si>
  <si>
    <t xml:space="preserve">08 1 01 62180 </t>
  </si>
  <si>
    <t>08 1 01 62190</t>
  </si>
  <si>
    <t>08 1 01 63020</t>
  </si>
  <si>
    <t xml:space="preserve"> </t>
  </si>
  <si>
    <t>Уплата иных платежей</t>
  </si>
  <si>
    <t>853</t>
  </si>
  <si>
    <t>08 1 01 22030</t>
  </si>
  <si>
    <t>06 2 01 51180</t>
  </si>
  <si>
    <t>08 2 01 42180</t>
  </si>
  <si>
    <t>Мероприятия в сфере жилищного хозяйства</t>
  </si>
  <si>
    <t>08 3 01 73500</t>
  </si>
  <si>
    <t>08 3 01 73600</t>
  </si>
  <si>
    <t>01 0 00 00000</t>
  </si>
  <si>
    <t>01 1 01 21110</t>
  </si>
  <si>
    <t>01 1 01 23400</t>
  </si>
  <si>
    <t>01 1 01 24200</t>
  </si>
  <si>
    <t>Пособия, компенсации и иные социальные выплаты гражданам, кроме публичных нормативных обязательств</t>
  </si>
  <si>
    <t>321</t>
  </si>
  <si>
    <t>01 1 01 42100</t>
  </si>
  <si>
    <t>01 1 02 21120</t>
  </si>
  <si>
    <t>01 1 02 24210</t>
  </si>
  <si>
    <t>01 1 02 24230</t>
  </si>
  <si>
    <t>01 1 02 42100</t>
  </si>
  <si>
    <t>02 0 01 77950</t>
  </si>
  <si>
    <t>01 2 01 77950</t>
  </si>
  <si>
    <t>01 1 02 24350</t>
  </si>
  <si>
    <t>01 1 02 77950</t>
  </si>
  <si>
    <t>01 3 01 77950</t>
  </si>
  <si>
    <t>03 0 00 00000</t>
  </si>
  <si>
    <t>03 1 00 00000</t>
  </si>
  <si>
    <t>03 1 01 24420</t>
  </si>
  <si>
    <t>03 1 01 64420</t>
  </si>
  <si>
    <t>03 3 01 72260</t>
  </si>
  <si>
    <t>08 4 01 84910</t>
  </si>
  <si>
    <t>01 5 01 42030</t>
  </si>
  <si>
    <t>08 4 01 R0820</t>
  </si>
  <si>
    <t>04 0 01 87950</t>
  </si>
  <si>
    <t>05 0 01 77950</t>
  </si>
  <si>
    <t>08 5 01 74570</t>
  </si>
  <si>
    <t>06 1 01 70650</t>
  </si>
  <si>
    <t>06 2 01 42150</t>
  </si>
  <si>
    <t>06 2 01 61300</t>
  </si>
  <si>
    <t>I.</t>
  </si>
  <si>
    <t>1.</t>
  </si>
  <si>
    <t>1.1.</t>
  </si>
  <si>
    <t>2.</t>
  </si>
  <si>
    <t>2.1.</t>
  </si>
  <si>
    <t>2.2.</t>
  </si>
  <si>
    <t>Единый сельскохозяйственный налог</t>
  </si>
  <si>
    <t>2.3.</t>
  </si>
  <si>
    <t>Налог, взимаемый в связи с применением патентной системы налогообложения, зачисляемый в бюджеты муниципальных районов</t>
  </si>
  <si>
    <t>3.</t>
  </si>
  <si>
    <t>3.1.</t>
  </si>
  <si>
    <t>4.</t>
  </si>
  <si>
    <t>4.1.</t>
  </si>
  <si>
    <t>4.2.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</si>
  <si>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</si>
  <si>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</si>
  <si>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</si>
  <si>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</si>
  <si>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5.</t>
  </si>
  <si>
    <t>5.1.</t>
  </si>
  <si>
    <t>6.</t>
  </si>
  <si>
    <t>6.1.</t>
  </si>
  <si>
    <t>7.</t>
  </si>
  <si>
    <t>7.1.</t>
  </si>
  <si>
    <t>Субсидии, за исключением субсидий на софинансирование капитальных вложений в объекты государственной (муниципальной) собственности</t>
  </si>
  <si>
    <t>521</t>
  </si>
  <si>
    <t>522</t>
  </si>
  <si>
    <t>01 2 01 43210</t>
  </si>
  <si>
    <t>01 2 01 S3210</t>
  </si>
  <si>
    <t>01 1 02 43200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</si>
  <si>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</si>
  <si>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7.2.</t>
  </si>
  <si>
    <t>Доходы от продажи земельных участков, находящихся в государственной и муниципальной собственности</t>
  </si>
  <si>
    <t>Доходы от продажи земельных участков, государственная собственность на которые не разграничена</t>
  </si>
  <si>
    <t>8.</t>
  </si>
  <si>
    <t>9.</t>
  </si>
  <si>
    <t>9.1.</t>
  </si>
  <si>
    <t>II.</t>
  </si>
  <si>
    <t>15</t>
  </si>
  <si>
    <t>1.2.</t>
  </si>
  <si>
    <t>1.3.</t>
  </si>
  <si>
    <t>Субвенции бюджетам на осуществление первичного воинского учета на территориях, где отсутствуют военные комиссариаты</t>
  </si>
  <si>
    <t>118</t>
  </si>
  <si>
    <t>082</t>
  </si>
  <si>
    <t>39</t>
  </si>
  <si>
    <t>1.4.</t>
  </si>
  <si>
    <t>40</t>
  </si>
  <si>
    <t>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</si>
  <si>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</si>
  <si>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Доходы от сдачи в аренду имущества, составляющего казну муниципальных районов (за исключением земельных участков)</t>
  </si>
  <si>
    <t>075</t>
  </si>
  <si>
    <t>Невыясненные поступления, зачисляемые в бюджеты муниципальных районов</t>
  </si>
  <si>
    <t>Невыясненные поступления</t>
  </si>
  <si>
    <t>Премии и гранты</t>
  </si>
  <si>
    <t>350</t>
  </si>
  <si>
    <t>Уплата налога на имущество организаций и земельного налога</t>
  </si>
  <si>
    <t>831</t>
  </si>
  <si>
    <t>Уплата прочих налогов, сборов и иных обязательных платежей</t>
  </si>
  <si>
    <t>851</t>
  </si>
  <si>
    <t>852</t>
  </si>
  <si>
    <t>111</t>
  </si>
  <si>
    <t>112</t>
  </si>
  <si>
    <t>045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</si>
  <si>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</si>
  <si>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041</t>
  </si>
  <si>
    <t>042</t>
  </si>
  <si>
    <t>Плата за размещение отходов производства</t>
  </si>
  <si>
    <t>29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</si>
  <si>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</si>
  <si>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540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</si>
  <si>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</si>
  <si>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08 1 01 51200</t>
  </si>
  <si>
    <t>Судебная система</t>
  </si>
  <si>
    <t>Обеспечение проведения выборов и референдумов</t>
  </si>
  <si>
    <t>Резервные фонды</t>
  </si>
  <si>
    <t>01 1 02 24211</t>
  </si>
  <si>
    <t>03 1 01 43250</t>
  </si>
  <si>
    <t>Прочие межбюджетные трансферты общего характера</t>
  </si>
  <si>
    <t xml:space="preserve">Приложение № 3 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</si>
  <si>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</si>
  <si>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Субсидии бюджетам муниципальных районов на софинансирование капитальных вложений в объекты муниципальной собственности</t>
  </si>
  <si>
    <t>Субсидии бюджетам на софинансирование капитальных вложений в объекты муниципальной собственности</t>
  </si>
  <si>
    <t>150</t>
  </si>
  <si>
    <t>12 0 00 72180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</si>
  <si>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</si>
  <si>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</si>
  <si>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08 3 01 43220</t>
  </si>
  <si>
    <t>08 3 01 S3220</t>
  </si>
  <si>
    <t>Коммунальное хозяйство</t>
  </si>
  <si>
    <t>08 3 01 73510</t>
  </si>
  <si>
    <t>Мероприятия в области коммунального хозяйства</t>
  </si>
  <si>
    <t>08 3 01 76050</t>
  </si>
  <si>
    <t>Прочие мероприятия по благоустройству</t>
  </si>
  <si>
    <t>01 4 01 77950</t>
  </si>
  <si>
    <t>Код источника финансирования по КИВФ,КИВнФ</t>
  </si>
  <si>
    <t>Утверждено бюджеты муниципальных районов</t>
  </si>
  <si>
    <t>в % к плану</t>
  </si>
  <si>
    <t>019 01  02  00  00  05  0000  710</t>
  </si>
  <si>
    <t>019 01  03  01  00  05  0000  810</t>
  </si>
  <si>
    <t>Изменение остатков средств на счетах по учету  средств бюджета</t>
  </si>
  <si>
    <t>000 01  05  00  00  00  0000  000</t>
  </si>
  <si>
    <t>Увеличение остатков средств бюджетов</t>
  </si>
  <si>
    <t xml:space="preserve">Увеличение прочих остатков денежных средств  бюджетов </t>
  </si>
  <si>
    <t>Увеличение прочих остатков денежных средств  бюджетов муниципальных районов</t>
  </si>
  <si>
    <t>019 01  05  02  01  05  0000  510</t>
  </si>
  <si>
    <t>Уменьшение прочих остатков денежных средств  бюджетов</t>
  </si>
  <si>
    <t xml:space="preserve">Уменьшение прочих остатков денежных средств  бюджетов </t>
  </si>
  <si>
    <t>Уменьшение прочих остатков денежных средств  бюджетов муниципальных районов</t>
  </si>
  <si>
    <t>019 01  05  02  01  05  0000  610</t>
  </si>
  <si>
    <t>Иные источники внутреннего финансирования  дефицитов бюджетов</t>
  </si>
  <si>
    <t>019 01  06  00  00  00  0000  000</t>
  </si>
  <si>
    <t>019 01  06  05  00  00  0000  000</t>
  </si>
  <si>
    <t>Возврат бюджетных кредитов, предоставленные внутри  страны в валюте Российской Федерации</t>
  </si>
  <si>
    <t>000 01  06  05  02  00  0000  600</t>
  </si>
  <si>
    <t>000 01  06  05  02  05  0000  640</t>
  </si>
  <si>
    <t>Бюджетные кредиты от других бюджетов бюджетной системы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</si>
  <si>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</si>
  <si>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</si>
  <si>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Расходы на участие в национальном проекте "Образование" и региональном проекте "Успех каждого ребенка"</t>
  </si>
  <si>
    <t>01 1 02 24231</t>
  </si>
  <si>
    <t>243</t>
  </si>
  <si>
    <t>621</t>
  </si>
  <si>
    <t>Закупка товаров, работ, услуг в целях капитального ремонта государственного (муниципального) имущества</t>
  </si>
  <si>
    <t>Реализация мероприятий в рамках Подпрограммы "Подписка"</t>
  </si>
  <si>
    <t>05 0 01 24820</t>
  </si>
  <si>
    <t>Физическая культура</t>
  </si>
  <si>
    <t>813</t>
  </si>
  <si>
    <t>077</t>
  </si>
  <si>
    <t>182</t>
  </si>
  <si>
    <t>048</t>
  </si>
  <si>
    <t>299</t>
  </si>
  <si>
    <t>302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</si>
  <si>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</si>
  <si>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019 01  02  00  00  05  0000  810</t>
  </si>
  <si>
    <t>Погашение кредитов, предоставленных кредитными организациями в валюте Российской Федерации</t>
  </si>
  <si>
    <t>12 0 00 70500</t>
  </si>
  <si>
    <t>08 1 01 22040</t>
  </si>
  <si>
    <t>05 0 Р5 43230</t>
  </si>
  <si>
    <t>Спорт высших достижений</t>
  </si>
  <si>
    <t>01 5 01 S3210</t>
  </si>
  <si>
    <t>08 3 F3 67484</t>
  </si>
  <si>
    <t>08 3 F3 67483</t>
  </si>
  <si>
    <t>822</t>
  </si>
  <si>
    <t>073</t>
  </si>
  <si>
    <t>825</t>
  </si>
  <si>
    <t>083</t>
  </si>
  <si>
    <t>188</t>
  </si>
  <si>
    <t>153</t>
  </si>
  <si>
    <t>203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</si>
  <si>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</si>
  <si>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123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</si>
  <si>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</si>
  <si>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000 01  05  02  01  00  0000  610</t>
  </si>
  <si>
    <t>000 01  05  02  00  00  0000  600</t>
  </si>
  <si>
    <t>000 01  05  00  00  00  0000  600</t>
  </si>
  <si>
    <t>000 01  05  02  01  00  0000  510</t>
  </si>
  <si>
    <t>000 01  05  02  00  00  0000  500</t>
  </si>
  <si>
    <t>000 01  05  00  00  00  0000  500</t>
  </si>
  <si>
    <t>019  01  06  05  02  05  0000 640</t>
  </si>
  <si>
    <t>Возврат  бюджетных кредитов, предоставленных другим бюджетам бюджетной системы Российской Федерации из бюджетов муниципальных районов валюте Российской Федерации</t>
  </si>
  <si>
    <t>Возврат  бюджетных кредитов, предоставленных другим бюджетам бюджетной системы Российской Федерации в валюте Российской Федерации</t>
  </si>
  <si>
    <t>Возврат бюджетных кредитов, предоставленных внутри страны в валюте Российской Федерации</t>
  </si>
  <si>
    <t>000  01  06  05  02  05  0000 600</t>
  </si>
  <si>
    <t>000  01  06  05  00  05  0000 600</t>
  </si>
  <si>
    <t>000 01  03  01  00  00  0000  800</t>
  </si>
  <si>
    <t>000 01  03  01  00  00  0000  000</t>
  </si>
  <si>
    <t>Погашение бюджетами муниципальных районов кредитов от кредитных организаций в валюте Российской Федерации</t>
  </si>
  <si>
    <t>000 01  02  00  00  00  0000  800</t>
  </si>
  <si>
    <t>000 01  02  00  00  00  0000  700</t>
  </si>
  <si>
    <t>Привлечение кредитов от кредитных организаций бюджетами муниципальных районов в валюте Российской Федерации</t>
  </si>
  <si>
    <t>Привлечение кредитов от кредитных организаций в валюте Российской ФедерацииФедерации</t>
  </si>
  <si>
    <t>000 01  02  00  00  00  0000  000</t>
  </si>
  <si>
    <t>Х</t>
  </si>
  <si>
    <t>ИСТОЧНИКИ  ФИНАНСИРОВАНИЯ ДЕФИЦИТА  БЮДЖЕТА</t>
  </si>
  <si>
    <t>Массовый спорт</t>
  </si>
  <si>
    <t>Другие вопросы в области жилищно-коммунального хозяйства</t>
  </si>
  <si>
    <t>Государственная пошлина за выдачу разрешения на установку рекламной конструкции</t>
  </si>
  <si>
    <t>Государственная пошлина за государственную регистрацию, а также за совершение прочих юридически значимых действий</t>
  </si>
  <si>
    <t>060</t>
  </si>
  <si>
    <t>065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</si>
  <si>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</si>
  <si>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063</t>
  </si>
  <si>
    <t>133</t>
  </si>
  <si>
    <t>143</t>
  </si>
  <si>
    <t>173</t>
  </si>
  <si>
    <t>193</t>
  </si>
  <si>
    <t>204</t>
  </si>
  <si>
    <t>090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</si>
  <si>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</si>
  <si>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304</t>
  </si>
  <si>
    <t>Единая субвенция бюджетам муниципальных районов из бюджета субъекта Российской Федерации</t>
  </si>
  <si>
    <t>36</t>
  </si>
  <si>
    <t>900</t>
  </si>
  <si>
    <t>Единая субвенция местным бюджетам из бюджета субъекта Российской Федерации</t>
  </si>
  <si>
    <t>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</si>
  <si>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303</t>
  </si>
  <si>
    <t>08 1 01 75011</t>
  </si>
  <si>
    <t>08 1 01 76050</t>
  </si>
  <si>
    <t>08 3 01 43140</t>
  </si>
  <si>
    <t>08 3 01 S3140</t>
  </si>
  <si>
    <t>08 3 01 73140</t>
  </si>
  <si>
    <t>01 1 02 53030</t>
  </si>
  <si>
    <t>01 1 02 L3040</t>
  </si>
  <si>
    <t>01 1 02 S3040</t>
  </si>
  <si>
    <t>06 2 01 L2990</t>
  </si>
  <si>
    <t>05 0 01 43230</t>
  </si>
  <si>
    <t>собственные</t>
  </si>
  <si>
    <t>прочие безвозмездные</t>
  </si>
  <si>
    <t>платные</t>
  </si>
  <si>
    <t>от поселений</t>
  </si>
  <si>
    <t>целевые</t>
  </si>
  <si>
    <t>ИТОГО</t>
  </si>
  <si>
    <t>08 1 01 42200</t>
  </si>
  <si>
    <t>Закупка энергетических ресурсов</t>
  </si>
  <si>
    <t>08 1 01 20223</t>
  </si>
  <si>
    <t>247</t>
  </si>
  <si>
    <t>Содержание МКУ "Служба по вопросам похоронного дела"</t>
  </si>
  <si>
    <t>08 3 01 26040</t>
  </si>
  <si>
    <t>01 1 01 20223</t>
  </si>
  <si>
    <t>01 1 02 20223</t>
  </si>
  <si>
    <t>414</t>
  </si>
  <si>
    <t>03 1 01 20223</t>
  </si>
  <si>
    <t>08 4 01 77950</t>
  </si>
  <si>
    <t>08 4 01 42200</t>
  </si>
  <si>
    <t>05 0 01 20223</t>
  </si>
  <si>
    <t>Прочие закупки товаров, работ и услуг</t>
  </si>
  <si>
    <t xml:space="preserve">Прочие закупки товаров, работ и услуг </t>
  </si>
  <si>
    <t xml:space="preserve">Прочая закупка товаров, работ и услуг </t>
  </si>
  <si>
    <t>Мероприятия по программе "Обеспечение безопасности жизнедеятельности населения МО "Суоярвский район"</t>
  </si>
  <si>
    <t>14 0 01 77951</t>
  </si>
  <si>
    <t>Функционирование Правительства Российской Федерации, высших органов государственной власти субъектов РФ, местных администраций</t>
  </si>
  <si>
    <t>Обслуживание государственног (муниципального) долга</t>
  </si>
  <si>
    <t>11 0 01 77950</t>
  </si>
  <si>
    <t>единая</t>
  </si>
  <si>
    <t>Прочие мероприятия в рамках подпрограммы "Социальная политика"</t>
  </si>
  <si>
    <t>Утверждено на 2022 год</t>
  </si>
  <si>
    <t>НАЛОГОВЫЕ И НЕНАЛОГОВЫЕ ДОХОДЫ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</si>
  <si>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и 228 Налогового кодекса Российской Федерации</t>
    </r>
  </si>
  <si>
    <r>
  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Налогового кодекса Российской Федерации</t>
    </r>
  </si>
  <si>
    <t xml:space="preserve">Налог на доходы физических лиц,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ч том числе фиксированной прибыли контролируемой иностранной компании) </t>
  </si>
  <si>
    <t>080</t>
  </si>
  <si>
    <t>1000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</si>
  <si>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</si>
  <si>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</si>
  <si>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011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</si>
  <si>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</si>
  <si>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021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</si>
  <si>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</si>
  <si>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070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</si>
  <si>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предприятий)</t>
  </si>
  <si>
    <t>Плата за размещение твердых коммунальных отходов</t>
  </si>
  <si>
    <t>Доходы от компенсации затрат государства</t>
  </si>
  <si>
    <t>Доходы, поступающие в порядке возмещения расходов, понесенных в связи с эксплуатацией имущества муниципальных районов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</si>
  <si>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</si>
  <si>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8.6.</t>
  </si>
  <si>
    <t>Административные штрафы, установленные Кодексом Российской Федерации об административных правонарушениях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</si>
  <si>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налогаемые мировыми судьями, комиссиями по делам несовершеннолетних и защите их прав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</si>
  <si>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</si>
  <si>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</si>
  <si>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</si>
  <si>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</si>
  <si>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</si>
  <si>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Административные штрафы, установленные главой 16 Кодекса Российской Федерации об административных правонарушениях, за административные правонарушения в области таможенного дела (нарушение таможенных правил), налогаемые мировыми судьями, комиссиями по делам несовершеннолетних и защите их прав</t>
  </si>
  <si>
    <t>163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</si>
  <si>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</si>
  <si>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</si>
  <si>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</si>
  <si>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выявленные должностными лицами органов муниципального контроля</t>
  </si>
  <si>
    <t>Административные штрафы, установленные законами субъектов Российской Федерации об административных правонарушениях</t>
  </si>
  <si>
    <t>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РФ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</si>
  <si>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</si>
  <si>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8.9.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</si>
  <si>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</si>
  <si>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 (муниципальным казенным учреждением) муниципального района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</si>
  <si>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</si>
  <si>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Возмещение ущерба при возникновении страховых случаев, когда выгодоприобретателями выступают получатели средств бюджета муниципального района</t>
  </si>
  <si>
    <t>031</t>
  </si>
  <si>
    <t>8.10.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</si>
  <si>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муниципальногообразования по нормативам, действовавшим в 2019 году (доходы бюджетов муниципальных районов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</si>
  <si>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0051</t>
  </si>
  <si>
    <t>8.11.</t>
  </si>
  <si>
    <t>8.12.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</si>
  <si>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</si>
  <si>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t>Дотации от других бюджетов бюджетной системы Российской Федерации</t>
  </si>
  <si>
    <t xml:space="preserve">Дотации бюджетам муниципальных районов на выравнивание  бюджетной обеспеченности </t>
  </si>
  <si>
    <t>Дотации бюджетам муниципальных районов на поддержку мер по обеспечению сбалансированности бюджетов</t>
  </si>
  <si>
    <t>002</t>
  </si>
  <si>
    <t>Субсидии бюджетам субъектов  Российской Федерации и муниципальных образований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</si>
  <si>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</si>
  <si>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</si>
  <si>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</si>
  <si>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Субсидии бюджетам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</t>
  </si>
  <si>
    <t>Субсидии бюджетам муниципальных районов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</si>
  <si>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</si>
  <si>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Субсидия бюджетам на поддержку отрасли культуры</t>
  </si>
  <si>
    <t>519</t>
  </si>
  <si>
    <t>Субсидия бюджетам муниципальных районов на поддержку отрасли культуры</t>
  </si>
  <si>
    <t>Субсидии бюджетам на реализацию мероприятий по модернизации школьных систем образования</t>
  </si>
  <si>
    <t>750</t>
  </si>
  <si>
    <t>Субсидии бюджетам муниципальных районов на реализацию мероприятий по модернизации школьных систем образования</t>
  </si>
  <si>
    <t>Субвенции бюджетам субъектов  Российской Федерации и муниципальных образований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</si>
  <si>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</si>
  <si>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160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</si>
  <si>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</si>
  <si>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</si>
  <si>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Прочие межбюджетные трансферты, передаваемые бюджетам </t>
  </si>
  <si>
    <t>1.5.</t>
  </si>
  <si>
    <t>Прочие безвозмездные поступления</t>
  </si>
  <si>
    <t>Прочие безвозмездные поступления в бюджеты муниципальных районов</t>
  </si>
  <si>
    <t>1.6.</t>
  </si>
  <si>
    <t>ДОХОДЫ БЮДЖЕТОВ БЮДЖЕТНОЙ СИСТЕМЫ РОССИЙСКОЙ ФЕДЕРАЦИИ ОТ ВОЗВРАТА  ОСТАТКОВ СУБСИДИЙ, СУБВЕНЦИЙ И ИНЫХ МЕЖБЮДЖЕТНЫХ ТРАНСФЕРТОВ, ИМЕЮЩИХ ЦЕЛЕВОЕ НАЗНАЧЕНИЕ, ПРОШЛЫХ ЛЕТ</t>
  </si>
  <si>
    <t>18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</si>
  <si>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</si>
  <si>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>1.7.</t>
  </si>
  <si>
    <t>2.4.</t>
  </si>
  <si>
    <t xml:space="preserve">Фонд оплаты труда муниципальных органов </t>
  </si>
  <si>
    <t>Иные выплаты персоналу, за исключением фонда оплаты труда</t>
  </si>
  <si>
    <t>Расходы за счет единой субвенции бюджетам муниципальных районов</t>
  </si>
  <si>
    <t>Фонд оплаты труда муниципальных органов (несоверш)</t>
  </si>
  <si>
    <t>Иные выплаты персоналу, за исключением фонда оплаты труда (несов)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</si>
  <si>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 (несов)</t>
  </si>
  <si>
    <t>Формирование и исполнение бюджетов сельских поселений</t>
  </si>
  <si>
    <t>Расходы на участие в предупреждении и ликвидации последствий чрезвычайных ситуаций в границах сельских поселений</t>
  </si>
  <si>
    <t>Мероприятия по обеспечению безопасности людей на водных объектах, охране их жизни и здоровья от Суоярвского городского поселения</t>
  </si>
  <si>
    <t>Мероприятия по территориальной обороне, гражданской обороне , защите населения и территории от Суоярвского городского поселения</t>
  </si>
  <si>
    <t>Создание, содержание и организация деятельности аварийно-спасательных служб и (или) аварийно-спасательных формирований от Суоярвского городского поселения</t>
  </si>
  <si>
    <t>Участие в предупреждении и ликвидации последствий чрезвычайных ситуаций в границах поселения от Суоярвского городского поселения</t>
  </si>
  <si>
    <t>Расходы за счет субвенции бюджетам муниципальных районов и городских округов для финансового обеспечения переданных исполнительно-распорядительным органам муниципальных образований государственных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</si>
  <si>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Резервные фонды местных администраций</t>
  </si>
  <si>
    <t>Владение, пользование и распоряжение имуществом, находящимся в муниципальной собственности поселения (полномочие от Суоярвского городского поселения)</t>
  </si>
  <si>
    <t>Исполнение судебных решений по имуществу казны</t>
  </si>
  <si>
    <t>08 1 01 75110</t>
  </si>
  <si>
    <t>Прочие расходы на мероприятия по благоустройству территории Суоярвского городского поселения</t>
  </si>
  <si>
    <t xml:space="preserve">Фонд оплаты труда казенных учреждений 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</si>
  <si>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</si>
  <si>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Оплата коммунальных услуг по ЦИХО</t>
  </si>
  <si>
    <t>Иные выплаты персоналу казенных учреждений, за исключением фонда оплаты труда</t>
  </si>
  <si>
    <t>Расходы на содержание МКУ "Центр  информационно-хозяйственного обслуживания"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</si>
  <si>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</si>
  <si>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Расходы на содержание МКУ "ЦУМИ И ЗР СУОЯРВСКОГО РАЙОНА"</t>
  </si>
  <si>
    <t>Мероприятия на обеспечение доступа органов местного самоуправления к государственным информационным системам, размещенным в Центре обработки Правительства РК за счет иных межбюджетных трансфертов из бюджета РК</t>
  </si>
  <si>
    <t>08 1 01 44540</t>
  </si>
  <si>
    <t>Мероприятия по муниципальной программе "Профилактика правонарушений и преступлений в Суоярвском муниципальном районе"</t>
  </si>
  <si>
    <t>Мероприятия в рамках муниципальной программы "Профилактика терроризма, а также минимизация и (или) ликвидация последствий его проявления на территории Суоярвского муниципального района"</t>
  </si>
  <si>
    <t>Расходы за счет субвенции на осуществление отдельных государственных полномочий Республики Карелия по организации мероприятий при осуществлении деятельности по обращению с животными без владельцев</t>
  </si>
  <si>
    <t>Мероприятия по поддержке малого и среднего предпринимательства в Суоярвском районе за счет средств местного бюджета</t>
  </si>
  <si>
    <t>09 0 01 S3240</t>
  </si>
  <si>
    <t>Жилищно-коммунальное хозяйство</t>
  </si>
  <si>
    <t>Реализация мероприятий по сносу аварийных многоквартирных домов за счет субсидии из бюджета РК</t>
  </si>
  <si>
    <t>Мероприятия по переселению граждан из аварийного жилищного фонда за счет субсидии из бюджета РК (фонд реформирования ЖКХ )</t>
  </si>
  <si>
    <t>Бюджетные инвестиции на приобретение объектов недвижимого имущества в государственную (муниципальную) собственность(24391)</t>
  </si>
  <si>
    <t>Бюджетные инвестиции на приобретение объектов недвижимого имущества в государственную (муниципальную) собственность(24394)</t>
  </si>
  <si>
    <t>Субсидии на софинансирование капитальных вложений в объекты государственной (муниципальной) собственности (24368)</t>
  </si>
  <si>
    <t xml:space="preserve">Субсидии на софинансирование капитальных вложений в объекты государственной (муниципальной) собственности(24391) </t>
  </si>
  <si>
    <t>Субсидии на софинансирование капитальных вложений в объекты государственной (муниципальной) собственности(24394)</t>
  </si>
  <si>
    <t xml:space="preserve">Мероприятия по переселению граждан из аварийного жилищного фонда за счет субсидии из бюджета РК </t>
  </si>
  <si>
    <t>Бюджетные инвестиции на приобретение объектов недвижимого имущества в государственную (муниципальную) собственность(24390)</t>
  </si>
  <si>
    <t>Бюджетные инвестиции на приобретение объектов недвижимого имущества в государственную (муниципальную) собственность(24393)</t>
  </si>
  <si>
    <t>Субсидии на софинансирование капитальных вложений в объекты государственной (муниципальной) собственности (24367)</t>
  </si>
  <si>
    <t>Субсидии на софинансирование капитальных вложений в объекты государственной (муниципальной) собственности (24390)</t>
  </si>
  <si>
    <t>Субсидии на софинансирование капитальных вложений в объекты государственной (муниципальной) собственности (24393)</t>
  </si>
  <si>
    <t>Мероприятия по капитальному ремонту жилых домов</t>
  </si>
  <si>
    <t>Перечисление субсидии на реализацию мероприятий по обеспечению бесперебойной работы объектов водоснабжения и водоотведения за счет субсидии из бюджета РК</t>
  </si>
  <si>
    <t>06 2 01 43340</t>
  </si>
  <si>
    <t>Софинансирование cубсидии на поддержку местных инициатив граждан, проживающих в городских и сельских поселениях РК</t>
  </si>
  <si>
    <t>Софинансирование cубсидии на поддержку местных инициатив граждан, проживающих в городских и сельских поселениях РК за счет средств юридических и физических лиц</t>
  </si>
  <si>
    <t xml:space="preserve">Организация и содержание мест захоронения </t>
  </si>
  <si>
    <t>08 3 01 76040</t>
  </si>
  <si>
    <t>Реализация мероприятий, превышающих выделенные суммы из бюджета РК по проектам благоустройства</t>
  </si>
  <si>
    <t>08 3 01 76051</t>
  </si>
  <si>
    <t>Оплата коммунальных услуг по дошкольным учреждениям</t>
  </si>
  <si>
    <t>Расходы за счет субвенции на финансовое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и общеобразовательных организациях</t>
  </si>
  <si>
    <t>Фонд оплаты труда казенных учреждений</t>
  </si>
  <si>
    <t>На выплату компенсации расходов на оплату жилых помещений, отопления и освещения педагогическим работникам муниципальных образовательных учреждений, проживающим и работающим в сельских населенных пунктах, рабочих поселках (поселках городского типа) за счет ИМБТ</t>
  </si>
  <si>
    <t>01 1 01 44580</t>
  </si>
  <si>
    <t>Расходы за счет субвенции на осуществление государственных полномочий Республики Карелия по предоставлению предусмотренных пунктом 5 части 1 статьи 9 Закона Республики Карелия от 20 декабря 2013 года № 1755-ЗРК «Об образовании» мер социальной поддержки и социального обслуживания обучающимся с ограниченными возможностями здоровья, за исключением обучающихся (воспитываемых) в государственных образовательных учреждениях Республики Карелия</t>
  </si>
  <si>
    <t>Оплата коммунальных услуг по общеобразовательным учреждениям, учреждениям дополнительного образования</t>
  </si>
  <si>
    <t>Пособия , компенсации и иные социальные выплаты гражданам, кроме публичных нормативных обязятельств</t>
  </si>
  <si>
    <t>На исполнение решений судов по исполненительным листам</t>
  </si>
  <si>
    <t>Реализация мероприятий по модернизации  школьных систем  образования</t>
  </si>
  <si>
    <t>01 1 02 L7500</t>
  </si>
  <si>
    <t>Субсидии бюджетным учреждениям на иные цели (свои)</t>
  </si>
  <si>
    <t>01 1 02 44580</t>
  </si>
  <si>
    <t>Расходы за счет субвенции на финансовое обеспечение государственных гарантий прав граждан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</si>
  <si>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 xml:space="preserve">01 1 02 42100 </t>
  </si>
  <si>
    <t>Расходы за счет субсидии на реализацию мероприятий государственной программы РК " Развитие образования"</t>
  </si>
  <si>
    <t xml:space="preserve">Бюджетные инвестиции в объекты капитального строительства государственной (муниципальной) собственности </t>
  </si>
  <si>
    <t>Субсидии бюджетным учреждениям на иные цели (транспортные услуги)</t>
  </si>
  <si>
    <t xml:space="preserve">Расходы за счет иных межбюджетных трансфертов на реализацию мероприятий на ежемесячное денежное вознаграждение за классное руководство педагогическим работникам государственных и муниципальных </t>
  </si>
  <si>
    <t>Расходы за счет субсидии на организацию бесплатного горячего питания обучающихся</t>
  </si>
  <si>
    <t>Субсидии бюджетным учреждениям на иные цели (ФБ)</t>
  </si>
  <si>
    <t>Софинансирование субсидии за счет средств местного бюджета на реализацию мероприятий по организации бесплатного горячего питания обучающихся</t>
  </si>
  <si>
    <t>Оплата коммунальных услуг по общеобразовательным учреждениям,учреждениям дополнительного образования</t>
  </si>
  <si>
    <t>Расходы на содержание и обеспечение деятельности учреждений дополнительного образования</t>
  </si>
  <si>
    <t>Расходы за счет субсидии на организацию отдыха детей в каникулярное время</t>
  </si>
  <si>
    <t>Софинансирование за счет собственных средств субсидии на организацию отдыха детей в каникулярное время</t>
  </si>
  <si>
    <t>Расходы на трудоустройство детей в каникулярное время</t>
  </si>
  <si>
    <t>Прочие мероприятия в рамках муниципальной программы "Молодежь Суоярвского района"</t>
  </si>
  <si>
    <t>Расходы за счет 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</si>
  <si>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Прочие мероприятия в рамках подпрограммы "Комплексная безопасность муниципальных образовательных организаций"</t>
  </si>
  <si>
    <t>Реализация прочих мероприятий в рамках подпрограммы "Энергосбережение и повышение энергетической эффективности"</t>
  </si>
  <si>
    <t>Расходы на обеспечение деятельности учреждений культуры в части оплаты коммунальных услуг</t>
  </si>
  <si>
    <t>Реализация мероприятий госпрограммы Республики Карелия "Развитие культуры" на частичную компенсацию дополнительных расходов на повышение оплаты труда работников муниципальных учреждений культуры</t>
  </si>
  <si>
    <t>Cофинансирование программы РК "Развитие культуры",  связанное с поэтапным достижением  целевых значений средней заработной платы отдельных категорий работников бюджетной сферы</t>
  </si>
  <si>
    <t xml:space="preserve">Расходы на  обеспечение деятельности учреждения в соответствии с заключенными соглашениями межбюджетные трансферты из бюджета городского поселения бюджету муниципального района </t>
  </si>
  <si>
    <t>Субсидии на реализацию мероприятий в рамках федеральной целевой программы "Увековечивание памяти погибших при защите Отечества на 2019-2024годы"</t>
  </si>
  <si>
    <t xml:space="preserve">Субсидии, за исключением субсидий на софинансирование капитальных вложений в объекты государственной (муниципальной) собственности </t>
  </si>
  <si>
    <t>Субсидии, за исключением субсидий на софинансирование капитальных вложений в объекты государственной (муниципальной) собственности (за счет местного бюджета)</t>
  </si>
  <si>
    <t>Подпрограмма "Подписка"</t>
  </si>
  <si>
    <t>03 3 00 00000</t>
  </si>
  <si>
    <t>Расходы за счет субсидии на реализацию мероприятий государственной программы Республики Карелия "Совершенствование социальной защиты граждан" (питание школьников)</t>
  </si>
  <si>
    <t>Софинансрование за счет средств местного бюджета субсидии на реализацию мероприятий государственной программы Республики Карелия "Совершенствование социальной защиты граждан" (питание школьников)</t>
  </si>
  <si>
    <t>Расходы за счет субсидии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средства РК</t>
  </si>
  <si>
    <t>Бюджетные инвестиции на приобретение
объектов недвижимого имущества в государственную
(муниципальную) собственность РК</t>
  </si>
  <si>
    <t>Реализация мероприятий в рамках муниципальной программы "Ветеран"</t>
  </si>
  <si>
    <t>Фонд оплаты труда муниципальных органов и взносы по обязательному социальному страхованию</t>
  </si>
  <si>
    <t>Муниципальная программа "Развитие физической культуры и спорта в Суоярвском районе"</t>
  </si>
  <si>
    <t>05 0 00 00000</t>
  </si>
  <si>
    <t>Расходы на обеспечение деятельности учреждений физической культуры в части оплаты коммунальных услуг</t>
  </si>
  <si>
    <t>Расходы на  обеспечение деятельности учреждения физической культуры</t>
  </si>
  <si>
    <t>Муниципальная программа "Развитие физической культуры и спорта в Суоярвском районе" Основное мероприятие "Пропаганда  и внедрение физической культуры и спорта,здорового образа жизни"</t>
  </si>
  <si>
    <t>05 0 01 00000</t>
  </si>
  <si>
    <t>Реализация мероприятий госпрограммы РК "Развитие физической культуры, спорта"</t>
  </si>
  <si>
    <t>Реализация мероприятий регионального проекта "Умею плавать"</t>
  </si>
  <si>
    <t>05 0 Р5 43410</t>
  </si>
  <si>
    <t>Субсидии бюджетным учреждениям на иные цели (за счет субсидии из бюджета РК)</t>
  </si>
  <si>
    <t>Субсидии бюджетным учреждениям на иные цели (за счет средств местного бюджета)</t>
  </si>
  <si>
    <t>Реализация мероприятий госпрограммы Республики Карелия "Развитие физической культуры, спорта и совершенствование молодежной политики" (в целях развития системы спортивной подготовки) за счет средств бюджета РК</t>
  </si>
  <si>
    <t>05 0 P5 43230</t>
  </si>
  <si>
    <t>Софинансирование за счет средств местного бюджета субсидии на реализацию мероприятий госпрограммы Республики Карелия "Развитие физической культуры, спорта и совершенствование молодежной политики" (в целях развития системы спортивной подготовки)</t>
  </si>
  <si>
    <t>Реализация мероприятий  по приведению МБТ муниципальных учреждений физ-спортивной направленности в нормативное состояние за счет средств субсидии из бюджета РК</t>
  </si>
  <si>
    <t>05 0 01 43430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</si>
  <si>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</si>
  <si>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ИТОГО РАСХОДОВ</t>
  </si>
  <si>
    <t>06 2 01 44530</t>
  </si>
  <si>
    <t>Иные межбюджетные трансферты на обеспечение доступа органов местного самоуправления и муниципальных учреждений к сети Интернет из бюджета РК</t>
  </si>
  <si>
    <t>09 0 01 43240</t>
  </si>
  <si>
    <t xml:space="preserve"> Субсидия на реализацию доп.мероприятий по поддержке малого и среднего предпринимательства (Субсидии на возмещение недополученных доходов и (или) возмещение фактически понесенных затрат в связи с производством (реализацией) товаров, выполненных работ, оказаннием услуг)</t>
  </si>
  <si>
    <t>(Субсидии на возмещение недополученных доходов и (или) возмещение фактически понесенных затрат в связи с производством (реализацией) товаров, выполненных работ, оказаннием услуг)</t>
  </si>
  <si>
    <t>Прочая закупка товаров, работ и услуг</t>
  </si>
  <si>
    <t>Бюджетные инвестиции на приобретение объектов недвижимого имущества в государственную (муниципальную) собственность</t>
  </si>
  <si>
    <t>Реализация мероприятий по ликвидации мест несанкционированного размещения отходов производства и потребления</t>
  </si>
  <si>
    <t>Реализация мероприятий по ремонту муниципальных учреждений в сфере культуры за счет иных межбюджетных трансфертов из бюджета РК</t>
  </si>
  <si>
    <t>Реализация мероприятий по государственной поддержке отрасли культуры (в целях оказания государственной поддержки лучшим сельским учреждениям культуры) за счет субсидии из бюджета РК</t>
  </si>
  <si>
    <t>опека и попечительство</t>
  </si>
  <si>
    <t>регул.цен и тарифов</t>
  </si>
  <si>
    <t>жилье дети-сироты</t>
  </si>
  <si>
    <t>субвенция 30024</t>
  </si>
  <si>
    <t>каникулы</t>
  </si>
  <si>
    <t>развитие физ.и спорта</t>
  </si>
  <si>
    <t>умею плавать</t>
  </si>
  <si>
    <t>ликвидация отходов</t>
  </si>
  <si>
    <t>развитие образования</t>
  </si>
  <si>
    <t>ППМИ</t>
  </si>
  <si>
    <t>АСП</t>
  </si>
  <si>
    <t>доступное и комф.жилье</t>
  </si>
  <si>
    <t>прочие субсидии</t>
  </si>
  <si>
    <t>доступ к ГИСам</t>
  </si>
  <si>
    <t>льготы на селе педагогам</t>
  </si>
  <si>
    <t>едина субвенция</t>
  </si>
  <si>
    <t>комиссия несовершен</t>
  </si>
  <si>
    <t>ЗП культура</t>
  </si>
  <si>
    <t>ЗП доп.образов</t>
  </si>
  <si>
    <t>снос авар.домов</t>
  </si>
  <si>
    <t>ремонт Кайп.школы</t>
  </si>
  <si>
    <t>прочие субвенции</t>
  </si>
  <si>
    <t>МБТ физкуль.и спорт</t>
  </si>
  <si>
    <t>сторительство зданий</t>
  </si>
  <si>
    <t>инвалиды в образовании</t>
  </si>
  <si>
    <t>компенс.род.платы</t>
  </si>
  <si>
    <t>дотация поселения</t>
  </si>
  <si>
    <t>админстр.комиссии</t>
  </si>
  <si>
    <t>безнадз.животн</t>
  </si>
  <si>
    <t>иные МБТ</t>
  </si>
  <si>
    <t>ПСД культура</t>
  </si>
  <si>
    <t>интернет</t>
  </si>
  <si>
    <t>беспер.работа объектов водоснаб.и водоотвед.</t>
  </si>
  <si>
    <t>программа поддержки малого и среднего предприн.</t>
  </si>
  <si>
    <t>субвенция образование</t>
  </si>
  <si>
    <t>Субсидии (гранты в форме субсидий) на финансовое обеспечяение затрат в связи с производством (реализацией) товаров, выполнением работ, оказанием услуг, не подлежащие казначейскому сопровождению</t>
  </si>
  <si>
    <t>08 3 01 43400</t>
  </si>
  <si>
    <t>Прочие закупки товаров, работ и услуг (за счет остатка на 01.01.2021)</t>
  </si>
  <si>
    <t>Прочая закупка товаров, работ и услуг (за счет города)</t>
  </si>
  <si>
    <t>Прочая закупка товаров, работ и услуг  (от города)</t>
  </si>
  <si>
    <t>Прочая закупка товаров, работ и услуг (свои)</t>
  </si>
  <si>
    <t>Прочая закупка товаров, работ и услуг (транспортные услуги)</t>
  </si>
  <si>
    <t>Прочая закупка товаров, работ и услуг (ФБ)</t>
  </si>
  <si>
    <t>Прочая закупка товаров, работ и услуг  (свои)</t>
  </si>
  <si>
    <t>01 1 02 S3201</t>
  </si>
  <si>
    <t>Реализация мероприятий государственной программы РК " Развитие образования" в целях обеспечения надлежащих условий для обучения и пребывания детей и повышения энергетической эффективности в муниципальных образовательных организациях за счет средств местного бюджета</t>
  </si>
  <si>
    <t>01 1 02 44310</t>
  </si>
  <si>
    <t>03 1 А2 55195</t>
  </si>
  <si>
    <t>05 0 01 S3230</t>
  </si>
  <si>
    <t>Софинансирование Субсидии на реализацию мероприятий госпрограммы РК "Развитие физической культуры, спорта (в целях создания условий для занятий фзической культурой и спортом)</t>
  </si>
  <si>
    <t>Софинансорование субсидии в целях реализации мероприятий по сносу аварийных многоквартирных домов</t>
  </si>
  <si>
    <t>в % к исполнено за 2021 год</t>
  </si>
  <si>
    <t>в % к 2021 году</t>
  </si>
  <si>
    <t>Расходы за счет средств резервного фонда местных администраций</t>
  </si>
  <si>
    <t>1200070500</t>
  </si>
  <si>
    <t>Меры социальной поддержки педагогическим работникам образовательных учреждений, расположенных в сельской местности</t>
  </si>
  <si>
    <t>01 1 01 42040</t>
  </si>
  <si>
    <t>01 1 02 К3040</t>
  </si>
  <si>
    <t>На реализацию мероприятий по организации бесплатного горячего питания обучающихся</t>
  </si>
  <si>
    <t>06 2 01 65200</t>
  </si>
  <si>
    <t>06 2 01 43140</t>
  </si>
  <si>
    <t>Субсидия на поддержку местных инициатив граждан, проживающих в муниципальных образованиях (на реализацию проектов по итогам конкурсного отбора)</t>
  </si>
  <si>
    <t xml:space="preserve">Субсидия на поддержку местных инициатив граждан, проживающих в городских и сельских поселениях РК </t>
  </si>
  <si>
    <t>Исполнение бюджета муниципального образования "Суоярвский район" по кодам классификации доходов бюджета за 1 полугодие 2022 год</t>
  </si>
  <si>
    <t xml:space="preserve">Исполнено за 1 полугодие 2022 г. 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</si>
  <si>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налогаемые мировыми судьями, комиссиями по делам несовершеннолетних и защите их прав</t>
  </si>
  <si>
    <t>ПСД снос ветхих объектов</t>
  </si>
  <si>
    <t>ПСД снос авар.об, объектов незаверш.строит</t>
  </si>
  <si>
    <t>планировка террит.мун.образ</t>
  </si>
  <si>
    <t>инициат.бюджетир.</t>
  </si>
  <si>
    <t>кап.рем.зданий</t>
  </si>
  <si>
    <t>культура до 50 тыс.чел.</t>
  </si>
  <si>
    <r>
      <t xml:space="preserve">Ведомственная структура расходов бюджета муниципального образования "Суоярвский район" за 1 полугодие 2022 год по  разделам                                               и подразделам, целевым статьям и видам расходов классификации расходов бюджетов                           </t>
    </r>
    <r>
      <rPr>
        <sz val="12"/>
        <rFont val="Times New Roman"/>
        <family val="1"/>
      </rPr>
      <t xml:space="preserve">                                                            рублей</t>
    </r>
  </si>
  <si>
    <t>Исполнено за 1 полугодие 2021 г.</t>
  </si>
  <si>
    <t>Исполнено за 1 полугодие 2022 г.</t>
  </si>
  <si>
    <t>13 0 01 L4970</t>
  </si>
  <si>
    <t>322</t>
  </si>
  <si>
    <t>Субсидии на предоставление социальных выплат молодым семьям на приобретение (строительство) жилья</t>
  </si>
  <si>
    <t>Субсидии гражданам на приобретение жилья</t>
  </si>
  <si>
    <t xml:space="preserve">08 4 01 L5761 </t>
  </si>
  <si>
    <t>Субсидия на реализацию мероприятий по обеспечению комплексного развития сельских территорий (улучшение жилищных условий граждан, проживающих на сельских территориях)</t>
  </si>
  <si>
    <t>Прочие закупки товаров, работ и услуг (пожертв.физ.лиц)</t>
  </si>
  <si>
    <t>05 0 01 74820</t>
  </si>
  <si>
    <t>06 2 01 44560</t>
  </si>
  <si>
    <t>Реализация мероприятий по разработке проектно-сметной документации по сносу ветхих и аварийных объектов за счет иных межбюджетных трансфертов из бюджета РК</t>
  </si>
  <si>
    <t>Реализация мероприятий по сносу аварийных объектов, объектов незавершенного строительства за счет иных межбюджетных трансфертов из бюджета РК</t>
  </si>
  <si>
    <t>08 2 01 44460</t>
  </si>
  <si>
    <t>Реализация мероприятий по подготовке документации по планировке территорий муниципальных образований за счет иных межбюджетных трансфертов из бюджета РК</t>
  </si>
  <si>
    <t>06 2 01 44570</t>
  </si>
  <si>
    <t>08 2 01 44560</t>
  </si>
  <si>
    <t>06 2 01 43220</t>
  </si>
  <si>
    <t>Субсидия бюджетам муниципальных образований на реализацию мероеприятий гос.программы РК "Обеспечение доступным и комфортным жильем и жилищно-коммунальными услугами" (в целях реализации мероприятий по сносу аварийных многоквартирных домов)</t>
  </si>
  <si>
    <t>Субсидии на софинансирование капитальных вложений в объекты государственной (муниципальной) собственности</t>
  </si>
  <si>
    <t>08 3 01 09502</t>
  </si>
  <si>
    <t>Субсидия на обеспечение мероприятий по переселению граждан из аварийного жилищного фонда</t>
  </si>
  <si>
    <t>06 2 01 44200</t>
  </si>
  <si>
    <t>Иные межбюджетные трасферты на поддержку развития практик инициативного бюджетирования в муниципальных образованиях</t>
  </si>
  <si>
    <t>08 3 01 S3400</t>
  </si>
  <si>
    <t>Софинансирование реализации мероприятий по ликвидации мест несанкционированного размещения отходов производства и потребления</t>
  </si>
  <si>
    <t>03 1 01 44530</t>
  </si>
  <si>
    <t>06 2 01 44310</t>
  </si>
  <si>
    <t>Межбюджетные трансферты</t>
  </si>
  <si>
    <t>06 0 00 00000</t>
  </si>
  <si>
    <t>Муниципальная программа "Управление муниципальными финансами"</t>
  </si>
  <si>
    <t>Представление мер социальной поддержки и социального обслуживания инвалидов</t>
  </si>
  <si>
    <t>05 0 01 S3430</t>
  </si>
  <si>
    <t>Софининсирование за счет местного бюджета субсидии на реализацию мероприятий по приведению материально-технической базы муниципальных учреждений физкультурно-спортивной направленности в нормативное состояние</t>
  </si>
  <si>
    <t>01 1 Е2 50970</t>
  </si>
  <si>
    <t>Создание в общеобразовательных организациях, расположенных в сельской местности, условий для занятий физической культурой и спортом</t>
  </si>
  <si>
    <t>пересел из аварийн.жил.фонда</t>
  </si>
  <si>
    <t>модернизация школ</t>
  </si>
  <si>
    <t>сведено по 317 форме, целевые в доходах 1076542709,67. Разница 1962200: 510700переселение, 1451500ликвид.отходов, т.к.доходы разнесены по решению сессии.</t>
  </si>
  <si>
    <t>к постановлению администрации муниципального образования "Суоярвский район" от    27.07.2022 г.  № 573</t>
  </si>
  <si>
    <t>к постановлению администрации муниципального образования "Суоярвский район" от  27.07.2022 г.    № 573</t>
  </si>
  <si>
    <t>к постановлению администрации муниципального образования "Суоярвский район" от   27.07.2022 г.   № 573</t>
  </si>
  <si>
    <t>Исполнение бюджета муниципального образования "Суоярвский район" по разделам и подразделам классификации расходов бюджетов за 1 полугодие 2022 год</t>
  </si>
  <si>
    <t>Приложение № 4                                                                                                           к постановлению администрации муниципального образования "Суоярвский район" от 27.07.2022 г.      № 573</t>
  </si>
  <si>
    <t>Источники финансирования дефицита бюджета за 1 полугодие 2022 год</t>
  </si>
</sst>
</file>

<file path=xl/styles.xml><?xml version="1.0" encoding="utf-8"?>
<styleSheet xmlns="http://schemas.openxmlformats.org/spreadsheetml/2006/main">
  <numFmts count="5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_ ;[Red]\-#,##0\ "/>
    <numFmt numFmtId="186" formatCode="0_ ;[Red]\-0\ "/>
    <numFmt numFmtId="187" formatCode="#,##0.0"/>
    <numFmt numFmtId="188" formatCode="000000"/>
    <numFmt numFmtId="189" formatCode="#,##0;[Red]#,##0"/>
    <numFmt numFmtId="190" formatCode="#,##0.000"/>
    <numFmt numFmtId="191" formatCode="#,##0.0000"/>
    <numFmt numFmtId="192" formatCode="00\.00\.00"/>
    <numFmt numFmtId="193" formatCode="000"/>
    <numFmt numFmtId="194" formatCode="#,##0.00;[Red]\-#,##0.00;0.00"/>
    <numFmt numFmtId="195" formatCode="#,##0.00000"/>
    <numFmt numFmtId="196" formatCode="#,##0.000000"/>
    <numFmt numFmtId="197" formatCode="#,##0.00;[Red]\-#,##0.00"/>
    <numFmt numFmtId="198" formatCode="000000000"/>
    <numFmt numFmtId="199" formatCode="0000000"/>
    <numFmt numFmtId="200" formatCode="00\.00"/>
    <numFmt numFmtId="201" formatCode="000\.00\.000\.0"/>
    <numFmt numFmtId="202" formatCode="0\.00\.0"/>
    <numFmt numFmtId="203" formatCode="0000\.00\.00"/>
    <numFmt numFmtId="204" formatCode="#,##0.00_ ;[Red]\-#,##0.00\ "/>
    <numFmt numFmtId="205" formatCode="&quot;&quot;#000"/>
    <numFmt numFmtId="206" formatCode="&quot;&quot;###,##0.00"/>
    <numFmt numFmtId="207" formatCode="[$-FC19]d\ mmmm\ yyyy\ &quot;г.&quot;"/>
    <numFmt numFmtId="208" formatCode="0.00000000"/>
    <numFmt numFmtId="209" formatCode="0.0000000"/>
    <numFmt numFmtId="210" formatCode="0.000000"/>
    <numFmt numFmtId="211" formatCode="0.00000"/>
    <numFmt numFmtId="212" formatCode="0.0000"/>
    <numFmt numFmtId="213" formatCode="0.000"/>
  </numFmts>
  <fonts count="12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color indexed="10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color indexed="14"/>
      <name val="Times New Roman"/>
      <family val="1"/>
    </font>
    <font>
      <b/>
      <sz val="12"/>
      <color indexed="14"/>
      <name val="Times New Roman"/>
      <family val="1"/>
    </font>
    <font>
      <sz val="12"/>
      <color indexed="14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2"/>
      <color indexed="18"/>
      <name val="Times New Roman"/>
      <family val="1"/>
    </font>
    <font>
      <sz val="14"/>
      <color indexed="18"/>
      <name val="Times New Roman"/>
      <family val="1"/>
    </font>
    <font>
      <b/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0"/>
      <color indexed="17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sz val="10"/>
      <color indexed="12"/>
      <name val="Times New Roman"/>
      <family val="1"/>
    </font>
    <font>
      <sz val="10"/>
      <color indexed="20"/>
      <name val="Times New Roman"/>
      <family val="1"/>
    </font>
    <font>
      <sz val="10"/>
      <color indexed="36"/>
      <name val="Times New Roman"/>
      <family val="1"/>
    </font>
    <font>
      <sz val="10"/>
      <color indexed="48"/>
      <name val="Times New Roman"/>
      <family val="1"/>
    </font>
    <font>
      <b/>
      <sz val="10"/>
      <color indexed="20"/>
      <name val="Times New Roman"/>
      <family val="1"/>
    </font>
    <font>
      <sz val="10"/>
      <color indexed="57"/>
      <name val="Times New Roman"/>
      <family val="1"/>
    </font>
    <font>
      <sz val="14"/>
      <color indexed="8"/>
      <name val="Times New Roman"/>
      <family val="1"/>
    </font>
    <font>
      <sz val="14"/>
      <color indexed="60"/>
      <name val="Times New Roman"/>
      <family val="1"/>
    </font>
    <font>
      <sz val="14"/>
      <color indexed="56"/>
      <name val="Times New Roman"/>
      <family val="1"/>
    </font>
    <font>
      <b/>
      <sz val="14"/>
      <color indexed="56"/>
      <name val="Times New Roman"/>
      <family val="1"/>
    </font>
    <font>
      <sz val="14"/>
      <color indexed="10"/>
      <name val="Times New Roman"/>
      <family val="1"/>
    </font>
    <font>
      <sz val="14"/>
      <color indexed="36"/>
      <name val="Times New Roman"/>
      <family val="1"/>
    </font>
    <font>
      <b/>
      <sz val="14"/>
      <color indexed="62"/>
      <name val="Times New Roman"/>
      <family val="1"/>
    </font>
    <font>
      <b/>
      <sz val="14"/>
      <color indexed="16"/>
      <name val="Times New Roman"/>
      <family val="1"/>
    </font>
    <font>
      <sz val="11"/>
      <color indexed="48"/>
      <name val="Times New Roman"/>
      <family val="1"/>
    </font>
    <font>
      <b/>
      <sz val="11"/>
      <color indexed="10"/>
      <name val="Times New Roman"/>
      <family val="1"/>
    </font>
    <font>
      <b/>
      <sz val="11"/>
      <name val="Times New Roman"/>
      <family val="1"/>
    </font>
    <font>
      <b/>
      <sz val="11"/>
      <color indexed="12"/>
      <name val="Times New Roman"/>
      <family val="1"/>
    </font>
    <font>
      <b/>
      <sz val="11"/>
      <color indexed="48"/>
      <name val="Times New Roman"/>
      <family val="1"/>
    </font>
    <font>
      <sz val="9"/>
      <name val="Times New Roman"/>
      <family val="1"/>
    </font>
    <font>
      <sz val="9"/>
      <color indexed="20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b/>
      <sz val="9"/>
      <color indexed="10"/>
      <name val="Times New Roman"/>
      <family val="1"/>
    </font>
    <font>
      <b/>
      <sz val="10"/>
      <color indexed="36"/>
      <name val="Times New Roman"/>
      <family val="1"/>
    </font>
    <font>
      <b/>
      <sz val="10"/>
      <color indexed="12"/>
      <name val="Times New Roman"/>
      <family val="1"/>
    </font>
    <font>
      <b/>
      <u val="single"/>
      <sz val="14"/>
      <name val="Times New Roman"/>
      <family val="1"/>
    </font>
    <font>
      <vertAlign val="superscript"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2"/>
      <name val="Times New Roman Cyr"/>
      <family val="1"/>
    </font>
    <font>
      <i/>
      <sz val="10"/>
      <color indexed="12"/>
      <name val="Times New Roman"/>
      <family val="1"/>
    </font>
    <font>
      <b/>
      <i/>
      <sz val="11"/>
      <color indexed="12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48"/>
      <name val="Times New Roman"/>
      <family val="1"/>
    </font>
    <font>
      <b/>
      <sz val="14"/>
      <color indexed="60"/>
      <name val="Times New Roman"/>
      <family val="1"/>
    </font>
    <font>
      <sz val="10"/>
      <color indexed="10"/>
      <name val="Arial Cyr"/>
      <family val="0"/>
    </font>
    <font>
      <b/>
      <i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25"/>
      <name val="Times New Roman"/>
      <family val="1"/>
    </font>
    <font>
      <b/>
      <sz val="10"/>
      <color indexed="17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3333FF"/>
      <name val="Times New Roman"/>
      <family val="1"/>
    </font>
    <font>
      <b/>
      <sz val="14"/>
      <color rgb="FF002060"/>
      <name val="Times New Roman"/>
      <family val="1"/>
    </font>
    <font>
      <sz val="14"/>
      <color theme="3"/>
      <name val="Times New Roman"/>
      <family val="1"/>
    </font>
    <font>
      <sz val="14"/>
      <color theme="9" tint="-0.4999699890613556"/>
      <name val="Times New Roman"/>
      <family val="1"/>
    </font>
    <font>
      <b/>
      <sz val="14"/>
      <color theme="9" tint="-0.4999699890613556"/>
      <name val="Times New Roman"/>
      <family val="1"/>
    </font>
    <font>
      <sz val="10"/>
      <color rgb="FFFF0000"/>
      <name val="Arial Cyr"/>
      <family val="0"/>
    </font>
    <font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sz val="11"/>
      <color theme="1"/>
      <name val="Times New Roman"/>
      <family val="1"/>
    </font>
    <font>
      <sz val="10"/>
      <color rgb="FF800080"/>
      <name val="Times New Roman"/>
      <family val="1"/>
    </font>
    <font>
      <b/>
      <sz val="10"/>
      <color rgb="FF800080"/>
      <name val="Times New Roman"/>
      <family val="1"/>
    </font>
    <font>
      <sz val="10"/>
      <color rgb="FF008000"/>
      <name val="Times New Roman"/>
      <family val="1"/>
    </font>
    <font>
      <sz val="10"/>
      <color rgb="FF9F31A2"/>
      <name val="Times New Roman"/>
      <family val="1"/>
    </font>
    <font>
      <sz val="10"/>
      <color rgb="FF0000FF"/>
      <name val="Times New Roman"/>
      <family val="1"/>
    </font>
    <font>
      <b/>
      <sz val="10"/>
      <color rgb="FF008000"/>
      <name val="Times New Roman"/>
      <family val="1"/>
    </font>
    <font>
      <sz val="9"/>
      <color rgb="FF800080"/>
      <name val="Times New Roman"/>
      <family val="1"/>
    </font>
    <font>
      <b/>
      <sz val="14"/>
      <color theme="3"/>
      <name val="Times New Roman"/>
      <family val="1"/>
    </font>
    <font>
      <b/>
      <i/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b/>
      <sz val="10"/>
      <color rgb="FFFF0000"/>
      <name val="Times New Roman"/>
      <family val="1"/>
    </font>
    <font>
      <sz val="10"/>
      <color rgb="FF990099"/>
      <name val="Times New Roman"/>
      <family val="1"/>
    </font>
    <font>
      <sz val="10"/>
      <color rgb="FF00B05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/>
    </border>
    <border>
      <left style="thin">
        <color indexed="8"/>
      </left>
      <right style="medium"/>
      <top style="medium"/>
      <bottom style="thin"/>
    </border>
    <border>
      <left style="medium"/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medium"/>
      <top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8"/>
      </top>
      <bottom style="medium"/>
    </border>
    <border>
      <left style="thin">
        <color indexed="8"/>
      </left>
      <right style="thin">
        <color indexed="8"/>
      </right>
      <top>
        <color indexed="8"/>
      </top>
      <bottom style="medium"/>
    </border>
    <border>
      <left style="thin">
        <color indexed="8"/>
      </left>
      <right style="medium"/>
      <top>
        <color indexed="8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</borders>
  <cellStyleXfs count="5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4" fillId="2" borderId="0" applyNumberFormat="0" applyBorder="0" applyAlignment="0" applyProtection="0"/>
    <xf numFmtId="0" fontId="84" fillId="3" borderId="0" applyNumberFormat="0" applyBorder="0" applyAlignment="0" applyProtection="0"/>
    <xf numFmtId="0" fontId="84" fillId="4" borderId="0" applyNumberFormat="0" applyBorder="0" applyAlignment="0" applyProtection="0"/>
    <xf numFmtId="0" fontId="84" fillId="5" borderId="0" applyNumberFormat="0" applyBorder="0" applyAlignment="0" applyProtection="0"/>
    <xf numFmtId="0" fontId="84" fillId="6" borderId="0" applyNumberFormat="0" applyBorder="0" applyAlignment="0" applyProtection="0"/>
    <xf numFmtId="0" fontId="84" fillId="7" borderId="0" applyNumberFormat="0" applyBorder="0" applyAlignment="0" applyProtection="0"/>
    <xf numFmtId="0" fontId="84" fillId="8" borderId="0" applyNumberFormat="0" applyBorder="0" applyAlignment="0" applyProtection="0"/>
    <xf numFmtId="0" fontId="84" fillId="9" borderId="0" applyNumberFormat="0" applyBorder="0" applyAlignment="0" applyProtection="0"/>
    <xf numFmtId="0" fontId="84" fillId="10" borderId="0" applyNumberFormat="0" applyBorder="0" applyAlignment="0" applyProtection="0"/>
    <xf numFmtId="0" fontId="84" fillId="11" borderId="0" applyNumberFormat="0" applyBorder="0" applyAlignment="0" applyProtection="0"/>
    <xf numFmtId="0" fontId="84" fillId="12" borderId="0" applyNumberFormat="0" applyBorder="0" applyAlignment="0" applyProtection="0"/>
    <xf numFmtId="0" fontId="84" fillId="13" borderId="0" applyNumberFormat="0" applyBorder="0" applyAlignment="0" applyProtection="0"/>
    <xf numFmtId="0" fontId="85" fillId="14" borderId="0" applyNumberFormat="0" applyBorder="0" applyAlignment="0" applyProtection="0"/>
    <xf numFmtId="0" fontId="85" fillId="15" borderId="0" applyNumberFormat="0" applyBorder="0" applyAlignment="0" applyProtection="0"/>
    <xf numFmtId="0" fontId="85" fillId="10" borderId="0" applyNumberFormat="0" applyBorder="0" applyAlignment="0" applyProtection="0"/>
    <xf numFmtId="0" fontId="85" fillId="16" borderId="0" applyNumberFormat="0" applyBorder="0" applyAlignment="0" applyProtection="0"/>
    <xf numFmtId="0" fontId="85" fillId="17" borderId="0" applyNumberFormat="0" applyBorder="0" applyAlignment="0" applyProtection="0"/>
    <xf numFmtId="0" fontId="85" fillId="18" borderId="0" applyNumberFormat="0" applyBorder="0" applyAlignment="0" applyProtection="0"/>
    <xf numFmtId="0" fontId="85" fillId="19" borderId="0" applyNumberFormat="0" applyBorder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2" borderId="0" applyNumberFormat="0" applyBorder="0" applyAlignment="0" applyProtection="0"/>
    <xf numFmtId="0" fontId="85" fillId="23" borderId="0" applyNumberFormat="0" applyBorder="0" applyAlignment="0" applyProtection="0"/>
    <xf numFmtId="0" fontId="85" fillId="24" borderId="0" applyNumberFormat="0" applyBorder="0" applyAlignment="0" applyProtection="0"/>
    <xf numFmtId="0" fontId="86" fillId="25" borderId="1" applyNumberFormat="0" applyAlignment="0" applyProtection="0"/>
    <xf numFmtId="0" fontId="87" fillId="26" borderId="2" applyNumberFormat="0" applyAlignment="0" applyProtection="0"/>
    <xf numFmtId="0" fontId="88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9" fillId="0" borderId="3" applyNumberFormat="0" applyFill="0" applyAlignment="0" applyProtection="0"/>
    <xf numFmtId="0" fontId="90" fillId="0" borderId="4" applyNumberFormat="0" applyFill="0" applyAlignment="0" applyProtection="0"/>
    <xf numFmtId="0" fontId="91" fillId="0" borderId="5" applyNumberFormat="0" applyFill="0" applyAlignment="0" applyProtection="0"/>
    <xf numFmtId="0" fontId="91" fillId="0" borderId="0" applyNumberFormat="0" applyFill="0" applyBorder="0" applyAlignment="0" applyProtection="0"/>
    <xf numFmtId="0" fontId="92" fillId="0" borderId="6" applyNumberFormat="0" applyFill="0" applyAlignment="0" applyProtection="0"/>
    <xf numFmtId="0" fontId="93" fillId="27" borderId="7" applyNumberFormat="0" applyAlignment="0" applyProtection="0"/>
    <xf numFmtId="0" fontId="94" fillId="0" borderId="0" applyNumberFormat="0" applyFill="0" applyBorder="0" applyAlignment="0" applyProtection="0"/>
    <xf numFmtId="0" fontId="95" fillId="28" borderId="0" applyNumberFormat="0" applyBorder="0" applyAlignment="0" applyProtection="0"/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96" fillId="29" borderId="0" applyNumberFormat="0" applyBorder="0" applyAlignment="0" applyProtection="0"/>
    <xf numFmtId="0" fontId="9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98" fillId="0" borderId="9" applyNumberFormat="0" applyFill="0" applyAlignment="0" applyProtection="0"/>
    <xf numFmtId="0" fontId="9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00" fillId="31" borderId="0" applyNumberFormat="0" applyBorder="0" applyAlignment="0" applyProtection="0"/>
  </cellStyleXfs>
  <cellXfs count="549">
    <xf numFmtId="0" fontId="0" fillId="0" borderId="0" xfId="0" applyAlignment="1">
      <alignment/>
    </xf>
    <xf numFmtId="0" fontId="7" fillId="0" borderId="0" xfId="0" applyFont="1" applyAlignment="1">
      <alignment vertical="top"/>
    </xf>
    <xf numFmtId="0" fontId="7" fillId="0" borderId="0" xfId="0" applyFont="1" applyBorder="1" applyAlignment="1">
      <alignment vertical="top"/>
    </xf>
    <xf numFmtId="49" fontId="7" fillId="0" borderId="0" xfId="0" applyNumberFormat="1" applyFont="1" applyAlignment="1">
      <alignment horizontal="center" vertical="top"/>
    </xf>
    <xf numFmtId="3" fontId="7" fillId="0" borderId="0" xfId="0" applyNumberFormat="1" applyFont="1" applyAlignment="1">
      <alignment vertical="top"/>
    </xf>
    <xf numFmtId="0" fontId="8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9" fillId="0" borderId="0" xfId="0" applyFont="1" applyBorder="1" applyAlignment="1">
      <alignment vertical="top"/>
    </xf>
    <xf numFmtId="49" fontId="9" fillId="0" borderId="0" xfId="0" applyNumberFormat="1" applyFont="1" applyAlignment="1">
      <alignment horizontal="center" vertical="top"/>
    </xf>
    <xf numFmtId="3" fontId="9" fillId="0" borderId="0" xfId="0" applyNumberFormat="1" applyFont="1" applyAlignment="1">
      <alignment horizontal="right" vertical="top"/>
    </xf>
    <xf numFmtId="0" fontId="7" fillId="0" borderId="0" xfId="0" applyFont="1" applyAlignment="1">
      <alignment vertical="center"/>
    </xf>
    <xf numFmtId="0" fontId="12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15" fillId="0" borderId="0" xfId="0" applyFont="1" applyAlignment="1">
      <alignment vertical="top"/>
    </xf>
    <xf numFmtId="0" fontId="11" fillId="0" borderId="0" xfId="0" applyFont="1" applyAlignment="1">
      <alignment vertical="top"/>
    </xf>
    <xf numFmtId="3" fontId="9" fillId="0" borderId="0" xfId="0" applyNumberFormat="1" applyFont="1" applyAlignment="1">
      <alignment vertical="top"/>
    </xf>
    <xf numFmtId="0" fontId="0" fillId="0" borderId="0" xfId="0" applyFont="1" applyAlignment="1">
      <alignment/>
    </xf>
    <xf numFmtId="3" fontId="18" fillId="0" borderId="0" xfId="0" applyNumberFormat="1" applyFont="1" applyAlignment="1">
      <alignment vertical="top"/>
    </xf>
    <xf numFmtId="4" fontId="0" fillId="0" borderId="0" xfId="0" applyNumberFormat="1" applyFont="1" applyAlignment="1">
      <alignment/>
    </xf>
    <xf numFmtId="0" fontId="9" fillId="0" borderId="10" xfId="0" applyFont="1" applyBorder="1" applyAlignment="1">
      <alignment vertical="justify" wrapText="1"/>
    </xf>
    <xf numFmtId="0" fontId="18" fillId="0" borderId="0" xfId="0" applyFont="1" applyAlignment="1">
      <alignment/>
    </xf>
    <xf numFmtId="0" fontId="7" fillId="0" borderId="0" xfId="0" applyFont="1" applyAlignment="1">
      <alignment/>
    </xf>
    <xf numFmtId="0" fontId="18" fillId="0" borderId="0" xfId="0" applyFont="1" applyAlignment="1">
      <alignment/>
    </xf>
    <xf numFmtId="0" fontId="9" fillId="0" borderId="11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textRotation="90" wrapText="1"/>
    </xf>
    <xf numFmtId="0" fontId="20" fillId="0" borderId="12" xfId="0" applyFont="1" applyBorder="1" applyAlignment="1">
      <alignment horizontal="left" vertical="top" wrapText="1"/>
    </xf>
    <xf numFmtId="0" fontId="20" fillId="0" borderId="12" xfId="0" applyFont="1" applyBorder="1" applyAlignment="1">
      <alignment horizontal="center" wrapText="1"/>
    </xf>
    <xf numFmtId="206" fontId="20" fillId="0" borderId="12" xfId="0" applyNumberFormat="1" applyFont="1" applyBorder="1" applyAlignment="1">
      <alignment horizontal="right" wrapText="1"/>
    </xf>
    <xf numFmtId="206" fontId="20" fillId="0" borderId="13" xfId="0" applyNumberFormat="1" applyFont="1" applyBorder="1" applyAlignment="1">
      <alignment horizontal="right" wrapText="1"/>
    </xf>
    <xf numFmtId="0" fontId="22" fillId="0" borderId="12" xfId="0" applyFont="1" applyBorder="1" applyAlignment="1">
      <alignment horizontal="left" vertical="top" wrapText="1"/>
    </xf>
    <xf numFmtId="1" fontId="20" fillId="0" borderId="12" xfId="0" applyNumberFormat="1" applyFont="1" applyBorder="1" applyAlignment="1">
      <alignment horizontal="center" wrapText="1"/>
    </xf>
    <xf numFmtId="206" fontId="22" fillId="0" borderId="12" xfId="0" applyNumberFormat="1" applyFont="1" applyBorder="1" applyAlignment="1">
      <alignment horizontal="right" wrapText="1"/>
    </xf>
    <xf numFmtId="0" fontId="46" fillId="0" borderId="0" xfId="0" applyFont="1" applyAlignment="1">
      <alignment wrapText="1"/>
    </xf>
    <xf numFmtId="49" fontId="7" fillId="0" borderId="0" xfId="0" applyNumberFormat="1" applyFont="1" applyAlignment="1">
      <alignment/>
    </xf>
    <xf numFmtId="49" fontId="18" fillId="0" borderId="0" xfId="0" applyNumberFormat="1" applyFont="1" applyAlignment="1">
      <alignment/>
    </xf>
    <xf numFmtId="206" fontId="22" fillId="32" borderId="12" xfId="0" applyNumberFormat="1" applyFont="1" applyFill="1" applyBorder="1" applyAlignment="1">
      <alignment horizontal="right" wrapText="1"/>
    </xf>
    <xf numFmtId="3" fontId="13" fillId="32" borderId="10" xfId="0" applyNumberFormat="1" applyFont="1" applyFill="1" applyBorder="1" applyAlignment="1">
      <alignment/>
    </xf>
    <xf numFmtId="49" fontId="9" fillId="0" borderId="10" xfId="0" applyNumberFormat="1" applyFont="1" applyBorder="1" applyAlignment="1">
      <alignment horizontal="center" wrapText="1"/>
    </xf>
    <xf numFmtId="3" fontId="9" fillId="32" borderId="10" xfId="0" applyNumberFormat="1" applyFont="1" applyFill="1" applyBorder="1" applyAlignment="1">
      <alignment/>
    </xf>
    <xf numFmtId="49" fontId="45" fillId="0" borderId="10" xfId="0" applyNumberFormat="1" applyFont="1" applyBorder="1" applyAlignment="1">
      <alignment horizontal="center" wrapText="1"/>
    </xf>
    <xf numFmtId="3" fontId="10" fillId="32" borderId="10" xfId="0" applyNumberFormat="1" applyFont="1" applyFill="1" applyBorder="1" applyAlignment="1">
      <alignment/>
    </xf>
    <xf numFmtId="3" fontId="14" fillId="32" borderId="10" xfId="0" applyNumberFormat="1" applyFont="1" applyFill="1" applyBorder="1" applyAlignment="1">
      <alignment/>
    </xf>
    <xf numFmtId="4" fontId="14" fillId="32" borderId="10" xfId="0" applyNumberFormat="1" applyFont="1" applyFill="1" applyBorder="1" applyAlignment="1">
      <alignment/>
    </xf>
    <xf numFmtId="3" fontId="16" fillId="32" borderId="10" xfId="0" applyNumberFormat="1" applyFont="1" applyFill="1" applyBorder="1" applyAlignment="1">
      <alignment/>
    </xf>
    <xf numFmtId="4" fontId="9" fillId="32" borderId="10" xfId="0" applyNumberFormat="1" applyFont="1" applyFill="1" applyBorder="1" applyAlignment="1">
      <alignment/>
    </xf>
    <xf numFmtId="3" fontId="101" fillId="32" borderId="10" xfId="0" applyNumberFormat="1" applyFont="1" applyFill="1" applyBorder="1" applyAlignment="1">
      <alignment/>
    </xf>
    <xf numFmtId="3" fontId="32" fillId="32" borderId="10" xfId="0" applyNumberFormat="1" applyFont="1" applyFill="1" applyBorder="1" applyAlignment="1">
      <alignment/>
    </xf>
    <xf numFmtId="3" fontId="33" fillId="32" borderId="10" xfId="0" applyNumberFormat="1" applyFont="1" applyFill="1" applyBorder="1" applyAlignment="1">
      <alignment/>
    </xf>
    <xf numFmtId="3" fontId="31" fillId="32" borderId="10" xfId="0" applyNumberFormat="1" applyFont="1" applyFill="1" applyBorder="1" applyAlignment="1">
      <alignment/>
    </xf>
    <xf numFmtId="4" fontId="31" fillId="32" borderId="10" xfId="0" applyNumberFormat="1" applyFont="1" applyFill="1" applyBorder="1" applyAlignment="1">
      <alignment/>
    </xf>
    <xf numFmtId="4" fontId="37" fillId="32" borderId="10" xfId="0" applyNumberFormat="1" applyFont="1" applyFill="1" applyBorder="1" applyAlignment="1">
      <alignment/>
    </xf>
    <xf numFmtId="4" fontId="30" fillId="32" borderId="10" xfId="0" applyNumberFormat="1" applyFont="1" applyFill="1" applyBorder="1" applyAlignment="1">
      <alignment/>
    </xf>
    <xf numFmtId="0" fontId="7" fillId="0" borderId="0" xfId="0" applyFont="1" applyAlignment="1">
      <alignment/>
    </xf>
    <xf numFmtId="4" fontId="46" fillId="32" borderId="10" xfId="0" applyNumberFormat="1" applyFont="1" applyFill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1" fontId="20" fillId="0" borderId="17" xfId="0" applyNumberFormat="1" applyFont="1" applyBorder="1" applyAlignment="1">
      <alignment horizontal="center" vertical="top" wrapText="1"/>
    </xf>
    <xf numFmtId="1" fontId="20" fillId="0" borderId="18" xfId="0" applyNumberFormat="1" applyFont="1" applyBorder="1" applyAlignment="1">
      <alignment horizontal="center" wrapText="1"/>
    </xf>
    <xf numFmtId="0" fontId="20" fillId="0" borderId="17" xfId="0" applyFont="1" applyBorder="1" applyAlignment="1">
      <alignment horizontal="left" vertical="top" wrapText="1"/>
    </xf>
    <xf numFmtId="206" fontId="20" fillId="0" borderId="18" xfId="0" applyNumberFormat="1" applyFont="1" applyBorder="1" applyAlignment="1">
      <alignment horizontal="right" wrapText="1"/>
    </xf>
    <xf numFmtId="0" fontId="22" fillId="0" borderId="17" xfId="0" applyFont="1" applyBorder="1" applyAlignment="1">
      <alignment horizontal="left" vertical="top" wrapText="1"/>
    </xf>
    <xf numFmtId="0" fontId="20" fillId="0" borderId="19" xfId="0" applyFont="1" applyBorder="1" applyAlignment="1">
      <alignment horizontal="left" vertical="top" wrapText="1"/>
    </xf>
    <xf numFmtId="0" fontId="20" fillId="0" borderId="20" xfId="0" applyFont="1" applyBorder="1" applyAlignment="1">
      <alignment horizontal="center" wrapText="1"/>
    </xf>
    <xf numFmtId="206" fontId="20" fillId="0" borderId="20" xfId="0" applyNumberFormat="1" applyFont="1" applyBorder="1" applyAlignment="1">
      <alignment horizontal="right" wrapText="1"/>
    </xf>
    <xf numFmtId="206" fontId="20" fillId="0" borderId="21" xfId="0" applyNumberFormat="1" applyFont="1" applyBorder="1" applyAlignment="1">
      <alignment horizontal="right" wrapText="1"/>
    </xf>
    <xf numFmtId="3" fontId="102" fillId="32" borderId="10" xfId="0" applyNumberFormat="1" applyFont="1" applyFill="1" applyBorder="1" applyAlignment="1">
      <alignment/>
    </xf>
    <xf numFmtId="3" fontId="103" fillId="32" borderId="10" xfId="0" applyNumberFormat="1" applyFont="1" applyFill="1" applyBorder="1" applyAlignment="1">
      <alignment/>
    </xf>
    <xf numFmtId="3" fontId="104" fillId="32" borderId="10" xfId="0" applyNumberFormat="1" applyFont="1" applyFill="1" applyBorder="1" applyAlignment="1">
      <alignment/>
    </xf>
    <xf numFmtId="4" fontId="105" fillId="32" borderId="10" xfId="0" applyNumberFormat="1" applyFont="1" applyFill="1" applyBorder="1" applyAlignment="1">
      <alignment/>
    </xf>
    <xf numFmtId="3" fontId="104" fillId="0" borderId="10" xfId="0" applyNumberFormat="1" applyFont="1" applyFill="1" applyBorder="1" applyAlignment="1">
      <alignment/>
    </xf>
    <xf numFmtId="4" fontId="104" fillId="0" borderId="10" xfId="0" applyNumberFormat="1" applyFont="1" applyFill="1" applyBorder="1" applyAlignment="1">
      <alignment/>
    </xf>
    <xf numFmtId="3" fontId="31" fillId="0" borderId="10" xfId="0" applyNumberFormat="1" applyFont="1" applyFill="1" applyBorder="1" applyAlignment="1">
      <alignment/>
    </xf>
    <xf numFmtId="4" fontId="30" fillId="0" borderId="10" xfId="0" applyNumberFormat="1" applyFont="1" applyFill="1" applyBorder="1" applyAlignment="1">
      <alignment/>
    </xf>
    <xf numFmtId="0" fontId="18" fillId="0" borderId="0" xfId="0" applyFont="1" applyFill="1" applyAlignment="1">
      <alignment/>
    </xf>
    <xf numFmtId="3" fontId="18" fillId="0" borderId="0" xfId="0" applyNumberFormat="1" applyFont="1" applyFill="1" applyAlignment="1">
      <alignment vertical="top"/>
    </xf>
    <xf numFmtId="0" fontId="0" fillId="0" borderId="0" xfId="0" applyFont="1" applyFill="1" applyAlignment="1">
      <alignment/>
    </xf>
    <xf numFmtId="49" fontId="18" fillId="0" borderId="0" xfId="0" applyNumberFormat="1" applyFont="1" applyFill="1" applyAlignment="1">
      <alignment horizontal="left"/>
    </xf>
    <xf numFmtId="0" fontId="22" fillId="0" borderId="22" xfId="0" applyFont="1" applyFill="1" applyBorder="1" applyAlignment="1" applyProtection="1">
      <alignment horizontal="center" vertical="center" wrapText="1"/>
      <protection/>
    </xf>
    <xf numFmtId="4" fontId="0" fillId="0" borderId="0" xfId="0" applyNumberFormat="1" applyFont="1" applyFill="1" applyAlignment="1">
      <alignment/>
    </xf>
    <xf numFmtId="4" fontId="18" fillId="0" borderId="10" xfId="0" applyNumberFormat="1" applyFont="1" applyBorder="1" applyAlignment="1">
      <alignment/>
    </xf>
    <xf numFmtId="4" fontId="18" fillId="32" borderId="10" xfId="0" applyNumberFormat="1" applyFont="1" applyFill="1" applyBorder="1" applyAlignment="1">
      <alignment/>
    </xf>
    <xf numFmtId="0" fontId="18" fillId="0" borderId="10" xfId="0" applyFont="1" applyBorder="1" applyAlignment="1">
      <alignment/>
    </xf>
    <xf numFmtId="0" fontId="47" fillId="0" borderId="0" xfId="0" applyFont="1" applyFill="1" applyBorder="1" applyAlignment="1" applyProtection="1">
      <alignment horizontal="right" vertical="top" wrapText="1"/>
      <protection/>
    </xf>
    <xf numFmtId="49" fontId="3" fillId="0" borderId="0" xfId="0" applyNumberFormat="1" applyFont="1" applyFill="1" applyBorder="1" applyAlignment="1" applyProtection="1">
      <alignment horizontal="center" vertical="center" wrapText="1"/>
      <protection/>
    </xf>
    <xf numFmtId="49" fontId="3" fillId="0" borderId="0" xfId="0" applyNumberFormat="1" applyFont="1" applyFill="1" applyBorder="1" applyAlignment="1">
      <alignment horizontal="center" vertical="center"/>
    </xf>
    <xf numFmtId="4" fontId="0" fillId="32" borderId="0" xfId="0" applyNumberFormat="1" applyFont="1" applyFill="1" applyAlignment="1">
      <alignment/>
    </xf>
    <xf numFmtId="0" fontId="0" fillId="32" borderId="0" xfId="0" applyFont="1" applyFill="1" applyAlignment="1">
      <alignment/>
    </xf>
    <xf numFmtId="0" fontId="106" fillId="32" borderId="0" xfId="0" applyFont="1" applyFill="1" applyAlignment="1">
      <alignment/>
    </xf>
    <xf numFmtId="0" fontId="106" fillId="0" borderId="0" xfId="0" applyFont="1" applyFill="1" applyAlignment="1">
      <alignment/>
    </xf>
    <xf numFmtId="0" fontId="0" fillId="32" borderId="0" xfId="0" applyFill="1" applyAlignment="1">
      <alignment/>
    </xf>
    <xf numFmtId="0" fontId="17" fillId="32" borderId="0" xfId="0" applyFont="1" applyFill="1" applyBorder="1" applyAlignment="1">
      <alignment/>
    </xf>
    <xf numFmtId="0" fontId="18" fillId="0" borderId="0" xfId="0" applyFont="1" applyAlignment="1">
      <alignment wrapText="1"/>
    </xf>
    <xf numFmtId="0" fontId="50" fillId="0" borderId="10" xfId="0" applyFont="1" applyBorder="1" applyAlignment="1">
      <alignment vertical="justify" wrapText="1"/>
    </xf>
    <xf numFmtId="49" fontId="8" fillId="0" borderId="10" xfId="0" applyNumberFormat="1" applyFont="1" applyBorder="1" applyAlignment="1" quotePrefix="1">
      <alignment horizontal="center" vertical="top" wrapText="1"/>
    </xf>
    <xf numFmtId="49" fontId="8" fillId="0" borderId="10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vertical="justify" wrapText="1"/>
    </xf>
    <xf numFmtId="0" fontId="7" fillId="0" borderId="10" xfId="0" applyFont="1" applyBorder="1" applyAlignment="1">
      <alignment horizontal="justify" vertical="center" wrapText="1"/>
    </xf>
    <xf numFmtId="49" fontId="7" fillId="0" borderId="10" xfId="0" applyNumberFormat="1" applyFont="1" applyBorder="1" applyAlignment="1">
      <alignment horizontal="center" vertical="top" wrapText="1"/>
    </xf>
    <xf numFmtId="49" fontId="7" fillId="0" borderId="10" xfId="0" applyNumberFormat="1" applyFont="1" applyBorder="1" applyAlignment="1" quotePrefix="1">
      <alignment horizontal="center" vertical="top" wrapText="1"/>
    </xf>
    <xf numFmtId="0" fontId="8" fillId="0" borderId="10" xfId="0" applyFont="1" applyBorder="1" applyAlignment="1">
      <alignment horizontal="justify" vertical="center" wrapText="1"/>
    </xf>
    <xf numFmtId="4" fontId="7" fillId="0" borderId="10" xfId="0" applyNumberFormat="1" applyFont="1" applyBorder="1" applyAlignment="1">
      <alignment/>
    </xf>
    <xf numFmtId="0" fontId="7" fillId="0" borderId="10" xfId="134" applyNumberFormat="1" applyFont="1" applyFill="1" applyBorder="1" applyAlignment="1" applyProtection="1">
      <alignment horizontal="left" vertical="top" wrapText="1"/>
      <protection hidden="1"/>
    </xf>
    <xf numFmtId="0" fontId="7" fillId="0" borderId="10" xfId="514" applyNumberFormat="1" applyFont="1" applyFill="1" applyBorder="1" applyAlignment="1" applyProtection="1">
      <alignment horizontal="justify" vertical="center" wrapText="1"/>
      <protection hidden="1"/>
    </xf>
    <xf numFmtId="49" fontId="8" fillId="0" borderId="10" xfId="0" applyNumberFormat="1" applyFont="1" applyBorder="1" applyAlignment="1">
      <alignment horizontal="center" vertical="top" wrapText="1"/>
    </xf>
    <xf numFmtId="0" fontId="5" fillId="0" borderId="10" xfId="514" applyNumberFormat="1" applyFont="1" applyFill="1" applyBorder="1" applyAlignment="1" applyProtection="1">
      <alignment horizontal="justify" vertical="center" wrapText="1"/>
      <protection hidden="1"/>
    </xf>
    <xf numFmtId="0" fontId="7" fillId="0" borderId="10" xfId="0" applyNumberFormat="1" applyFont="1" applyBorder="1" applyAlignment="1">
      <alignment horizontal="justify" vertical="center" wrapText="1"/>
    </xf>
    <xf numFmtId="0" fontId="7" fillId="32" borderId="10" xfId="0" applyNumberFormat="1" applyFont="1" applyFill="1" applyBorder="1" applyAlignment="1">
      <alignment horizontal="justify" vertical="center" wrapText="1"/>
    </xf>
    <xf numFmtId="49" fontId="7" fillId="32" borderId="10" xfId="0" applyNumberFormat="1" applyFont="1" applyFill="1" applyBorder="1" applyAlignment="1">
      <alignment horizontal="center" vertical="top" wrapText="1"/>
    </xf>
    <xf numFmtId="4" fontId="7" fillId="32" borderId="10" xfId="0" applyNumberFormat="1" applyFont="1" applyFill="1" applyBorder="1" applyAlignment="1">
      <alignment/>
    </xf>
    <xf numFmtId="0" fontId="5" fillId="0" borderId="10" xfId="0" applyFont="1" applyBorder="1" applyAlignment="1">
      <alignment horizontal="justify" vertical="center" wrapText="1"/>
    </xf>
    <xf numFmtId="194" fontId="7" fillId="32" borderId="10" xfId="515" applyNumberFormat="1" applyFont="1" applyFill="1" applyBorder="1" applyAlignment="1" applyProtection="1">
      <alignment horizontal="right"/>
      <protection hidden="1"/>
    </xf>
    <xf numFmtId="0" fontId="7" fillId="0" borderId="23" xfId="0" applyFont="1" applyBorder="1" applyAlignment="1">
      <alignment horizontal="justify" vertical="center" wrapText="1"/>
    </xf>
    <xf numFmtId="49" fontId="8" fillId="0" borderId="10" xfId="0" applyNumberFormat="1" applyFont="1" applyBorder="1" applyAlignment="1" quotePrefix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/>
    </xf>
    <xf numFmtId="0" fontId="52" fillId="0" borderId="10" xfId="0" applyFont="1" applyBorder="1" applyAlignment="1">
      <alignment horizontal="justify"/>
    </xf>
    <xf numFmtId="49" fontId="52" fillId="0" borderId="10" xfId="0" applyNumberFormat="1" applyFont="1" applyBorder="1" applyAlignment="1">
      <alignment horizontal="center" vertical="top" wrapText="1"/>
    </xf>
    <xf numFmtId="49" fontId="53" fillId="0" borderId="10" xfId="0" applyNumberFormat="1" applyFont="1" applyBorder="1" applyAlignment="1">
      <alignment horizontal="center" vertical="top" wrapText="1"/>
    </xf>
    <xf numFmtId="204" fontId="52" fillId="32" borderId="10" xfId="514" applyNumberFormat="1" applyFont="1" applyFill="1" applyBorder="1" applyAlignment="1" applyProtection="1">
      <alignment horizontal="right"/>
      <protection hidden="1"/>
    </xf>
    <xf numFmtId="0" fontId="7" fillId="0" borderId="10" xfId="0" applyFont="1" applyBorder="1" applyAlignment="1">
      <alignment horizontal="justify"/>
    </xf>
    <xf numFmtId="194" fontId="7" fillId="0" borderId="10" xfId="514" applyNumberFormat="1" applyFont="1" applyFill="1" applyBorder="1" applyAlignment="1" applyProtection="1">
      <alignment horizontal="right"/>
      <protection hidden="1"/>
    </xf>
    <xf numFmtId="0" fontId="7" fillId="0" borderId="10" xfId="0" applyFont="1" applyBorder="1" applyAlignment="1">
      <alignment wrapText="1"/>
    </xf>
    <xf numFmtId="0" fontId="107" fillId="0" borderId="10" xfId="0" applyFont="1" applyBorder="1" applyAlignment="1">
      <alignment wrapText="1"/>
    </xf>
    <xf numFmtId="0" fontId="108" fillId="0" borderId="10" xfId="0" applyFont="1" applyBorder="1" applyAlignment="1">
      <alignment horizontal="justify"/>
    </xf>
    <xf numFmtId="4" fontId="52" fillId="32" borderId="10" xfId="0" applyNumberFormat="1" applyFont="1" applyFill="1" applyBorder="1" applyAlignment="1">
      <alignment/>
    </xf>
    <xf numFmtId="0" fontId="107" fillId="0" borderId="10" xfId="0" applyFont="1" applyBorder="1" applyAlignment="1">
      <alignment horizontal="justify"/>
    </xf>
    <xf numFmtId="4" fontId="52" fillId="0" borderId="10" xfId="0" applyNumberFormat="1" applyFont="1" applyBorder="1" applyAlignment="1">
      <alignment/>
    </xf>
    <xf numFmtId="0" fontId="108" fillId="0" borderId="10" xfId="0" applyFont="1" applyBorder="1" applyAlignment="1">
      <alignment wrapText="1"/>
    </xf>
    <xf numFmtId="0" fontId="108" fillId="0" borderId="10" xfId="0" applyFont="1" applyBorder="1" applyAlignment="1">
      <alignment horizontal="justify" vertical="top" wrapText="1"/>
    </xf>
    <xf numFmtId="0" fontId="107" fillId="0" borderId="10" xfId="0" applyFont="1" applyBorder="1" applyAlignment="1">
      <alignment horizontal="justify" vertical="top" wrapText="1"/>
    </xf>
    <xf numFmtId="0" fontId="8" fillId="0" borderId="10" xfId="0" applyFont="1" applyBorder="1" applyAlignment="1">
      <alignment horizontal="justify"/>
    </xf>
    <xf numFmtId="49" fontId="8" fillId="0" borderId="10" xfId="0" applyNumberFormat="1" applyFont="1" applyBorder="1" applyAlignment="1">
      <alignment horizontal="center" wrapText="1"/>
    </xf>
    <xf numFmtId="0" fontId="5" fillId="0" borderId="0" xfId="0" applyFont="1" applyBorder="1" applyAlignment="1">
      <alignment vertical="top"/>
    </xf>
    <xf numFmtId="0" fontId="8" fillId="0" borderId="10" xfId="0" applyNumberFormat="1" applyFont="1" applyBorder="1" applyAlignment="1">
      <alignment horizontal="justify" vertical="center" wrapText="1"/>
    </xf>
    <xf numFmtId="187" fontId="54" fillId="32" borderId="10" xfId="516" applyNumberFormat="1" applyFont="1" applyFill="1" applyBorder="1" applyAlignment="1">
      <alignment/>
      <protection/>
    </xf>
    <xf numFmtId="0" fontId="109" fillId="0" borderId="10" xfId="0" applyFont="1" applyBorder="1" applyAlignment="1">
      <alignment horizontal="justify"/>
    </xf>
    <xf numFmtId="4" fontId="54" fillId="32" borderId="10" xfId="516" applyNumberFormat="1" applyFont="1" applyFill="1" applyBorder="1" applyAlignment="1">
      <alignment/>
      <protection/>
    </xf>
    <xf numFmtId="4" fontId="8" fillId="32" borderId="10" xfId="0" applyNumberFormat="1" applyFont="1" applyFill="1" applyBorder="1" applyAlignment="1">
      <alignment/>
    </xf>
    <xf numFmtId="4" fontId="7" fillId="0" borderId="10" xfId="0" applyNumberFormat="1" applyFont="1" applyFill="1" applyBorder="1" applyAlignment="1">
      <alignment/>
    </xf>
    <xf numFmtId="49" fontId="5" fillId="0" borderId="10" xfId="0" applyNumberFormat="1" applyFont="1" applyBorder="1" applyAlignment="1">
      <alignment horizontal="center" wrapText="1"/>
    </xf>
    <xf numFmtId="0" fontId="46" fillId="32" borderId="24" xfId="0" applyFont="1" applyFill="1" applyBorder="1" applyAlignment="1">
      <alignment horizontal="left" vertical="top" wrapText="1"/>
    </xf>
    <xf numFmtId="49" fontId="40" fillId="32" borderId="25" xfId="0" applyNumberFormat="1" applyFont="1" applyFill="1" applyBorder="1" applyAlignment="1" applyProtection="1">
      <alignment horizontal="center" vertical="center" wrapText="1"/>
      <protection/>
    </xf>
    <xf numFmtId="49" fontId="46" fillId="32" borderId="10" xfId="0" applyNumberFormat="1" applyFont="1" applyFill="1" applyBorder="1" applyAlignment="1" applyProtection="1">
      <alignment horizontal="center" vertical="center"/>
      <protection locked="0"/>
    </xf>
    <xf numFmtId="49" fontId="46" fillId="32" borderId="26" xfId="0" applyNumberFormat="1" applyFont="1" applyFill="1" applyBorder="1" applyAlignment="1" applyProtection="1">
      <alignment horizontal="center" vertical="center"/>
      <protection locked="0"/>
    </xf>
    <xf numFmtId="49" fontId="40" fillId="32" borderId="10" xfId="0" applyNumberFormat="1" applyFont="1" applyFill="1" applyBorder="1" applyAlignment="1" applyProtection="1">
      <alignment horizontal="center" vertical="center"/>
      <protection locked="0"/>
    </xf>
    <xf numFmtId="49" fontId="46" fillId="32" borderId="10" xfId="0" applyNumberFormat="1" applyFont="1" applyFill="1" applyBorder="1" applyAlignment="1">
      <alignment horizontal="center" vertical="center"/>
    </xf>
    <xf numFmtId="49" fontId="46" fillId="32" borderId="26" xfId="0" applyNumberFormat="1" applyFont="1" applyFill="1" applyBorder="1" applyAlignment="1">
      <alignment horizontal="center" vertical="center"/>
    </xf>
    <xf numFmtId="49" fontId="46" fillId="32" borderId="27" xfId="0" applyNumberFormat="1" applyFont="1" applyFill="1" applyBorder="1" applyAlignment="1">
      <alignment horizontal="center" vertical="center"/>
    </xf>
    <xf numFmtId="0" fontId="0" fillId="32" borderId="0" xfId="0" applyFont="1" applyFill="1" applyAlignment="1">
      <alignment/>
    </xf>
    <xf numFmtId="0" fontId="24" fillId="0" borderId="24" xfId="0" applyFont="1" applyBorder="1" applyAlignment="1">
      <alignment horizontal="left" vertical="top" wrapText="1"/>
    </xf>
    <xf numFmtId="49" fontId="25" fillId="0" borderId="24" xfId="0" applyNumberFormat="1" applyFont="1" applyFill="1" applyBorder="1" applyAlignment="1">
      <alignment horizontal="left" vertical="center" wrapText="1"/>
    </xf>
    <xf numFmtId="49" fontId="18" fillId="0" borderId="24" xfId="0" applyNumberFormat="1" applyFont="1" applyFill="1" applyBorder="1" applyAlignment="1">
      <alignment horizontal="left" vertical="center" wrapText="1"/>
    </xf>
    <xf numFmtId="0" fontId="25" fillId="0" borderId="24" xfId="0" applyFont="1" applyBorder="1" applyAlignment="1">
      <alignment horizontal="left" vertical="top" wrapText="1"/>
    </xf>
    <xf numFmtId="0" fontId="26" fillId="0" borderId="24" xfId="0" applyFont="1" applyBorder="1" applyAlignment="1">
      <alignment wrapText="1"/>
    </xf>
    <xf numFmtId="0" fontId="25" fillId="0" borderId="24" xfId="0" applyFont="1" applyBorder="1" applyAlignment="1">
      <alignment wrapText="1"/>
    </xf>
    <xf numFmtId="0" fontId="24" fillId="0" borderId="24" xfId="0" applyFont="1" applyBorder="1" applyAlignment="1">
      <alignment/>
    </xf>
    <xf numFmtId="0" fontId="44" fillId="0" borderId="24" xfId="0" applyFont="1" applyBorder="1" applyAlignment="1">
      <alignment wrapText="1"/>
    </xf>
    <xf numFmtId="0" fontId="25" fillId="0" borderId="24" xfId="0" applyFont="1" applyBorder="1" applyAlignment="1">
      <alignment/>
    </xf>
    <xf numFmtId="0" fontId="20" fillId="0" borderId="24" xfId="0" applyFont="1" applyBorder="1" applyAlignment="1">
      <alignment/>
    </xf>
    <xf numFmtId="49" fontId="110" fillId="0" borderId="24" xfId="0" applyNumberFormat="1" applyFont="1" applyFill="1" applyBorder="1" applyAlignment="1">
      <alignment horizontal="left" vertical="center" wrapText="1"/>
    </xf>
    <xf numFmtId="188" fontId="18" fillId="0" borderId="24" xfId="0" applyNumberFormat="1" applyFont="1" applyFill="1" applyBorder="1" applyAlignment="1">
      <alignment horizontal="left" vertical="center" wrapText="1"/>
    </xf>
    <xf numFmtId="0" fontId="110" fillId="0" borderId="28" xfId="0" applyFont="1" applyBorder="1" applyAlignment="1">
      <alignment wrapText="1"/>
    </xf>
    <xf numFmtId="49" fontId="28" fillId="0" borderId="24" xfId="0" applyNumberFormat="1" applyFont="1" applyFill="1" applyBorder="1" applyAlignment="1">
      <alignment horizontal="left" vertical="center" wrapText="1"/>
    </xf>
    <xf numFmtId="49" fontId="48" fillId="0" borderId="24" xfId="0" applyNumberFormat="1" applyFont="1" applyFill="1" applyBorder="1" applyAlignment="1">
      <alignment horizontal="left" vertical="center" wrapText="1"/>
    </xf>
    <xf numFmtId="1" fontId="25" fillId="0" borderId="29" xfId="0" applyNumberFormat="1" applyFont="1" applyFill="1" applyBorder="1" applyAlignment="1">
      <alignment horizontal="left" vertical="center" wrapText="1"/>
    </xf>
    <xf numFmtId="49" fontId="3" fillId="33" borderId="24" xfId="0" applyNumberFormat="1" applyFont="1" applyFill="1" applyBorder="1" applyAlignment="1">
      <alignment horizontal="left" vertical="center" wrapText="1"/>
    </xf>
    <xf numFmtId="0" fontId="49" fillId="0" borderId="24" xfId="0" applyFont="1" applyBorder="1" applyAlignment="1">
      <alignment horizontal="left" vertical="top" wrapText="1"/>
    </xf>
    <xf numFmtId="0" fontId="39" fillId="33" borderId="24" xfId="0" applyFont="1" applyFill="1" applyBorder="1" applyAlignment="1">
      <alignment wrapText="1"/>
    </xf>
    <xf numFmtId="0" fontId="24" fillId="34" borderId="24" xfId="0" applyFont="1" applyFill="1" applyBorder="1" applyAlignment="1">
      <alignment wrapText="1"/>
    </xf>
    <xf numFmtId="49" fontId="24" fillId="0" borderId="24" xfId="0" applyNumberFormat="1" applyFont="1" applyFill="1" applyBorder="1" applyAlignment="1">
      <alignment horizontal="left" vertical="center" wrapText="1"/>
    </xf>
    <xf numFmtId="0" fontId="3" fillId="33" borderId="24" xfId="0" applyFont="1" applyFill="1" applyBorder="1" applyAlignment="1">
      <alignment horizontal="left" vertical="top" wrapText="1"/>
    </xf>
    <xf numFmtId="0" fontId="24" fillId="0" borderId="24" xfId="0" applyFont="1" applyFill="1" applyBorder="1" applyAlignment="1">
      <alignment horizontal="left" vertical="top" wrapText="1"/>
    </xf>
    <xf numFmtId="0" fontId="110" fillId="0" borderId="24" xfId="0" applyFont="1" applyFill="1" applyBorder="1" applyAlignment="1">
      <alignment horizontal="left" vertical="top" wrapText="1"/>
    </xf>
    <xf numFmtId="0" fontId="24" fillId="0" borderId="24" xfId="0" applyFont="1" applyFill="1" applyBorder="1" applyAlignment="1">
      <alignment wrapText="1"/>
    </xf>
    <xf numFmtId="0" fontId="110" fillId="0" borderId="24" xfId="0" applyFont="1" applyFill="1" applyBorder="1" applyAlignment="1">
      <alignment wrapText="1"/>
    </xf>
    <xf numFmtId="0" fontId="55" fillId="0" borderId="24" xfId="0" applyFont="1" applyBorder="1" applyAlignment="1">
      <alignment horizontal="left" vertical="top" wrapText="1"/>
    </xf>
    <xf numFmtId="49" fontId="111" fillId="0" borderId="24" xfId="0" applyNumberFormat="1" applyFont="1" applyFill="1" applyBorder="1" applyAlignment="1">
      <alignment horizontal="left" vertical="center" wrapText="1"/>
    </xf>
    <xf numFmtId="0" fontId="56" fillId="0" borderId="24" xfId="0" applyFont="1" applyFill="1" applyBorder="1" applyAlignment="1">
      <alignment horizontal="left" vertical="top" wrapText="1"/>
    </xf>
    <xf numFmtId="0" fontId="112" fillId="0" borderId="24" xfId="0" applyFont="1" applyBorder="1" applyAlignment="1">
      <alignment horizontal="left" vertical="top" wrapText="1"/>
    </xf>
    <xf numFmtId="0" fontId="110" fillId="0" borderId="24" xfId="0" applyFont="1" applyBorder="1" applyAlignment="1">
      <alignment horizontal="left" vertical="top" wrapText="1"/>
    </xf>
    <xf numFmtId="0" fontId="18" fillId="0" borderId="24" xfId="0" applyFont="1" applyBorder="1" applyAlignment="1">
      <alignment horizontal="left" vertical="top" wrapText="1"/>
    </xf>
    <xf numFmtId="0" fontId="113" fillId="0" borderId="24" xfId="0" applyFont="1" applyBorder="1" applyAlignment="1">
      <alignment horizontal="left" vertical="top" wrapText="1"/>
    </xf>
    <xf numFmtId="0" fontId="55" fillId="0" borderId="24" xfId="0" applyFont="1" applyBorder="1" applyAlignment="1">
      <alignment horizontal="left" vertical="center" wrapText="1"/>
    </xf>
    <xf numFmtId="0" fontId="21" fillId="0" borderId="24" xfId="0" applyFont="1" applyBorder="1" applyAlignment="1">
      <alignment horizontal="left" vertical="top" wrapText="1"/>
    </xf>
    <xf numFmtId="0" fontId="44" fillId="0" borderId="24" xfId="0" applyNumberFormat="1" applyFont="1" applyBorder="1" applyAlignment="1">
      <alignment horizontal="left" vertical="top" wrapText="1"/>
    </xf>
    <xf numFmtId="0" fontId="25" fillId="0" borderId="24" xfId="0" applyNumberFormat="1" applyFont="1" applyBorder="1" applyAlignment="1">
      <alignment horizontal="left" vertical="top" wrapText="1"/>
    </xf>
    <xf numFmtId="0" fontId="23" fillId="33" borderId="24" xfId="0" applyFont="1" applyFill="1" applyBorder="1" applyAlignment="1">
      <alignment horizontal="left" vertical="top" wrapText="1"/>
    </xf>
    <xf numFmtId="0" fontId="114" fillId="0" borderId="24" xfId="0" applyFont="1" applyBorder="1" applyAlignment="1">
      <alignment horizontal="left" vertical="top" wrapText="1"/>
    </xf>
    <xf numFmtId="49" fontId="114" fillId="0" borderId="24" xfId="0" applyNumberFormat="1" applyFont="1" applyFill="1" applyBorder="1" applyAlignment="1">
      <alignment horizontal="left" vertical="center" wrapText="1"/>
    </xf>
    <xf numFmtId="0" fontId="21" fillId="0" borderId="24" xfId="0" applyFont="1" applyBorder="1" applyAlignment="1">
      <alignment wrapText="1"/>
    </xf>
    <xf numFmtId="1" fontId="25" fillId="0" borderId="24" xfId="0" applyNumberFormat="1" applyFont="1" applyFill="1" applyBorder="1" applyAlignment="1">
      <alignment horizontal="left" vertical="center" wrapText="1"/>
    </xf>
    <xf numFmtId="0" fontId="18" fillId="0" borderId="24" xfId="0" applyFont="1" applyFill="1" applyBorder="1" applyAlignment="1">
      <alignment horizontal="left" vertical="top" wrapText="1"/>
    </xf>
    <xf numFmtId="0" fontId="5" fillId="35" borderId="22" xfId="0" applyFont="1" applyFill="1" applyBorder="1" applyAlignment="1">
      <alignment horizontal="left" vertical="top" wrapText="1"/>
    </xf>
    <xf numFmtId="49" fontId="19" fillId="0" borderId="30" xfId="0" applyNumberFormat="1" applyFont="1" applyFill="1" applyBorder="1" applyAlignment="1" applyProtection="1">
      <alignment horizontal="right" wrapText="1"/>
      <protection/>
    </xf>
    <xf numFmtId="49" fontId="22" fillId="0" borderId="30" xfId="0" applyNumberFormat="1" applyFont="1" applyFill="1" applyBorder="1" applyAlignment="1" applyProtection="1">
      <alignment horizontal="right" textRotation="90" wrapText="1"/>
      <protection/>
    </xf>
    <xf numFmtId="0" fontId="17" fillId="0" borderId="30" xfId="0" applyFont="1" applyFill="1" applyBorder="1" applyAlignment="1">
      <alignment horizontal="right"/>
    </xf>
    <xf numFmtId="4" fontId="19" fillId="0" borderId="30" xfId="0" applyNumberFormat="1" applyFont="1" applyFill="1" applyBorder="1" applyAlignment="1">
      <alignment horizontal="right" wrapText="1"/>
    </xf>
    <xf numFmtId="49" fontId="39" fillId="33" borderId="31" xfId="0" applyNumberFormat="1" applyFont="1" applyFill="1" applyBorder="1" applyAlignment="1" applyProtection="1">
      <alignment horizontal="right" wrapText="1"/>
      <protection/>
    </xf>
    <xf numFmtId="49" fontId="19" fillId="0" borderId="10" xfId="0" applyNumberFormat="1" applyFont="1" applyFill="1" applyBorder="1" applyAlignment="1" applyProtection="1">
      <alignment horizontal="right" wrapText="1"/>
      <protection/>
    </xf>
    <xf numFmtId="49" fontId="24" fillId="0" borderId="10" xfId="0" applyNumberFormat="1" applyFont="1" applyFill="1" applyBorder="1" applyAlignment="1" applyProtection="1">
      <alignment horizontal="right"/>
      <protection/>
    </xf>
    <xf numFmtId="49" fontId="24" fillId="0" borderId="10" xfId="0" applyNumberFormat="1" applyFont="1" applyBorder="1" applyAlignment="1" applyProtection="1">
      <alignment horizontal="right"/>
      <protection locked="0"/>
    </xf>
    <xf numFmtId="49" fontId="25" fillId="0" borderId="10" xfId="0" applyNumberFormat="1" applyFont="1" applyFill="1" applyBorder="1" applyAlignment="1" applyProtection="1">
      <alignment horizontal="right"/>
      <protection/>
    </xf>
    <xf numFmtId="49" fontId="25" fillId="0" borderId="10" xfId="0" applyNumberFormat="1" applyFont="1" applyBorder="1" applyAlignment="1" applyProtection="1">
      <alignment horizontal="right"/>
      <protection locked="0"/>
    </xf>
    <xf numFmtId="49" fontId="18" fillId="0" borderId="10" xfId="0" applyNumberFormat="1" applyFont="1" applyFill="1" applyBorder="1" applyAlignment="1" applyProtection="1">
      <alignment horizontal="right"/>
      <protection/>
    </xf>
    <xf numFmtId="49" fontId="18" fillId="0" borderId="10" xfId="0" applyNumberFormat="1" applyFont="1" applyBorder="1" applyAlignment="1" applyProtection="1">
      <alignment horizontal="right"/>
      <protection locked="0"/>
    </xf>
    <xf numFmtId="49" fontId="26" fillId="0" borderId="10" xfId="0" applyNumberFormat="1" applyFont="1" applyFill="1" applyBorder="1" applyAlignment="1" applyProtection="1">
      <alignment horizontal="right"/>
      <protection/>
    </xf>
    <xf numFmtId="49" fontId="26" fillId="0" borderId="10" xfId="0" applyNumberFormat="1" applyFont="1" applyBorder="1" applyAlignment="1" applyProtection="1">
      <alignment horizontal="right"/>
      <protection locked="0"/>
    </xf>
    <xf numFmtId="49" fontId="110" fillId="0" borderId="10" xfId="0" applyNumberFormat="1" applyFont="1" applyFill="1" applyBorder="1" applyAlignment="1" applyProtection="1">
      <alignment horizontal="right"/>
      <protection/>
    </xf>
    <xf numFmtId="49" fontId="110" fillId="0" borderId="10" xfId="0" applyNumberFormat="1" applyFont="1" applyBorder="1" applyAlignment="1" applyProtection="1">
      <alignment horizontal="right"/>
      <protection locked="0"/>
    </xf>
    <xf numFmtId="49" fontId="40" fillId="0" borderId="10" xfId="0" applyNumberFormat="1" applyFont="1" applyFill="1" applyBorder="1" applyAlignment="1" applyProtection="1">
      <alignment horizontal="right" wrapText="1"/>
      <protection/>
    </xf>
    <xf numFmtId="49" fontId="48" fillId="0" borderId="10" xfId="0" applyNumberFormat="1" applyFont="1" applyFill="1" applyBorder="1" applyAlignment="1" applyProtection="1">
      <alignment horizontal="right"/>
      <protection/>
    </xf>
    <xf numFmtId="49" fontId="48" fillId="0" borderId="10" xfId="0" applyNumberFormat="1" applyFont="1" applyBorder="1" applyAlignment="1" applyProtection="1">
      <alignment horizontal="right"/>
      <protection locked="0"/>
    </xf>
    <xf numFmtId="49" fontId="18" fillId="0" borderId="10" xfId="0" applyNumberFormat="1" applyFont="1" applyBorder="1" applyAlignment="1">
      <alignment horizontal="right"/>
    </xf>
    <xf numFmtId="49" fontId="25" fillId="0" borderId="10" xfId="0" applyNumberFormat="1" applyFont="1" applyFill="1" applyBorder="1" applyAlignment="1">
      <alignment horizontal="right"/>
    </xf>
    <xf numFmtId="49" fontId="18" fillId="0" borderId="10" xfId="0" applyNumberFormat="1" applyFont="1" applyFill="1" applyBorder="1" applyAlignment="1">
      <alignment horizontal="right"/>
    </xf>
    <xf numFmtId="49" fontId="39" fillId="33" borderId="10" xfId="0" applyNumberFormat="1" applyFont="1" applyFill="1" applyBorder="1" applyAlignment="1" applyProtection="1">
      <alignment horizontal="right"/>
      <protection locked="0"/>
    </xf>
    <xf numFmtId="49" fontId="3" fillId="33" borderId="10" xfId="0" applyNumberFormat="1" applyFont="1" applyFill="1" applyBorder="1" applyAlignment="1" applyProtection="1">
      <alignment horizontal="right"/>
      <protection locked="0"/>
    </xf>
    <xf numFmtId="49" fontId="25" fillId="35" borderId="10" xfId="0" applyNumberFormat="1" applyFont="1" applyFill="1" applyBorder="1" applyAlignment="1" applyProtection="1">
      <alignment horizontal="right"/>
      <protection locked="0"/>
    </xf>
    <xf numFmtId="49" fontId="23" fillId="33" borderId="10" xfId="0" applyNumberFormat="1" applyFont="1" applyFill="1" applyBorder="1" applyAlignment="1" applyProtection="1">
      <alignment horizontal="right"/>
      <protection/>
    </xf>
    <xf numFmtId="49" fontId="23" fillId="33" borderId="10" xfId="0" applyNumberFormat="1" applyFont="1" applyFill="1" applyBorder="1" applyAlignment="1" applyProtection="1">
      <alignment horizontal="right"/>
      <protection locked="0"/>
    </xf>
    <xf numFmtId="49" fontId="25" fillId="0" borderId="10" xfId="0" applyNumberFormat="1" applyFont="1" applyBorder="1" applyAlignment="1">
      <alignment horizontal="right"/>
    </xf>
    <xf numFmtId="49" fontId="110" fillId="0" borderId="10" xfId="0" applyNumberFormat="1" applyFont="1" applyBorder="1" applyAlignment="1">
      <alignment horizontal="right"/>
    </xf>
    <xf numFmtId="4" fontId="24" fillId="0" borderId="10" xfId="0" applyNumberFormat="1" applyFont="1" applyFill="1" applyBorder="1" applyAlignment="1">
      <alignment horizontal="right"/>
    </xf>
    <xf numFmtId="49" fontId="24" fillId="0" borderId="10" xfId="0" applyNumberFormat="1" applyFont="1" applyFill="1" applyBorder="1" applyAlignment="1" applyProtection="1">
      <alignment horizontal="right"/>
      <protection locked="0"/>
    </xf>
    <xf numFmtId="49" fontId="25" fillId="0" borderId="10" xfId="0" applyNumberFormat="1" applyFont="1" applyFill="1" applyBorder="1" applyAlignment="1" applyProtection="1">
      <alignment horizontal="right"/>
      <protection locked="0"/>
    </xf>
    <xf numFmtId="4" fontId="110" fillId="0" borderId="10" xfId="0" applyNumberFormat="1" applyFont="1" applyFill="1" applyBorder="1" applyAlignment="1">
      <alignment horizontal="right"/>
    </xf>
    <xf numFmtId="49" fontId="18" fillId="0" borderId="10" xfId="0" applyNumberFormat="1" applyFont="1" applyFill="1" applyBorder="1" applyAlignment="1" applyProtection="1">
      <alignment horizontal="right"/>
      <protection locked="0"/>
    </xf>
    <xf numFmtId="49" fontId="3" fillId="0" borderId="10" xfId="0" applyNumberFormat="1" applyFont="1" applyFill="1" applyBorder="1" applyAlignment="1" applyProtection="1">
      <alignment horizontal="right"/>
      <protection locked="0"/>
    </xf>
    <xf numFmtId="49" fontId="110" fillId="0" borderId="10" xfId="0" applyNumberFormat="1" applyFont="1" applyFill="1" applyBorder="1" applyAlignment="1" applyProtection="1">
      <alignment horizontal="right"/>
      <protection locked="0"/>
    </xf>
    <xf numFmtId="49" fontId="24" fillId="0" borderId="10" xfId="0" applyNumberFormat="1" applyFont="1" applyFill="1" applyBorder="1" applyAlignment="1">
      <alignment horizontal="right"/>
    </xf>
    <xf numFmtId="49" fontId="111" fillId="0" borderId="10" xfId="0" applyNumberFormat="1" applyFont="1" applyFill="1" applyBorder="1" applyAlignment="1" applyProtection="1">
      <alignment horizontal="right" wrapText="1"/>
      <protection/>
    </xf>
    <xf numFmtId="49" fontId="110" fillId="0" borderId="10" xfId="0" applyNumberFormat="1" applyFont="1" applyFill="1" applyBorder="1" applyAlignment="1">
      <alignment horizontal="right"/>
    </xf>
    <xf numFmtId="49" fontId="24" fillId="0" borderId="10" xfId="0" applyNumberFormat="1" applyFont="1" applyBorder="1" applyAlignment="1">
      <alignment horizontal="right"/>
    </xf>
    <xf numFmtId="49" fontId="38" fillId="0" borderId="10" xfId="0" applyNumberFormat="1" applyFont="1" applyFill="1" applyBorder="1" applyAlignment="1" applyProtection="1">
      <alignment horizontal="right"/>
      <protection locked="0"/>
    </xf>
    <xf numFmtId="49" fontId="39" fillId="0" borderId="10" xfId="0" applyNumberFormat="1" applyFont="1" applyFill="1" applyBorder="1" applyAlignment="1" applyProtection="1">
      <alignment horizontal="right"/>
      <protection locked="0"/>
    </xf>
    <xf numFmtId="49" fontId="115" fillId="0" borderId="10" xfId="0" applyNumberFormat="1" applyFont="1" applyFill="1" applyBorder="1" applyAlignment="1" applyProtection="1">
      <alignment horizontal="right" wrapText="1"/>
      <protection/>
    </xf>
    <xf numFmtId="49" fontId="112" fillId="0" borderId="10" xfId="0" applyNumberFormat="1" applyFont="1" applyFill="1" applyBorder="1" applyAlignment="1" applyProtection="1">
      <alignment horizontal="right"/>
      <protection locked="0"/>
    </xf>
    <xf numFmtId="49" fontId="112" fillId="0" borderId="10" xfId="0" applyNumberFormat="1" applyFont="1" applyBorder="1" applyAlignment="1" applyProtection="1">
      <alignment horizontal="right"/>
      <protection locked="0"/>
    </xf>
    <xf numFmtId="49" fontId="115" fillId="0" borderId="10" xfId="0" applyNumberFormat="1" applyFont="1" applyBorder="1" applyAlignment="1" applyProtection="1">
      <alignment horizontal="right"/>
      <protection locked="0"/>
    </xf>
    <xf numFmtId="49" fontId="18" fillId="0" borderId="26" xfId="0" applyNumberFormat="1" applyFont="1" applyFill="1" applyBorder="1" applyAlignment="1">
      <alignment horizontal="right" wrapText="1"/>
    </xf>
    <xf numFmtId="49" fontId="41" fillId="0" borderId="10" xfId="0" applyNumberFormat="1" applyFont="1" applyFill="1" applyBorder="1" applyAlignment="1">
      <alignment horizontal="right"/>
    </xf>
    <xf numFmtId="49" fontId="113" fillId="0" borderId="10" xfId="0" applyNumberFormat="1" applyFont="1" applyFill="1" applyBorder="1" applyAlignment="1">
      <alignment horizontal="right"/>
    </xf>
    <xf numFmtId="49" fontId="113" fillId="0" borderId="10" xfId="0" applyNumberFormat="1" applyFont="1" applyBorder="1" applyAlignment="1">
      <alignment horizontal="right"/>
    </xf>
    <xf numFmtId="49" fontId="113" fillId="0" borderId="10" xfId="0" applyNumberFormat="1" applyFont="1" applyBorder="1" applyAlignment="1" applyProtection="1">
      <alignment horizontal="right"/>
      <protection locked="0"/>
    </xf>
    <xf numFmtId="49" fontId="21" fillId="0" borderId="10" xfId="0" applyNumberFormat="1" applyFont="1" applyBorder="1" applyAlignment="1">
      <alignment horizontal="right"/>
    </xf>
    <xf numFmtId="49" fontId="21" fillId="0" borderId="10" xfId="0" applyNumberFormat="1" applyFont="1" applyFill="1" applyBorder="1" applyAlignment="1">
      <alignment horizontal="right"/>
    </xf>
    <xf numFmtId="49" fontId="21" fillId="0" borderId="10" xfId="0" applyNumberFormat="1" applyFont="1" applyBorder="1" applyAlignment="1" applyProtection="1">
      <alignment horizontal="right"/>
      <protection locked="0"/>
    </xf>
    <xf numFmtId="49" fontId="19" fillId="0" borderId="32" xfId="0" applyNumberFormat="1" applyFont="1" applyFill="1" applyBorder="1" applyAlignment="1" applyProtection="1">
      <alignment horizontal="right" wrapText="1"/>
      <protection/>
    </xf>
    <xf numFmtId="49" fontId="3" fillId="33" borderId="10" xfId="0" applyNumberFormat="1" applyFont="1" applyFill="1" applyBorder="1" applyAlignment="1" applyProtection="1">
      <alignment horizontal="right"/>
      <protection/>
    </xf>
    <xf numFmtId="49" fontId="114" fillId="0" borderId="10" xfId="0" applyNumberFormat="1" applyFont="1" applyFill="1" applyBorder="1" applyAlignment="1" applyProtection="1">
      <alignment horizontal="right"/>
      <protection locked="0"/>
    </xf>
    <xf numFmtId="49" fontId="21" fillId="0" borderId="10" xfId="0" applyNumberFormat="1" applyFont="1" applyFill="1" applyBorder="1" applyAlignment="1" applyProtection="1">
      <alignment horizontal="right"/>
      <protection locked="0"/>
    </xf>
    <xf numFmtId="49" fontId="20" fillId="0" borderId="10" xfId="0" applyNumberFormat="1" applyFont="1" applyFill="1" applyBorder="1" applyAlignment="1" applyProtection="1">
      <alignment horizontal="right"/>
      <protection/>
    </xf>
    <xf numFmtId="49" fontId="27" fillId="0" borderId="10" xfId="0" applyNumberFormat="1" applyFont="1" applyBorder="1" applyAlignment="1" applyProtection="1">
      <alignment horizontal="right"/>
      <protection locked="0"/>
    </xf>
    <xf numFmtId="49" fontId="46" fillId="0" borderId="10" xfId="0" applyNumberFormat="1" applyFont="1" applyFill="1" applyBorder="1" applyAlignment="1" applyProtection="1">
      <alignment horizontal="right" wrapText="1"/>
      <protection/>
    </xf>
    <xf numFmtId="49" fontId="23" fillId="33" borderId="10" xfId="0" applyNumberFormat="1" applyFont="1" applyFill="1" applyBorder="1" applyAlignment="1">
      <alignment horizontal="right"/>
    </xf>
    <xf numFmtId="49" fontId="21" fillId="0" borderId="10" xfId="0" applyNumberFormat="1" applyFont="1" applyFill="1" applyBorder="1" applyAlignment="1" applyProtection="1">
      <alignment horizontal="right"/>
      <protection/>
    </xf>
    <xf numFmtId="49" fontId="114" fillId="0" borderId="10" xfId="0" applyNumberFormat="1" applyFont="1" applyFill="1" applyBorder="1" applyAlignment="1" applyProtection="1">
      <alignment horizontal="right"/>
      <protection/>
    </xf>
    <xf numFmtId="49" fontId="114" fillId="0" borderId="10" xfId="0" applyNumberFormat="1" applyFont="1" applyBorder="1" applyAlignment="1" applyProtection="1">
      <alignment horizontal="right"/>
      <protection locked="0"/>
    </xf>
    <xf numFmtId="49" fontId="29" fillId="0" borderId="10" xfId="0" applyNumberFormat="1" applyFont="1" applyFill="1" applyBorder="1" applyAlignment="1" applyProtection="1">
      <alignment horizontal="right"/>
      <protection/>
    </xf>
    <xf numFmtId="49" fontId="29" fillId="0" borderId="10" xfId="0" applyNumberFormat="1" applyFont="1" applyBorder="1" applyAlignment="1" applyProtection="1">
      <alignment horizontal="right"/>
      <protection locked="0"/>
    </xf>
    <xf numFmtId="49" fontId="23" fillId="35" borderId="10" xfId="0" applyNumberFormat="1" applyFont="1" applyFill="1" applyBorder="1" applyAlignment="1" applyProtection="1">
      <alignment horizontal="right"/>
      <protection locked="0"/>
    </xf>
    <xf numFmtId="49" fontId="25" fillId="0" borderId="10" xfId="0" applyNumberFormat="1" applyFont="1" applyFill="1" applyBorder="1" applyAlignment="1">
      <alignment horizontal="right" wrapText="1"/>
    </xf>
    <xf numFmtId="49" fontId="18" fillId="0" borderId="10" xfId="0" applyNumberFormat="1" applyFont="1" applyFill="1" applyBorder="1" applyAlignment="1">
      <alignment horizontal="right" wrapText="1"/>
    </xf>
    <xf numFmtId="49" fontId="39" fillId="33" borderId="30" xfId="0" applyNumberFormat="1" applyFont="1" applyFill="1" applyBorder="1" applyAlignment="1" applyProtection="1">
      <alignment horizontal="right" wrapText="1"/>
      <protection/>
    </xf>
    <xf numFmtId="49" fontId="23" fillId="33" borderId="30" xfId="0" applyNumberFormat="1" applyFont="1" applyFill="1" applyBorder="1" applyAlignment="1">
      <alignment horizontal="right"/>
    </xf>
    <xf numFmtId="49" fontId="25" fillId="35" borderId="30" xfId="0" applyNumberFormat="1" applyFont="1" applyFill="1" applyBorder="1" applyAlignment="1" applyProtection="1">
      <alignment horizontal="right"/>
      <protection locked="0"/>
    </xf>
    <xf numFmtId="171" fontId="18" fillId="0" borderId="0" xfId="524" applyFont="1" applyFill="1" applyAlignment="1">
      <alignment/>
    </xf>
    <xf numFmtId="3" fontId="18" fillId="0" borderId="10" xfId="0" applyNumberFormat="1" applyFont="1" applyFill="1" applyBorder="1" applyAlignment="1">
      <alignment horizontal="center" vertical="center" wrapText="1"/>
    </xf>
    <xf numFmtId="3" fontId="18" fillId="32" borderId="10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45" fillId="0" borderId="0" xfId="0" applyFont="1" applyFill="1" applyBorder="1" applyAlignment="1">
      <alignment horizontal="left" wrapText="1"/>
    </xf>
    <xf numFmtId="4" fontId="8" fillId="0" borderId="0" xfId="0" applyNumberFormat="1" applyFont="1" applyAlignment="1">
      <alignment/>
    </xf>
    <xf numFmtId="4" fontId="7" fillId="0" borderId="0" xfId="0" applyNumberFormat="1" applyFont="1" applyAlignment="1">
      <alignment/>
    </xf>
    <xf numFmtId="4" fontId="7" fillId="32" borderId="0" xfId="0" applyNumberFormat="1" applyFont="1" applyFill="1" applyAlignment="1">
      <alignment/>
    </xf>
    <xf numFmtId="4" fontId="7" fillId="0" borderId="0" xfId="0" applyNumberFormat="1" applyFont="1" applyAlignment="1">
      <alignment vertical="top"/>
    </xf>
    <xf numFmtId="0" fontId="110" fillId="0" borderId="24" xfId="0" applyFont="1" applyBorder="1" applyAlignment="1">
      <alignment wrapText="1"/>
    </xf>
    <xf numFmtId="0" fontId="110" fillId="34" borderId="24" xfId="0" applyFont="1" applyFill="1" applyBorder="1" applyAlignment="1">
      <alignment wrapText="1"/>
    </xf>
    <xf numFmtId="0" fontId="116" fillId="0" borderId="24" xfId="0" applyFont="1" applyFill="1" applyBorder="1" applyAlignment="1">
      <alignment wrapText="1"/>
    </xf>
    <xf numFmtId="49" fontId="28" fillId="0" borderId="10" xfId="0" applyNumberFormat="1" applyFont="1" applyFill="1" applyBorder="1" applyAlignment="1" applyProtection="1">
      <alignment horizontal="center" vertical="center" wrapText="1"/>
      <protection/>
    </xf>
    <xf numFmtId="49" fontId="25" fillId="0" borderId="10" xfId="0" applyNumberFormat="1" applyFont="1" applyFill="1" applyBorder="1" applyAlignment="1">
      <alignment horizontal="center" vertical="center"/>
    </xf>
    <xf numFmtId="49" fontId="25" fillId="0" borderId="10" xfId="0" applyNumberFormat="1" applyFont="1" applyFill="1" applyBorder="1" applyAlignment="1" applyProtection="1">
      <alignment horizontal="center" vertical="center"/>
      <protection locked="0"/>
    </xf>
    <xf numFmtId="49" fontId="21" fillId="0" borderId="10" xfId="0" applyNumberFormat="1" applyFont="1" applyFill="1" applyBorder="1" applyAlignment="1">
      <alignment horizontal="center" vertical="center"/>
    </xf>
    <xf numFmtId="49" fontId="43" fillId="0" borderId="24" xfId="0" applyNumberFormat="1" applyFont="1" applyFill="1" applyBorder="1" applyAlignment="1">
      <alignment vertical="center" wrapText="1"/>
    </xf>
    <xf numFmtId="49" fontId="19" fillId="0" borderId="10" xfId="0" applyNumberFormat="1" applyFont="1" applyFill="1" applyBorder="1" applyAlignment="1" applyProtection="1">
      <alignment horizontal="center" vertical="center" wrapText="1"/>
      <protection/>
    </xf>
    <xf numFmtId="49" fontId="18" fillId="0" borderId="10" xfId="0" applyNumberFormat="1" applyFont="1" applyFill="1" applyBorder="1" applyAlignment="1" applyProtection="1">
      <alignment horizontal="center" vertical="center"/>
      <protection/>
    </xf>
    <xf numFmtId="49" fontId="18" fillId="0" borderId="10" xfId="0" applyNumberFormat="1" applyFont="1" applyFill="1" applyBorder="1" applyAlignment="1" applyProtection="1">
      <alignment horizontal="center" vertical="center"/>
      <protection locked="0"/>
    </xf>
    <xf numFmtId="49" fontId="43" fillId="0" borderId="24" xfId="0" applyNumberFormat="1" applyFont="1" applyFill="1" applyBorder="1" applyAlignment="1">
      <alignment horizontal="left" vertical="center" wrapText="1"/>
    </xf>
    <xf numFmtId="1" fontId="44" fillId="0" borderId="24" xfId="0" applyNumberFormat="1" applyFont="1" applyFill="1" applyBorder="1" applyAlignment="1">
      <alignment horizontal="left" vertical="center" wrapText="1"/>
    </xf>
    <xf numFmtId="0" fontId="43" fillId="0" borderId="33" xfId="0" applyFont="1" applyFill="1" applyBorder="1" applyAlignment="1">
      <alignment horizontal="left" vertical="top" wrapText="1"/>
    </xf>
    <xf numFmtId="49" fontId="19" fillId="0" borderId="10" xfId="0" applyNumberFormat="1" applyFont="1" applyFill="1" applyBorder="1" applyAlignment="1" applyProtection="1">
      <alignment horizontal="right" vertical="center" wrapText="1"/>
      <protection/>
    </xf>
    <xf numFmtId="49" fontId="25" fillId="0" borderId="10" xfId="0" applyNumberFormat="1" applyFont="1" applyFill="1" applyBorder="1" applyAlignment="1">
      <alignment horizontal="right" vertical="center" wrapText="1"/>
    </xf>
    <xf numFmtId="49" fontId="25" fillId="0" borderId="10" xfId="0" applyNumberFormat="1" applyFont="1" applyFill="1" applyBorder="1" applyAlignment="1" applyProtection="1">
      <alignment horizontal="right" vertical="center"/>
      <protection locked="0"/>
    </xf>
    <xf numFmtId="4" fontId="25" fillId="32" borderId="10" xfId="0" applyNumberFormat="1" applyFont="1" applyFill="1" applyBorder="1" applyAlignment="1">
      <alignment horizontal="right" vertical="center"/>
    </xf>
    <xf numFmtId="49" fontId="19" fillId="0" borderId="23" xfId="0" applyNumberFormat="1" applyFont="1" applyFill="1" applyBorder="1" applyAlignment="1" applyProtection="1">
      <alignment horizontal="right" vertical="center" wrapText="1"/>
      <protection/>
    </xf>
    <xf numFmtId="49" fontId="18" fillId="0" borderId="23" xfId="0" applyNumberFormat="1" applyFont="1" applyFill="1" applyBorder="1" applyAlignment="1" applyProtection="1">
      <alignment horizontal="right" vertical="center"/>
      <protection/>
    </xf>
    <xf numFmtId="49" fontId="18" fillId="0" borderId="23" xfId="0" applyNumberFormat="1" applyFont="1" applyFill="1" applyBorder="1" applyAlignment="1" applyProtection="1">
      <alignment horizontal="right" vertical="center"/>
      <protection locked="0"/>
    </xf>
    <xf numFmtId="49" fontId="18" fillId="0" borderId="23" xfId="0" applyNumberFormat="1" applyFont="1" applyFill="1" applyBorder="1" applyAlignment="1">
      <alignment horizontal="right" vertical="center" wrapText="1"/>
    </xf>
    <xf numFmtId="0" fontId="5" fillId="0" borderId="27" xfId="0" applyFont="1" applyBorder="1" applyAlignment="1">
      <alignment vertical="top"/>
    </xf>
    <xf numFmtId="0" fontId="9" fillId="0" borderId="27" xfId="0" applyFont="1" applyBorder="1" applyAlignment="1">
      <alignment vertical="top"/>
    </xf>
    <xf numFmtId="0" fontId="5" fillId="0" borderId="27" xfId="0" applyFont="1" applyBorder="1" applyAlignment="1">
      <alignment vertical="center"/>
    </xf>
    <xf numFmtId="49" fontId="8" fillId="0" borderId="27" xfId="0" applyNumberFormat="1" applyFont="1" applyBorder="1" applyAlignment="1">
      <alignment horizontal="center" vertical="top" wrapText="1"/>
    </xf>
    <xf numFmtId="0" fontId="7" fillId="0" borderId="27" xfId="0" applyFont="1" applyBorder="1" applyAlignment="1">
      <alignment vertical="top"/>
    </xf>
    <xf numFmtId="3" fontId="117" fillId="32" borderId="10" xfId="0" applyNumberFormat="1" applyFont="1" applyFill="1" applyBorder="1" applyAlignment="1">
      <alignment/>
    </xf>
    <xf numFmtId="4" fontId="13" fillId="32" borderId="10" xfId="0" applyNumberFormat="1" applyFont="1" applyFill="1" applyBorder="1" applyAlignment="1">
      <alignment/>
    </xf>
    <xf numFmtId="0" fontId="5" fillId="0" borderId="10" xfId="0" applyNumberFormat="1" applyFont="1" applyBorder="1" applyAlignment="1">
      <alignment horizontal="justify" vertical="center" wrapText="1"/>
    </xf>
    <xf numFmtId="4" fontId="16" fillId="32" borderId="10" xfId="0" applyNumberFormat="1" applyFont="1" applyFill="1" applyBorder="1" applyAlignment="1">
      <alignment/>
    </xf>
    <xf numFmtId="4" fontId="103" fillId="32" borderId="10" xfId="0" applyNumberFormat="1" applyFont="1" applyFill="1" applyBorder="1" applyAlignment="1">
      <alignment/>
    </xf>
    <xf numFmtId="4" fontId="36" fillId="32" borderId="10" xfId="0" applyNumberFormat="1" applyFont="1" applyFill="1" applyBorder="1" applyAlignment="1">
      <alignment/>
    </xf>
    <xf numFmtId="0" fontId="118" fillId="0" borderId="10" xfId="0" applyFont="1" applyBorder="1" applyAlignment="1">
      <alignment horizontal="justify"/>
    </xf>
    <xf numFmtId="0" fontId="119" fillId="0" borderId="10" xfId="0" applyFont="1" applyBorder="1" applyAlignment="1">
      <alignment horizontal="justify"/>
    </xf>
    <xf numFmtId="0" fontId="8" fillId="0" borderId="10" xfId="0" applyFont="1" applyBorder="1" applyAlignment="1">
      <alignment horizontal="justify" vertical="center"/>
    </xf>
    <xf numFmtId="4" fontId="5" fillId="32" borderId="10" xfId="0" applyNumberFormat="1" applyFont="1" applyFill="1" applyBorder="1" applyAlignment="1">
      <alignment/>
    </xf>
    <xf numFmtId="194" fontId="7" fillId="32" borderId="10" xfId="514" applyNumberFormat="1" applyFont="1" applyFill="1" applyBorder="1" applyAlignment="1" applyProtection="1">
      <alignment horizontal="right"/>
      <protection hidden="1"/>
    </xf>
    <xf numFmtId="0" fontId="120" fillId="0" borderId="10" xfId="0" applyFont="1" applyBorder="1" applyAlignment="1">
      <alignment horizontal="justify"/>
    </xf>
    <xf numFmtId="0" fontId="120" fillId="0" borderId="10" xfId="0" applyFont="1" applyBorder="1" applyAlignment="1">
      <alignment wrapText="1"/>
    </xf>
    <xf numFmtId="194" fontId="104" fillId="32" borderId="10" xfId="191" applyNumberFormat="1" applyFont="1" applyFill="1" applyBorder="1" applyAlignment="1" applyProtection="1">
      <alignment horizontal="right"/>
      <protection hidden="1"/>
    </xf>
    <xf numFmtId="3" fontId="34" fillId="32" borderId="10" xfId="0" applyNumberFormat="1" applyFont="1" applyFill="1" applyBorder="1" applyAlignment="1">
      <alignment/>
    </xf>
    <xf numFmtId="3" fontId="35" fillId="32" borderId="10" xfId="0" applyNumberFormat="1" applyFont="1" applyFill="1" applyBorder="1" applyAlignment="1">
      <alignment/>
    </xf>
    <xf numFmtId="3" fontId="9" fillId="0" borderId="10" xfId="0" applyNumberFormat="1" applyFont="1" applyBorder="1" applyAlignment="1">
      <alignment vertical="top"/>
    </xf>
    <xf numFmtId="194" fontId="7" fillId="32" borderId="23" xfId="318" applyNumberFormat="1" applyFont="1" applyFill="1" applyBorder="1" applyAlignment="1" applyProtection="1">
      <alignment horizontal="right"/>
      <protection hidden="1"/>
    </xf>
    <xf numFmtId="3" fontId="9" fillId="0" borderId="23" xfId="0" applyNumberFormat="1" applyFont="1" applyBorder="1" applyAlignment="1">
      <alignment vertical="top"/>
    </xf>
    <xf numFmtId="0" fontId="9" fillId="0" borderId="22" xfId="0" applyFont="1" applyBorder="1" applyAlignment="1">
      <alignment horizontal="left" vertical="center"/>
    </xf>
    <xf numFmtId="0" fontId="9" fillId="0" borderId="34" xfId="0" applyFont="1" applyBorder="1" applyAlignment="1">
      <alignment vertical="top"/>
    </xf>
    <xf numFmtId="0" fontId="8" fillId="0" borderId="30" xfId="0" applyFont="1" applyBorder="1" applyAlignment="1">
      <alignment horizontal="justify" vertical="center" wrapText="1"/>
    </xf>
    <xf numFmtId="49" fontId="8" fillId="0" borderId="30" xfId="0" applyNumberFormat="1" applyFont="1" applyBorder="1" applyAlignment="1">
      <alignment horizontal="center" vertical="top"/>
    </xf>
    <xf numFmtId="4" fontId="8" fillId="32" borderId="30" xfId="0" applyNumberFormat="1" applyFont="1" applyFill="1" applyBorder="1" applyAlignment="1">
      <alignment/>
    </xf>
    <xf numFmtId="3" fontId="9" fillId="0" borderId="30" xfId="0" applyNumberFormat="1" applyFont="1" applyBorder="1" applyAlignment="1">
      <alignment vertical="top"/>
    </xf>
    <xf numFmtId="0" fontId="9" fillId="0" borderId="35" xfId="0" applyFont="1" applyBorder="1" applyAlignment="1">
      <alignment horizontal="center" vertical="center"/>
    </xf>
    <xf numFmtId="0" fontId="5" fillId="0" borderId="24" xfId="0" applyFont="1" applyBorder="1" applyAlignment="1">
      <alignment horizontal="left" vertical="center"/>
    </xf>
    <xf numFmtId="4" fontId="9" fillId="32" borderId="36" xfId="0" applyNumberFormat="1" applyFont="1" applyFill="1" applyBorder="1" applyAlignment="1">
      <alignment horizontal="right"/>
    </xf>
    <xf numFmtId="49" fontId="9" fillId="0" borderId="24" xfId="0" applyNumberFormat="1" applyFont="1" applyBorder="1" applyAlignment="1">
      <alignment horizontal="left" vertical="center"/>
    </xf>
    <xf numFmtId="16" fontId="5" fillId="0" borderId="24" xfId="0" applyNumberFormat="1" applyFont="1" applyBorder="1" applyAlignment="1">
      <alignment horizontal="left" vertical="center"/>
    </xf>
    <xf numFmtId="0" fontId="8" fillId="0" borderId="28" xfId="0" applyFont="1" applyBorder="1" applyAlignment="1">
      <alignment horizontal="left" vertical="center"/>
    </xf>
    <xf numFmtId="16" fontId="9" fillId="0" borderId="24" xfId="0" applyNumberFormat="1" applyFont="1" applyBorder="1" applyAlignment="1">
      <alignment horizontal="left" vertical="center"/>
    </xf>
    <xf numFmtId="49" fontId="5" fillId="0" borderId="24" xfId="0" applyNumberFormat="1" applyFont="1" applyBorder="1" applyAlignment="1">
      <alignment horizontal="left" vertical="center"/>
    </xf>
    <xf numFmtId="0" fontId="3" fillId="0" borderId="24" xfId="0" applyFont="1" applyBorder="1" applyAlignment="1">
      <alignment horizontal="left" vertical="center"/>
    </xf>
    <xf numFmtId="49" fontId="9" fillId="0" borderId="33" xfId="0" applyNumberFormat="1" applyFont="1" applyBorder="1" applyAlignment="1">
      <alignment horizontal="left" vertical="center"/>
    </xf>
    <xf numFmtId="4" fontId="9" fillId="32" borderId="37" xfId="0" applyNumberFormat="1" applyFont="1" applyFill="1" applyBorder="1" applyAlignment="1">
      <alignment horizontal="right"/>
    </xf>
    <xf numFmtId="4" fontId="5" fillId="32" borderId="38" xfId="0" applyNumberFormat="1" applyFont="1" applyFill="1" applyBorder="1" applyAlignment="1">
      <alignment horizontal="right"/>
    </xf>
    <xf numFmtId="4" fontId="5" fillId="32" borderId="36" xfId="0" applyNumberFormat="1" applyFont="1" applyFill="1" applyBorder="1" applyAlignment="1">
      <alignment horizontal="right"/>
    </xf>
    <xf numFmtId="3" fontId="7" fillId="0" borderId="10" xfId="0" applyNumberFormat="1" applyFont="1" applyBorder="1" applyAlignment="1">
      <alignment vertical="top"/>
    </xf>
    <xf numFmtId="4" fontId="8" fillId="32" borderId="36" xfId="0" applyNumberFormat="1" applyFont="1" applyFill="1" applyBorder="1" applyAlignment="1">
      <alignment horizontal="right"/>
    </xf>
    <xf numFmtId="206" fontId="22" fillId="0" borderId="18" xfId="0" applyNumberFormat="1" applyFont="1" applyBorder="1" applyAlignment="1">
      <alignment horizontal="right" wrapText="1"/>
    </xf>
    <xf numFmtId="49" fontId="40" fillId="32" borderId="34" xfId="0" applyNumberFormat="1" applyFont="1" applyFill="1" applyBorder="1" applyAlignment="1" applyProtection="1">
      <alignment horizontal="center" vertical="center" wrapText="1"/>
      <protection/>
    </xf>
    <xf numFmtId="49" fontId="40" fillId="32" borderId="30" xfId="0" applyNumberFormat="1" applyFont="1" applyFill="1" applyBorder="1" applyAlignment="1" applyProtection="1">
      <alignment horizontal="center" vertical="center"/>
      <protection locked="0"/>
    </xf>
    <xf numFmtId="0" fontId="46" fillId="32" borderId="39" xfId="0" applyFont="1" applyFill="1" applyBorder="1" applyAlignment="1">
      <alignment horizontal="left" vertical="top" wrapText="1"/>
    </xf>
    <xf numFmtId="49" fontId="40" fillId="32" borderId="40" xfId="0" applyNumberFormat="1" applyFont="1" applyFill="1" applyBorder="1" applyAlignment="1" applyProtection="1">
      <alignment horizontal="center" vertical="center" wrapText="1"/>
      <protection/>
    </xf>
    <xf numFmtId="49" fontId="46" fillId="32" borderId="32" xfId="0" applyNumberFormat="1" applyFont="1" applyFill="1" applyBorder="1" applyAlignment="1" applyProtection="1">
      <alignment horizontal="center" vertical="center"/>
      <protection locked="0"/>
    </xf>
    <xf numFmtId="49" fontId="46" fillId="32" borderId="41" xfId="0" applyNumberFormat="1" applyFont="1" applyFill="1" applyBorder="1" applyAlignment="1" applyProtection="1">
      <alignment horizontal="center" vertical="center"/>
      <protection locked="0"/>
    </xf>
    <xf numFmtId="49" fontId="40" fillId="32" borderId="32" xfId="0" applyNumberFormat="1" applyFont="1" applyFill="1" applyBorder="1" applyAlignment="1" applyProtection="1">
      <alignment horizontal="center" vertical="center"/>
      <protection locked="0"/>
    </xf>
    <xf numFmtId="49" fontId="40" fillId="32" borderId="11" xfId="0" applyNumberFormat="1" applyFont="1" applyFill="1" applyBorder="1" applyAlignment="1" applyProtection="1">
      <alignment horizontal="center" vertical="center"/>
      <protection locked="0"/>
    </xf>
    <xf numFmtId="4" fontId="46" fillId="32" borderId="32" xfId="0" applyNumberFormat="1" applyFont="1" applyFill="1" applyBorder="1" applyAlignment="1">
      <alignment horizontal="center" vertical="center"/>
    </xf>
    <xf numFmtId="0" fontId="40" fillId="32" borderId="22" xfId="0" applyFont="1" applyFill="1" applyBorder="1" applyAlignment="1">
      <alignment horizontal="left" vertical="top" wrapText="1"/>
    </xf>
    <xf numFmtId="49" fontId="40" fillId="32" borderId="30" xfId="0" applyNumberFormat="1" applyFont="1" applyFill="1" applyBorder="1" applyAlignment="1">
      <alignment horizontal="center" vertical="center"/>
    </xf>
    <xf numFmtId="49" fontId="40" fillId="32" borderId="42" xfId="0" applyNumberFormat="1" applyFont="1" applyFill="1" applyBorder="1" applyAlignment="1">
      <alignment horizontal="center" vertical="center"/>
    </xf>
    <xf numFmtId="49" fontId="40" fillId="32" borderId="43" xfId="0" applyNumberFormat="1" applyFont="1" applyFill="1" applyBorder="1" applyAlignment="1">
      <alignment horizontal="center" vertical="center"/>
    </xf>
    <xf numFmtId="4" fontId="40" fillId="32" borderId="30" xfId="0" applyNumberFormat="1" applyFont="1" applyFill="1" applyBorder="1" applyAlignment="1">
      <alignment horizontal="center" vertical="center"/>
    </xf>
    <xf numFmtId="49" fontId="46" fillId="32" borderId="32" xfId="0" applyNumberFormat="1" applyFont="1" applyFill="1" applyBorder="1" applyAlignment="1" applyProtection="1">
      <alignment horizontal="center" vertical="center"/>
      <protection/>
    </xf>
    <xf numFmtId="49" fontId="46" fillId="32" borderId="11" xfId="0" applyNumberFormat="1" applyFont="1" applyFill="1" applyBorder="1" applyAlignment="1" applyProtection="1">
      <alignment horizontal="center" vertical="center"/>
      <protection locked="0"/>
    </xf>
    <xf numFmtId="49" fontId="46" fillId="32" borderId="10" xfId="0" applyNumberFormat="1" applyFont="1" applyFill="1" applyBorder="1" applyAlignment="1" applyProtection="1">
      <alignment horizontal="center" vertical="center"/>
      <protection/>
    </xf>
    <xf numFmtId="49" fontId="46" fillId="32" borderId="27" xfId="0" applyNumberFormat="1" applyFont="1" applyFill="1" applyBorder="1" applyAlignment="1" applyProtection="1">
      <alignment horizontal="center" vertical="center"/>
      <protection locked="0"/>
    </xf>
    <xf numFmtId="0" fontId="46" fillId="32" borderId="33" xfId="0" applyFont="1" applyFill="1" applyBorder="1" applyAlignment="1">
      <alignment horizontal="left" vertical="top" wrapText="1"/>
    </xf>
    <xf numFmtId="49" fontId="40" fillId="32" borderId="44" xfId="0" applyNumberFormat="1" applyFont="1" applyFill="1" applyBorder="1" applyAlignment="1" applyProtection="1">
      <alignment horizontal="center" vertical="center" wrapText="1"/>
      <protection/>
    </xf>
    <xf numFmtId="49" fontId="46" fillId="32" borderId="23" xfId="0" applyNumberFormat="1" applyFont="1" applyFill="1" applyBorder="1" applyAlignment="1" applyProtection="1">
      <alignment horizontal="center" vertical="center"/>
      <protection/>
    </xf>
    <xf numFmtId="49" fontId="46" fillId="32" borderId="45" xfId="0" applyNumberFormat="1" applyFont="1" applyFill="1" applyBorder="1" applyAlignment="1" applyProtection="1">
      <alignment horizontal="center" vertical="center"/>
      <protection locked="0"/>
    </xf>
    <xf numFmtId="49" fontId="46" fillId="32" borderId="23" xfId="0" applyNumberFormat="1" applyFont="1" applyFill="1" applyBorder="1" applyAlignment="1" applyProtection="1">
      <alignment horizontal="center" vertical="center"/>
      <protection locked="0"/>
    </xf>
    <xf numFmtId="49" fontId="46" fillId="32" borderId="46" xfId="0" applyNumberFormat="1" applyFont="1" applyFill="1" applyBorder="1" applyAlignment="1" applyProtection="1">
      <alignment horizontal="center" vertical="center"/>
      <protection locked="0"/>
    </xf>
    <xf numFmtId="4" fontId="46" fillId="32" borderId="23" xfId="0" applyNumberFormat="1" applyFont="1" applyFill="1" applyBorder="1" applyAlignment="1">
      <alignment horizontal="center" vertical="center"/>
    </xf>
    <xf numFmtId="49" fontId="40" fillId="32" borderId="22" xfId="0" applyNumberFormat="1" applyFont="1" applyFill="1" applyBorder="1" applyAlignment="1">
      <alignment horizontal="left" vertical="center" wrapText="1"/>
    </xf>
    <xf numFmtId="49" fontId="40" fillId="32" borderId="42" xfId="0" applyNumberFormat="1" applyFont="1" applyFill="1" applyBorder="1" applyAlignment="1" applyProtection="1">
      <alignment horizontal="center" vertical="center"/>
      <protection locked="0"/>
    </xf>
    <xf numFmtId="49" fontId="40" fillId="32" borderId="43" xfId="0" applyNumberFormat="1" applyFont="1" applyFill="1" applyBorder="1" applyAlignment="1" applyProtection="1">
      <alignment horizontal="center" vertical="center"/>
      <protection locked="0"/>
    </xf>
    <xf numFmtId="0" fontId="46" fillId="32" borderId="29" xfId="0" applyFont="1" applyFill="1" applyBorder="1" applyAlignment="1">
      <alignment horizontal="left" vertical="top" wrapText="1"/>
    </xf>
    <xf numFmtId="49" fontId="40" fillId="32" borderId="0" xfId="0" applyNumberFormat="1" applyFont="1" applyFill="1" applyBorder="1" applyAlignment="1" applyProtection="1">
      <alignment horizontal="center" vertical="center" wrapText="1"/>
      <protection/>
    </xf>
    <xf numFmtId="49" fontId="46" fillId="32" borderId="31" xfId="0" applyNumberFormat="1" applyFont="1" applyFill="1" applyBorder="1" applyAlignment="1" applyProtection="1">
      <alignment horizontal="center" vertical="center"/>
      <protection/>
    </xf>
    <xf numFmtId="49" fontId="46" fillId="32" borderId="47" xfId="0" applyNumberFormat="1" applyFont="1" applyFill="1" applyBorder="1" applyAlignment="1" applyProtection="1">
      <alignment horizontal="center" vertical="center"/>
      <protection locked="0"/>
    </xf>
    <xf numFmtId="49" fontId="46" fillId="32" borderId="31" xfId="0" applyNumberFormat="1" applyFont="1" applyFill="1" applyBorder="1" applyAlignment="1" applyProtection="1">
      <alignment horizontal="center" vertical="center"/>
      <protection locked="0"/>
    </xf>
    <xf numFmtId="49" fontId="46" fillId="32" borderId="48" xfId="0" applyNumberFormat="1" applyFont="1" applyFill="1" applyBorder="1" applyAlignment="1" applyProtection="1">
      <alignment horizontal="center" vertical="center"/>
      <protection locked="0"/>
    </xf>
    <xf numFmtId="4" fontId="46" fillId="32" borderId="31" xfId="0" applyNumberFormat="1" applyFont="1" applyFill="1" applyBorder="1" applyAlignment="1">
      <alignment horizontal="center" vertical="center"/>
    </xf>
    <xf numFmtId="49" fontId="46" fillId="32" borderId="30" xfId="0" applyNumberFormat="1" applyFont="1" applyFill="1" applyBorder="1" applyAlignment="1" applyProtection="1">
      <alignment horizontal="center" vertical="center"/>
      <protection locked="0"/>
    </xf>
    <xf numFmtId="49" fontId="46" fillId="32" borderId="43" xfId="0" applyNumberFormat="1" applyFont="1" applyFill="1" applyBorder="1" applyAlignment="1" applyProtection="1">
      <alignment horizontal="center" vertical="center"/>
      <protection locked="0"/>
    </xf>
    <xf numFmtId="49" fontId="46" fillId="32" borderId="29" xfId="0" applyNumberFormat="1" applyFont="1" applyFill="1" applyBorder="1" applyAlignment="1">
      <alignment horizontal="left" vertical="center" wrapText="1"/>
    </xf>
    <xf numFmtId="49" fontId="46" fillId="32" borderId="39" xfId="0" applyNumberFormat="1" applyFont="1" applyFill="1" applyBorder="1" applyAlignment="1">
      <alignment horizontal="left" vertical="center" wrapText="1"/>
    </xf>
    <xf numFmtId="49" fontId="46" fillId="32" borderId="24" xfId="0" applyNumberFormat="1" applyFont="1" applyFill="1" applyBorder="1" applyAlignment="1">
      <alignment horizontal="left" vertical="center" wrapText="1"/>
    </xf>
    <xf numFmtId="49" fontId="46" fillId="32" borderId="33" xfId="0" applyNumberFormat="1" applyFont="1" applyFill="1" applyBorder="1" applyAlignment="1">
      <alignment horizontal="left" vertical="center" wrapText="1"/>
    </xf>
    <xf numFmtId="49" fontId="40" fillId="32" borderId="42" xfId="0" applyNumberFormat="1" applyFont="1" applyFill="1" applyBorder="1" applyAlignment="1" applyProtection="1">
      <alignment horizontal="center" vertical="top"/>
      <protection locked="0"/>
    </xf>
    <xf numFmtId="49" fontId="40" fillId="32" borderId="30" xfId="0" applyNumberFormat="1" applyFont="1" applyFill="1" applyBorder="1" applyAlignment="1" applyProtection="1">
      <alignment horizontal="center" vertical="top"/>
      <protection locked="0"/>
    </xf>
    <xf numFmtId="49" fontId="46" fillId="32" borderId="23" xfId="0" applyNumberFormat="1" applyFont="1" applyFill="1" applyBorder="1" applyAlignment="1">
      <alignment horizontal="center" vertical="center"/>
    </xf>
    <xf numFmtId="49" fontId="46" fillId="32" borderId="45" xfId="0" applyNumberFormat="1" applyFont="1" applyFill="1" applyBorder="1" applyAlignment="1">
      <alignment horizontal="center" vertical="center"/>
    </xf>
    <xf numFmtId="49" fontId="46" fillId="32" borderId="46" xfId="0" applyNumberFormat="1" applyFont="1" applyFill="1" applyBorder="1" applyAlignment="1">
      <alignment horizontal="center" vertical="center"/>
    </xf>
    <xf numFmtId="0" fontId="46" fillId="32" borderId="24" xfId="0" applyFont="1" applyFill="1" applyBorder="1" applyAlignment="1">
      <alignment horizontal="left" vertical="center" wrapText="1"/>
    </xf>
    <xf numFmtId="49" fontId="40" fillId="32" borderId="30" xfId="0" applyNumberFormat="1" applyFont="1" applyFill="1" applyBorder="1" applyAlignment="1" applyProtection="1">
      <alignment horizontal="center" vertical="center"/>
      <protection/>
    </xf>
    <xf numFmtId="49" fontId="46" fillId="32" borderId="32" xfId="0" applyNumberFormat="1" applyFont="1" applyFill="1" applyBorder="1" applyAlignment="1">
      <alignment horizontal="center" vertical="center"/>
    </xf>
    <xf numFmtId="49" fontId="46" fillId="32" borderId="40" xfId="0" applyNumberFormat="1" applyFont="1" applyFill="1" applyBorder="1" applyAlignment="1">
      <alignment horizontal="center" vertical="center"/>
    </xf>
    <xf numFmtId="49" fontId="40" fillId="32" borderId="11" xfId="0" applyNumberFormat="1" applyFont="1" applyFill="1" applyBorder="1" applyAlignment="1">
      <alignment horizontal="center" vertical="center"/>
    </xf>
    <xf numFmtId="49" fontId="46" fillId="32" borderId="25" xfId="0" applyNumberFormat="1" applyFont="1" applyFill="1" applyBorder="1" applyAlignment="1">
      <alignment horizontal="center" vertical="center"/>
    </xf>
    <xf numFmtId="49" fontId="40" fillId="32" borderId="27" xfId="0" applyNumberFormat="1" applyFont="1" applyFill="1" applyBorder="1" applyAlignment="1">
      <alignment horizontal="center" vertical="center"/>
    </xf>
    <xf numFmtId="49" fontId="46" fillId="32" borderId="31" xfId="0" applyNumberFormat="1" applyFont="1" applyFill="1" applyBorder="1" applyAlignment="1">
      <alignment horizontal="center" vertical="center"/>
    </xf>
    <xf numFmtId="49" fontId="46" fillId="32" borderId="47" xfId="0" applyNumberFormat="1" applyFont="1" applyFill="1" applyBorder="1" applyAlignment="1">
      <alignment horizontal="center" vertical="center"/>
    </xf>
    <xf numFmtId="49" fontId="46" fillId="32" borderId="48" xfId="0" applyNumberFormat="1" applyFont="1" applyFill="1" applyBorder="1" applyAlignment="1">
      <alignment horizontal="center" vertical="center"/>
    </xf>
    <xf numFmtId="0" fontId="40" fillId="32" borderId="22" xfId="0" applyFont="1" applyFill="1" applyBorder="1" applyAlignment="1" applyProtection="1">
      <alignment horizontal="right" vertical="top" wrapText="1"/>
      <protection/>
    </xf>
    <xf numFmtId="187" fontId="40" fillId="32" borderId="30" xfId="0" applyNumberFormat="1" applyFont="1" applyFill="1" applyBorder="1" applyAlignment="1">
      <alignment horizontal="center" vertical="center" wrapText="1"/>
    </xf>
    <xf numFmtId="187" fontId="40" fillId="32" borderId="38" xfId="0" applyNumberFormat="1" applyFont="1" applyFill="1" applyBorder="1" applyAlignment="1">
      <alignment horizontal="center" vertical="center" wrapText="1"/>
    </xf>
    <xf numFmtId="187" fontId="40" fillId="32" borderId="32" xfId="0" applyNumberFormat="1" applyFont="1" applyFill="1" applyBorder="1" applyAlignment="1">
      <alignment horizontal="center" vertical="center" wrapText="1"/>
    </xf>
    <xf numFmtId="187" fontId="40" fillId="32" borderId="49" xfId="0" applyNumberFormat="1" applyFont="1" applyFill="1" applyBorder="1" applyAlignment="1">
      <alignment horizontal="center" vertical="center" wrapText="1"/>
    </xf>
    <xf numFmtId="187" fontId="40" fillId="32" borderId="10" xfId="0" applyNumberFormat="1" applyFont="1" applyFill="1" applyBorder="1" applyAlignment="1">
      <alignment horizontal="center" vertical="center" wrapText="1"/>
    </xf>
    <xf numFmtId="187" fontId="40" fillId="32" borderId="36" xfId="0" applyNumberFormat="1" applyFont="1" applyFill="1" applyBorder="1" applyAlignment="1">
      <alignment horizontal="center" vertical="center" wrapText="1"/>
    </xf>
    <xf numFmtId="187" fontId="40" fillId="32" borderId="23" xfId="0" applyNumberFormat="1" applyFont="1" applyFill="1" applyBorder="1" applyAlignment="1">
      <alignment horizontal="center" vertical="center" wrapText="1"/>
    </xf>
    <xf numFmtId="187" fontId="40" fillId="32" borderId="37" xfId="0" applyNumberFormat="1" applyFont="1" applyFill="1" applyBorder="1" applyAlignment="1">
      <alignment horizontal="center" vertical="center" wrapText="1"/>
    </xf>
    <xf numFmtId="187" fontId="40" fillId="32" borderId="31" xfId="0" applyNumberFormat="1" applyFont="1" applyFill="1" applyBorder="1" applyAlignment="1">
      <alignment horizontal="center" vertical="center" wrapText="1"/>
    </xf>
    <xf numFmtId="187" fontId="40" fillId="32" borderId="50" xfId="0" applyNumberFormat="1" applyFont="1" applyFill="1" applyBorder="1" applyAlignment="1">
      <alignment horizontal="center" vertical="center" wrapText="1"/>
    </xf>
    <xf numFmtId="4" fontId="18" fillId="0" borderId="10" xfId="0" applyNumberFormat="1" applyFont="1" applyFill="1" applyBorder="1" applyAlignment="1">
      <alignment horizontal="right" wrapText="1"/>
    </xf>
    <xf numFmtId="4" fontId="3" fillId="35" borderId="10" xfId="0" applyNumberFormat="1" applyFont="1" applyFill="1" applyBorder="1" applyAlignment="1">
      <alignment horizontal="right"/>
    </xf>
    <xf numFmtId="4" fontId="25" fillId="0" borderId="10" xfId="0" applyNumberFormat="1" applyFont="1" applyFill="1" applyBorder="1" applyAlignment="1">
      <alignment horizontal="right"/>
    </xf>
    <xf numFmtId="4" fontId="18" fillId="0" borderId="10" xfId="0" applyNumberFormat="1" applyFont="1" applyBorder="1" applyAlignment="1">
      <alignment horizontal="right"/>
    </xf>
    <xf numFmtId="4" fontId="18" fillId="32" borderId="10" xfId="0" applyNumberFormat="1" applyFont="1" applyFill="1" applyBorder="1" applyAlignment="1">
      <alignment horizontal="right"/>
    </xf>
    <xf numFmtId="4" fontId="25" fillId="32" borderId="10" xfId="0" applyNumberFormat="1" applyFont="1" applyFill="1" applyBorder="1" applyAlignment="1">
      <alignment horizontal="right"/>
    </xf>
    <xf numFmtId="4" fontId="24" fillId="0" borderId="10" xfId="0" applyNumberFormat="1" applyFont="1" applyBorder="1" applyAlignment="1">
      <alignment horizontal="right"/>
    </xf>
    <xf numFmtId="4" fontId="24" fillId="32" borderId="10" xfId="0" applyNumberFormat="1" applyFont="1" applyFill="1" applyBorder="1" applyAlignment="1">
      <alignment horizontal="right"/>
    </xf>
    <xf numFmtId="4" fontId="110" fillId="32" borderId="10" xfId="0" applyNumberFormat="1" applyFont="1" applyFill="1" applyBorder="1" applyAlignment="1">
      <alignment horizontal="right"/>
    </xf>
    <xf numFmtId="4" fontId="18" fillId="0" borderId="10" xfId="0" applyNumberFormat="1" applyFont="1" applyFill="1" applyBorder="1" applyAlignment="1">
      <alignment horizontal="right"/>
    </xf>
    <xf numFmtId="4" fontId="23" fillId="35" borderId="10" xfId="0" applyNumberFormat="1" applyFont="1" applyFill="1" applyBorder="1" applyAlignment="1">
      <alignment horizontal="right"/>
    </xf>
    <xf numFmtId="4" fontId="46" fillId="32" borderId="10" xfId="0" applyNumberFormat="1" applyFont="1" applyFill="1" applyBorder="1" applyAlignment="1">
      <alignment horizontal="right"/>
    </xf>
    <xf numFmtId="171" fontId="24" fillId="0" borderId="10" xfId="524" applyFont="1" applyFill="1" applyBorder="1" applyAlignment="1">
      <alignment horizontal="right"/>
    </xf>
    <xf numFmtId="4" fontId="38" fillId="0" borderId="10" xfId="0" applyNumberFormat="1" applyFont="1" applyFill="1" applyBorder="1" applyAlignment="1">
      <alignment horizontal="right"/>
    </xf>
    <xf numFmtId="4" fontId="112" fillId="0" borderId="10" xfId="0" applyNumberFormat="1" applyFont="1" applyFill="1" applyBorder="1" applyAlignment="1">
      <alignment horizontal="right"/>
    </xf>
    <xf numFmtId="171" fontId="18" fillId="0" borderId="10" xfId="524" applyFont="1" applyFill="1" applyBorder="1" applyAlignment="1">
      <alignment horizontal="right"/>
    </xf>
    <xf numFmtId="171" fontId="18" fillId="32" borderId="10" xfId="524" applyFont="1" applyFill="1" applyBorder="1" applyAlignment="1">
      <alignment horizontal="right"/>
    </xf>
    <xf numFmtId="4" fontId="42" fillId="0" borderId="10" xfId="0" applyNumberFormat="1" applyFont="1" applyFill="1" applyBorder="1" applyAlignment="1">
      <alignment horizontal="right"/>
    </xf>
    <xf numFmtId="4" fontId="114" fillId="0" borderId="10" xfId="0" applyNumberFormat="1" applyFont="1" applyFill="1" applyBorder="1" applyAlignment="1">
      <alignment horizontal="right"/>
    </xf>
    <xf numFmtId="4" fontId="114" fillId="32" borderId="10" xfId="0" applyNumberFormat="1" applyFont="1" applyFill="1" applyBorder="1" applyAlignment="1">
      <alignment horizontal="right"/>
    </xf>
    <xf numFmtId="4" fontId="21" fillId="0" borderId="10" xfId="0" applyNumberFormat="1" applyFont="1" applyFill="1" applyBorder="1" applyAlignment="1">
      <alignment horizontal="right"/>
    </xf>
    <xf numFmtId="4" fontId="18" fillId="0" borderId="10" xfId="0" applyNumberFormat="1" applyFont="1" applyBorder="1" applyAlignment="1">
      <alignment horizontal="right" wrapText="1"/>
    </xf>
    <xf numFmtId="4" fontId="18" fillId="0" borderId="23" xfId="0" applyNumberFormat="1" applyFont="1" applyBorder="1" applyAlignment="1">
      <alignment horizontal="right"/>
    </xf>
    <xf numFmtId="4" fontId="18" fillId="0" borderId="23" xfId="0" applyNumberFormat="1" applyFont="1" applyFill="1" applyBorder="1" applyAlignment="1">
      <alignment horizontal="right" wrapText="1"/>
    </xf>
    <xf numFmtId="4" fontId="3" fillId="35" borderId="30" xfId="0" applyNumberFormat="1" applyFont="1" applyFill="1" applyBorder="1" applyAlignment="1">
      <alignment horizontal="right"/>
    </xf>
    <xf numFmtId="4" fontId="121" fillId="35" borderId="30" xfId="0" applyNumberFormat="1" applyFont="1" applyFill="1" applyBorder="1" applyAlignment="1">
      <alignment horizontal="right" wrapText="1"/>
    </xf>
    <xf numFmtId="187" fontId="121" fillId="35" borderId="38" xfId="0" applyNumberFormat="1" applyFont="1" applyFill="1" applyBorder="1" applyAlignment="1">
      <alignment horizontal="right" wrapText="1"/>
    </xf>
    <xf numFmtId="4" fontId="122" fillId="35" borderId="10" xfId="0" applyNumberFormat="1" applyFont="1" applyFill="1" applyBorder="1" applyAlignment="1">
      <alignment horizontal="right" wrapText="1"/>
    </xf>
    <xf numFmtId="187" fontId="122" fillId="35" borderId="36" xfId="0" applyNumberFormat="1" applyFont="1" applyFill="1" applyBorder="1" applyAlignment="1">
      <alignment horizontal="right" wrapText="1"/>
    </xf>
    <xf numFmtId="187" fontId="18" fillId="0" borderId="36" xfId="0" applyNumberFormat="1" applyFont="1" applyFill="1" applyBorder="1" applyAlignment="1">
      <alignment horizontal="right" wrapText="1"/>
    </xf>
    <xf numFmtId="187" fontId="123" fillId="0" borderId="36" xfId="0" applyNumberFormat="1" applyFont="1" applyFill="1" applyBorder="1" applyAlignment="1">
      <alignment horizontal="right" wrapText="1"/>
    </xf>
    <xf numFmtId="0" fontId="3" fillId="33" borderId="39" xfId="0" applyFont="1" applyFill="1" applyBorder="1" applyAlignment="1">
      <alignment horizontal="left" vertical="top" wrapText="1"/>
    </xf>
    <xf numFmtId="49" fontId="3" fillId="33" borderId="32" xfId="0" applyNumberFormat="1" applyFont="1" applyFill="1" applyBorder="1" applyAlignment="1">
      <alignment horizontal="right"/>
    </xf>
    <xf numFmtId="49" fontId="3" fillId="35" borderId="32" xfId="0" applyNumberFormat="1" applyFont="1" applyFill="1" applyBorder="1" applyAlignment="1">
      <alignment horizontal="right"/>
    </xf>
    <xf numFmtId="4" fontId="3" fillId="35" borderId="32" xfId="0" applyNumberFormat="1" applyFont="1" applyFill="1" applyBorder="1" applyAlignment="1">
      <alignment horizontal="right"/>
    </xf>
    <xf numFmtId="4" fontId="122" fillId="35" borderId="32" xfId="0" applyNumberFormat="1" applyFont="1" applyFill="1" applyBorder="1" applyAlignment="1">
      <alignment horizontal="right" wrapText="1"/>
    </xf>
    <xf numFmtId="187" fontId="122" fillId="35" borderId="49" xfId="0" applyNumberFormat="1" applyFont="1" applyFill="1" applyBorder="1" applyAlignment="1">
      <alignment horizontal="right" wrapText="1"/>
    </xf>
    <xf numFmtId="187" fontId="19" fillId="0" borderId="38" xfId="0" applyNumberFormat="1" applyFont="1" applyFill="1" applyBorder="1" applyAlignment="1">
      <alignment horizontal="right" wrapText="1"/>
    </xf>
    <xf numFmtId="4" fontId="18" fillId="32" borderId="32" xfId="0" applyNumberFormat="1" applyFont="1" applyFill="1" applyBorder="1" applyAlignment="1">
      <alignment/>
    </xf>
    <xf numFmtId="3" fontId="18" fillId="0" borderId="32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center" vertical="center"/>
    </xf>
    <xf numFmtId="3" fontId="19" fillId="0" borderId="0" xfId="0" applyNumberFormat="1" applyFont="1" applyFill="1" applyBorder="1" applyAlignment="1">
      <alignment horizontal="center" vertical="center" wrapText="1"/>
    </xf>
    <xf numFmtId="4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left" wrapText="1"/>
    </xf>
    <xf numFmtId="49" fontId="7" fillId="0" borderId="10" xfId="0" applyNumberFormat="1" applyFont="1" applyBorder="1" applyAlignment="1">
      <alignment horizontal="center" wrapText="1"/>
    </xf>
    <xf numFmtId="49" fontId="52" fillId="0" borderId="10" xfId="0" applyNumberFormat="1" applyFont="1" applyBorder="1" applyAlignment="1">
      <alignment horizontal="center" wrapText="1"/>
    </xf>
    <xf numFmtId="49" fontId="8" fillId="0" borderId="10" xfId="0" applyNumberFormat="1" applyFont="1" applyBorder="1" applyAlignment="1">
      <alignment horizontal="center" wrapText="1"/>
    </xf>
    <xf numFmtId="49" fontId="8" fillId="0" borderId="10" xfId="0" applyNumberFormat="1" applyFont="1" applyBorder="1" applyAlignment="1" quotePrefix="1">
      <alignment horizontal="center" wrapText="1"/>
    </xf>
    <xf numFmtId="49" fontId="7" fillId="0" borderId="23" xfId="0" applyNumberFormat="1" applyFont="1" applyBorder="1" applyAlignment="1">
      <alignment horizontal="center" wrapText="1"/>
    </xf>
    <xf numFmtId="4" fontId="8" fillId="36" borderId="0" xfId="0" applyNumberFormat="1" applyFont="1" applyFill="1" applyAlignment="1">
      <alignment/>
    </xf>
    <xf numFmtId="4" fontId="7" fillId="36" borderId="0" xfId="0" applyNumberFormat="1" applyFont="1" applyFill="1" applyAlignment="1">
      <alignment/>
    </xf>
    <xf numFmtId="0" fontId="18" fillId="0" borderId="24" xfId="0" applyFont="1" applyBorder="1" applyAlignment="1">
      <alignment wrapText="1"/>
    </xf>
    <xf numFmtId="4" fontId="124" fillId="0" borderId="10" xfId="0" applyNumberFormat="1" applyFont="1" applyFill="1" applyBorder="1" applyAlignment="1">
      <alignment horizontal="right"/>
    </xf>
    <xf numFmtId="4" fontId="7" fillId="0" borderId="0" xfId="0" applyNumberFormat="1" applyFont="1" applyFill="1" applyAlignment="1">
      <alignment/>
    </xf>
    <xf numFmtId="4" fontId="7" fillId="0" borderId="0" xfId="0" applyNumberFormat="1" applyFont="1" applyFill="1" applyAlignment="1">
      <alignment vertical="top"/>
    </xf>
    <xf numFmtId="0" fontId="0" fillId="37" borderId="0" xfId="0" applyFont="1" applyFill="1" applyAlignment="1">
      <alignment/>
    </xf>
    <xf numFmtId="171" fontId="7" fillId="0" borderId="0" xfId="524" applyFont="1" applyAlignment="1">
      <alignment horizontal="right"/>
    </xf>
    <xf numFmtId="4" fontId="8" fillId="32" borderId="0" xfId="0" applyNumberFormat="1" applyFont="1" applyFill="1" applyAlignment="1">
      <alignment/>
    </xf>
    <xf numFmtId="4" fontId="7" fillId="36" borderId="0" xfId="0" applyNumberFormat="1" applyFont="1" applyFill="1" applyAlignment="1">
      <alignment vertical="top"/>
    </xf>
    <xf numFmtId="0" fontId="0" fillId="32" borderId="0" xfId="0" applyFont="1" applyFill="1" applyAlignment="1">
      <alignment horizontal="left"/>
    </xf>
    <xf numFmtId="0" fontId="18" fillId="0" borderId="0" xfId="0" applyFont="1" applyFill="1" applyAlignment="1">
      <alignment wrapText="1"/>
    </xf>
    <xf numFmtId="0" fontId="7" fillId="0" borderId="0" xfId="0" applyFont="1" applyAlignment="1">
      <alignment horizontal="left" wrapText="1"/>
    </xf>
    <xf numFmtId="0" fontId="45" fillId="0" borderId="0" xfId="0" applyFont="1" applyFill="1" applyBorder="1" applyAlignment="1">
      <alignment horizontal="left" wrapText="1"/>
    </xf>
    <xf numFmtId="0" fontId="5" fillId="0" borderId="5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top" wrapText="1"/>
    </xf>
    <xf numFmtId="3" fontId="5" fillId="32" borderId="51" xfId="0" applyNumberFormat="1" applyFont="1" applyFill="1" applyBorder="1" applyAlignment="1">
      <alignment horizontal="center" vertical="center" wrapText="1"/>
    </xf>
    <xf numFmtId="3" fontId="5" fillId="32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9" fillId="0" borderId="52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57" fillId="0" borderId="0" xfId="0" applyFont="1" applyFill="1" applyBorder="1" applyAlignment="1">
      <alignment horizontal="center" wrapText="1"/>
    </xf>
    <xf numFmtId="0" fontId="7" fillId="0" borderId="0" xfId="0" applyFont="1" applyAlignment="1">
      <alignment wrapText="1"/>
    </xf>
    <xf numFmtId="3" fontId="5" fillId="32" borderId="53" xfId="0" applyNumberFormat="1" applyFont="1" applyFill="1" applyBorder="1" applyAlignment="1">
      <alignment horizontal="center" vertical="center" wrapText="1"/>
    </xf>
    <xf numFmtId="3" fontId="5" fillId="32" borderId="36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Alignment="1">
      <alignment horizontal="left" vertical="top" wrapText="1"/>
    </xf>
    <xf numFmtId="49" fontId="7" fillId="0" borderId="0" xfId="0" applyNumberFormat="1" applyFont="1" applyAlignment="1">
      <alignment horizontal="left" vertical="top"/>
    </xf>
    <xf numFmtId="0" fontId="7" fillId="0" borderId="0" xfId="0" applyFont="1" applyAlignment="1">
      <alignment horizontal="left"/>
    </xf>
    <xf numFmtId="0" fontId="18" fillId="0" borderId="10" xfId="0" applyFont="1" applyBorder="1" applyAlignment="1">
      <alignment horizontal="left"/>
    </xf>
    <xf numFmtId="0" fontId="22" fillId="0" borderId="54" xfId="0" applyFont="1" applyFill="1" applyBorder="1" applyAlignment="1" applyProtection="1">
      <alignment horizontal="center" vertical="center" wrapText="1"/>
      <protection/>
    </xf>
    <xf numFmtId="0" fontId="22" fillId="0" borderId="24" xfId="0" applyFont="1" applyFill="1" applyBorder="1" applyAlignment="1" applyProtection="1">
      <alignment horizontal="center" vertical="center" wrapText="1"/>
      <protection/>
    </xf>
    <xf numFmtId="0" fontId="22" fillId="0" borderId="33" xfId="0" applyFont="1" applyFill="1" applyBorder="1" applyAlignment="1" applyProtection="1">
      <alignment horizontal="center" vertical="center" wrapText="1"/>
      <protection/>
    </xf>
    <xf numFmtId="0" fontId="18" fillId="0" borderId="10" xfId="0" applyFont="1" applyBorder="1" applyAlignment="1">
      <alignment horizontal="left" wrapText="1"/>
    </xf>
    <xf numFmtId="0" fontId="18" fillId="0" borderId="32" xfId="0" applyFont="1" applyBorder="1" applyAlignment="1">
      <alignment horizontal="left" wrapText="1"/>
    </xf>
    <xf numFmtId="0" fontId="18" fillId="0" borderId="10" xfId="0" applyFont="1" applyFill="1" applyBorder="1" applyAlignment="1">
      <alignment horizontal="left"/>
    </xf>
    <xf numFmtId="0" fontId="18" fillId="0" borderId="10" xfId="0" applyFont="1" applyFill="1" applyBorder="1" applyAlignment="1">
      <alignment horizontal="left" wrapText="1"/>
    </xf>
    <xf numFmtId="49" fontId="22" fillId="0" borderId="51" xfId="0" applyNumberFormat="1" applyFont="1" applyFill="1" applyBorder="1" applyAlignment="1" applyProtection="1">
      <alignment horizontal="center" vertical="center" textRotation="90" wrapText="1"/>
      <protection/>
    </xf>
    <xf numFmtId="49" fontId="22" fillId="0" borderId="10" xfId="0" applyNumberFormat="1" applyFont="1" applyFill="1" applyBorder="1" applyAlignment="1" applyProtection="1">
      <alignment horizontal="center" vertical="center" textRotation="90" wrapText="1"/>
      <protection/>
    </xf>
    <xf numFmtId="49" fontId="22" fillId="0" borderId="23" xfId="0" applyNumberFormat="1" applyFont="1" applyFill="1" applyBorder="1" applyAlignment="1" applyProtection="1">
      <alignment horizontal="center" vertical="center" textRotation="90" wrapText="1"/>
      <protection/>
    </xf>
    <xf numFmtId="0" fontId="18" fillId="0" borderId="0" xfId="0" applyFont="1" applyAlignment="1">
      <alignment wrapText="1"/>
    </xf>
    <xf numFmtId="0" fontId="0" fillId="0" borderId="0" xfId="0" applyAlignment="1">
      <alignment wrapText="1"/>
    </xf>
    <xf numFmtId="0" fontId="19" fillId="0" borderId="53" xfId="0" applyFont="1" applyFill="1" applyBorder="1" applyAlignment="1">
      <alignment horizontal="center" vertical="center" wrapText="1"/>
    </xf>
    <xf numFmtId="0" fontId="19" fillId="0" borderId="36" xfId="0" applyFont="1" applyFill="1" applyBorder="1" applyAlignment="1">
      <alignment horizontal="center" vertical="center" wrapText="1"/>
    </xf>
    <xf numFmtId="0" fontId="19" fillId="0" borderId="37" xfId="0" applyFont="1" applyFill="1" applyBorder="1" applyAlignment="1">
      <alignment horizontal="center" vertical="center" wrapText="1"/>
    </xf>
    <xf numFmtId="49" fontId="22" fillId="0" borderId="51" xfId="0" applyNumberFormat="1" applyFont="1" applyFill="1" applyBorder="1" applyAlignment="1" applyProtection="1">
      <alignment horizontal="center" vertical="center" wrapText="1"/>
      <protection/>
    </xf>
    <xf numFmtId="0" fontId="17" fillId="0" borderId="10" xfId="0" applyFont="1" applyFill="1" applyBorder="1" applyAlignment="1">
      <alignment/>
    </xf>
    <xf numFmtId="0" fontId="17" fillId="0" borderId="23" xfId="0" applyFont="1" applyFill="1" applyBorder="1" applyAlignment="1">
      <alignment/>
    </xf>
    <xf numFmtId="0" fontId="19" fillId="0" borderId="51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23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wrapText="1"/>
    </xf>
    <xf numFmtId="0" fontId="19" fillId="32" borderId="55" xfId="0" applyFont="1" applyFill="1" applyBorder="1" applyAlignment="1">
      <alignment horizontal="center" vertical="center" wrapText="1"/>
    </xf>
    <xf numFmtId="0" fontId="19" fillId="32" borderId="31" xfId="0" applyFont="1" applyFill="1" applyBorder="1" applyAlignment="1">
      <alignment horizontal="center" vertical="center" wrapText="1"/>
    </xf>
    <xf numFmtId="0" fontId="19" fillId="32" borderId="56" xfId="0" applyFont="1" applyFill="1" applyBorder="1" applyAlignment="1">
      <alignment horizontal="center" vertical="center" wrapText="1"/>
    </xf>
    <xf numFmtId="0" fontId="19" fillId="0" borderId="55" xfId="0" applyFont="1" applyFill="1" applyBorder="1" applyAlignment="1">
      <alignment horizontal="center" vertical="center" wrapText="1"/>
    </xf>
    <xf numFmtId="0" fontId="19" fillId="0" borderId="31" xfId="0" applyFont="1" applyFill="1" applyBorder="1" applyAlignment="1">
      <alignment horizontal="center" vertical="center" wrapText="1"/>
    </xf>
    <xf numFmtId="0" fontId="19" fillId="0" borderId="56" xfId="0" applyFont="1" applyFill="1" applyBorder="1" applyAlignment="1">
      <alignment horizontal="center" vertical="center" wrapText="1"/>
    </xf>
    <xf numFmtId="0" fontId="19" fillId="32" borderId="51" xfId="0" applyFont="1" applyFill="1" applyBorder="1" applyAlignment="1">
      <alignment horizontal="center" vertical="center" wrapText="1"/>
    </xf>
    <xf numFmtId="0" fontId="19" fillId="32" borderId="10" xfId="0" applyFont="1" applyFill="1" applyBorder="1" applyAlignment="1">
      <alignment horizontal="center" vertical="center" wrapText="1"/>
    </xf>
    <xf numFmtId="0" fontId="19" fillId="32" borderId="57" xfId="0" applyFont="1" applyFill="1" applyBorder="1" applyAlignment="1">
      <alignment horizontal="center" vertical="center" wrapText="1"/>
    </xf>
    <xf numFmtId="0" fontId="46" fillId="32" borderId="0" xfId="0" applyFont="1" applyFill="1" applyAlignment="1">
      <alignment wrapText="1"/>
    </xf>
    <xf numFmtId="0" fontId="0" fillId="32" borderId="0" xfId="0" applyFont="1" applyFill="1" applyAlignment="1">
      <alignment wrapText="1"/>
    </xf>
    <xf numFmtId="0" fontId="19" fillId="32" borderId="53" xfId="0" applyFont="1" applyFill="1" applyBorder="1" applyAlignment="1">
      <alignment horizontal="center" vertical="center" wrapText="1"/>
    </xf>
    <xf numFmtId="0" fontId="19" fillId="32" borderId="36" xfId="0" applyFont="1" applyFill="1" applyBorder="1" applyAlignment="1">
      <alignment horizontal="center" vertical="center" wrapText="1"/>
    </xf>
    <xf numFmtId="0" fontId="19" fillId="32" borderId="58" xfId="0" applyFont="1" applyFill="1" applyBorder="1" applyAlignment="1">
      <alignment horizontal="center" vertical="center" wrapText="1"/>
    </xf>
    <xf numFmtId="0" fontId="8" fillId="32" borderId="0" xfId="0" applyFont="1" applyFill="1" applyBorder="1" applyAlignment="1">
      <alignment horizontal="center" wrapText="1"/>
    </xf>
    <xf numFmtId="0" fontId="19" fillId="32" borderId="52" xfId="0" applyFont="1" applyFill="1" applyBorder="1" applyAlignment="1" applyProtection="1">
      <alignment horizontal="center" vertical="center" wrapText="1"/>
      <protection/>
    </xf>
    <xf numFmtId="0" fontId="19" fillId="32" borderId="29" xfId="0" applyFont="1" applyFill="1" applyBorder="1" applyAlignment="1" applyProtection="1">
      <alignment horizontal="center" vertical="center" wrapText="1"/>
      <protection/>
    </xf>
    <xf numFmtId="0" fontId="19" fillId="32" borderId="59" xfId="0" applyFont="1" applyFill="1" applyBorder="1" applyAlignment="1" applyProtection="1">
      <alignment horizontal="center" vertical="center" wrapText="1"/>
      <protection/>
    </xf>
    <xf numFmtId="49" fontId="19" fillId="32" borderId="60" xfId="0" applyNumberFormat="1" applyFont="1" applyFill="1" applyBorder="1" applyAlignment="1" applyProtection="1">
      <alignment horizontal="center" vertical="center" textRotation="90" wrapText="1"/>
      <protection/>
    </xf>
    <xf numFmtId="49" fontId="19" fillId="32" borderId="25" xfId="0" applyNumberFormat="1" applyFont="1" applyFill="1" applyBorder="1" applyAlignment="1" applyProtection="1">
      <alignment horizontal="center" vertical="center" textRotation="90" wrapText="1"/>
      <protection/>
    </xf>
    <xf numFmtId="49" fontId="19" fillId="32" borderId="61" xfId="0" applyNumberFormat="1" applyFont="1" applyFill="1" applyBorder="1" applyAlignment="1" applyProtection="1">
      <alignment horizontal="center" vertical="center" textRotation="90" wrapText="1"/>
      <protection/>
    </xf>
    <xf numFmtId="49" fontId="19" fillId="32" borderId="51" xfId="0" applyNumberFormat="1" applyFont="1" applyFill="1" applyBorder="1" applyAlignment="1" applyProtection="1">
      <alignment horizontal="center" vertical="center" textRotation="90" wrapText="1"/>
      <protection/>
    </xf>
    <xf numFmtId="49" fontId="19" fillId="32" borderId="10" xfId="0" applyNumberFormat="1" applyFont="1" applyFill="1" applyBorder="1" applyAlignment="1" applyProtection="1">
      <alignment horizontal="center" vertical="center" textRotation="90" wrapText="1"/>
      <protection/>
    </xf>
    <xf numFmtId="49" fontId="19" fillId="32" borderId="57" xfId="0" applyNumberFormat="1" applyFont="1" applyFill="1" applyBorder="1" applyAlignment="1" applyProtection="1">
      <alignment horizontal="center" vertical="center" textRotation="90" wrapText="1"/>
      <protection/>
    </xf>
    <xf numFmtId="49" fontId="19" fillId="32" borderId="62" xfId="0" applyNumberFormat="1" applyFont="1" applyFill="1" applyBorder="1" applyAlignment="1" applyProtection="1">
      <alignment horizontal="center" vertical="center" textRotation="90" wrapText="1"/>
      <protection/>
    </xf>
    <xf numFmtId="49" fontId="19" fillId="32" borderId="26" xfId="0" applyNumberFormat="1" applyFont="1" applyFill="1" applyBorder="1" applyAlignment="1" applyProtection="1">
      <alignment horizontal="center" vertical="center" textRotation="90" wrapText="1"/>
      <protection/>
    </xf>
    <xf numFmtId="49" fontId="19" fillId="32" borderId="63" xfId="0" applyNumberFormat="1" applyFont="1" applyFill="1" applyBorder="1" applyAlignment="1" applyProtection="1">
      <alignment horizontal="center" vertical="center" textRotation="90" wrapText="1"/>
      <protection/>
    </xf>
    <xf numFmtId="49" fontId="19" fillId="32" borderId="55" xfId="0" applyNumberFormat="1" applyFont="1" applyFill="1" applyBorder="1" applyAlignment="1" applyProtection="1">
      <alignment horizontal="center" vertical="center" wrapText="1"/>
      <protection/>
    </xf>
    <xf numFmtId="0" fontId="17" fillId="32" borderId="31" xfId="0" applyFont="1" applyFill="1" applyBorder="1" applyAlignment="1">
      <alignment/>
    </xf>
    <xf numFmtId="0" fontId="17" fillId="32" borderId="56" xfId="0" applyFont="1" applyFill="1" applyBorder="1" applyAlignment="1">
      <alignment/>
    </xf>
    <xf numFmtId="49" fontId="19" fillId="32" borderId="64" xfId="0" applyNumberFormat="1" applyFont="1" applyFill="1" applyBorder="1" applyAlignment="1" applyProtection="1">
      <alignment horizontal="center" vertical="center" textRotation="90" wrapText="1"/>
      <protection/>
    </xf>
    <xf numFmtId="49" fontId="19" fillId="32" borderId="27" xfId="0" applyNumberFormat="1" applyFont="1" applyFill="1" applyBorder="1" applyAlignment="1" applyProtection="1">
      <alignment horizontal="center" vertical="center" textRotation="90" wrapText="1"/>
      <protection/>
    </xf>
    <xf numFmtId="49" fontId="19" fillId="32" borderId="65" xfId="0" applyNumberFormat="1" applyFont="1" applyFill="1" applyBorder="1" applyAlignment="1" applyProtection="1">
      <alignment horizontal="center" vertical="center" textRotation="90" wrapText="1"/>
      <protection/>
    </xf>
    <xf numFmtId="0" fontId="8" fillId="0" borderId="0" xfId="0" applyFont="1" applyAlignment="1">
      <alignment horizontal="center"/>
    </xf>
    <xf numFmtId="49" fontId="8" fillId="0" borderId="0" xfId="0" applyNumberFormat="1" applyFont="1" applyAlignment="1">
      <alignment horizontal="center"/>
    </xf>
    <xf numFmtId="0" fontId="18" fillId="0" borderId="0" xfId="0" applyFont="1" applyAlignment="1">
      <alignment horizontal="left" wrapText="1"/>
    </xf>
    <xf numFmtId="4" fontId="46" fillId="0" borderId="10" xfId="0" applyNumberFormat="1" applyFont="1" applyFill="1" applyBorder="1" applyAlignment="1">
      <alignment horizontal="right"/>
    </xf>
    <xf numFmtId="4" fontId="18" fillId="0" borderId="10" xfId="0" applyNumberFormat="1" applyFont="1" applyFill="1" applyBorder="1" applyAlignment="1">
      <alignment/>
    </xf>
  </cellXfs>
  <cellStyles count="51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00" xfId="54"/>
    <cellStyle name="Обычный 101" xfId="55"/>
    <cellStyle name="Обычный 102" xfId="56"/>
    <cellStyle name="Обычный 103" xfId="57"/>
    <cellStyle name="Обычный 104" xfId="58"/>
    <cellStyle name="Обычный 105" xfId="59"/>
    <cellStyle name="Обычный 106" xfId="60"/>
    <cellStyle name="Обычный 107" xfId="61"/>
    <cellStyle name="Обычный 108" xfId="62"/>
    <cellStyle name="Обычный 109" xfId="63"/>
    <cellStyle name="Обычный 11" xfId="64"/>
    <cellStyle name="Обычный 110" xfId="65"/>
    <cellStyle name="Обычный 111" xfId="66"/>
    <cellStyle name="Обычный 112" xfId="67"/>
    <cellStyle name="Обычный 113" xfId="68"/>
    <cellStyle name="Обычный 114" xfId="69"/>
    <cellStyle name="Обычный 115" xfId="70"/>
    <cellStyle name="Обычный 116" xfId="71"/>
    <cellStyle name="Обычный 117" xfId="72"/>
    <cellStyle name="Обычный 118" xfId="73"/>
    <cellStyle name="Обычный 119" xfId="74"/>
    <cellStyle name="Обычный 12" xfId="75"/>
    <cellStyle name="Обычный 120" xfId="76"/>
    <cellStyle name="Обычный 121" xfId="77"/>
    <cellStyle name="Обычный 122" xfId="78"/>
    <cellStyle name="Обычный 123" xfId="79"/>
    <cellStyle name="Обычный 124" xfId="80"/>
    <cellStyle name="Обычный 125" xfId="81"/>
    <cellStyle name="Обычный 126" xfId="82"/>
    <cellStyle name="Обычный 127" xfId="83"/>
    <cellStyle name="Обычный 128" xfId="84"/>
    <cellStyle name="Обычный 129" xfId="85"/>
    <cellStyle name="Обычный 13" xfId="86"/>
    <cellStyle name="Обычный 130" xfId="87"/>
    <cellStyle name="Обычный 131" xfId="88"/>
    <cellStyle name="Обычный 132" xfId="89"/>
    <cellStyle name="Обычный 133" xfId="90"/>
    <cellStyle name="Обычный 134" xfId="91"/>
    <cellStyle name="Обычный 135" xfId="92"/>
    <cellStyle name="Обычный 136" xfId="93"/>
    <cellStyle name="Обычный 137" xfId="94"/>
    <cellStyle name="Обычный 138" xfId="95"/>
    <cellStyle name="Обычный 139" xfId="96"/>
    <cellStyle name="Обычный 14" xfId="97"/>
    <cellStyle name="Обычный 140" xfId="98"/>
    <cellStyle name="Обычный 141" xfId="99"/>
    <cellStyle name="Обычный 142" xfId="100"/>
    <cellStyle name="Обычный 143" xfId="101"/>
    <cellStyle name="Обычный 144" xfId="102"/>
    <cellStyle name="Обычный 145" xfId="103"/>
    <cellStyle name="Обычный 146" xfId="104"/>
    <cellStyle name="Обычный 147" xfId="105"/>
    <cellStyle name="Обычный 148" xfId="106"/>
    <cellStyle name="Обычный 149" xfId="107"/>
    <cellStyle name="Обычный 15" xfId="108"/>
    <cellStyle name="Обычный 150" xfId="109"/>
    <cellStyle name="Обычный 151" xfId="110"/>
    <cellStyle name="Обычный 152" xfId="111"/>
    <cellStyle name="Обычный 153" xfId="112"/>
    <cellStyle name="Обычный 154" xfId="113"/>
    <cellStyle name="Обычный 155" xfId="114"/>
    <cellStyle name="Обычный 156" xfId="115"/>
    <cellStyle name="Обычный 157" xfId="116"/>
    <cellStyle name="Обычный 158" xfId="117"/>
    <cellStyle name="Обычный 159" xfId="118"/>
    <cellStyle name="Обычный 16" xfId="119"/>
    <cellStyle name="Обычный 160" xfId="120"/>
    <cellStyle name="Обычный 161" xfId="121"/>
    <cellStyle name="Обычный 162" xfId="122"/>
    <cellStyle name="Обычный 163" xfId="123"/>
    <cellStyle name="Обычный 164" xfId="124"/>
    <cellStyle name="Обычный 165" xfId="125"/>
    <cellStyle name="Обычный 166" xfId="126"/>
    <cellStyle name="Обычный 167" xfId="127"/>
    <cellStyle name="Обычный 168" xfId="128"/>
    <cellStyle name="Обычный 169" xfId="129"/>
    <cellStyle name="Обычный 17" xfId="130"/>
    <cellStyle name="Обычный 18" xfId="131"/>
    <cellStyle name="Обычный 19" xfId="132"/>
    <cellStyle name="Обычный 2" xfId="133"/>
    <cellStyle name="Обычный 2 10" xfId="134"/>
    <cellStyle name="Обычный 2 100" xfId="135"/>
    <cellStyle name="Обычный 2 101" xfId="136"/>
    <cellStyle name="Обычный 2 102" xfId="137"/>
    <cellStyle name="Обычный 2 103" xfId="138"/>
    <cellStyle name="Обычный 2 104" xfId="139"/>
    <cellStyle name="Обычный 2 105" xfId="140"/>
    <cellStyle name="Обычный 2 106" xfId="141"/>
    <cellStyle name="Обычный 2 107" xfId="142"/>
    <cellStyle name="Обычный 2 108" xfId="143"/>
    <cellStyle name="Обычный 2 109" xfId="144"/>
    <cellStyle name="Обычный 2 11" xfId="145"/>
    <cellStyle name="Обычный 2 110" xfId="146"/>
    <cellStyle name="Обычный 2 111" xfId="147"/>
    <cellStyle name="Обычный 2 112" xfId="148"/>
    <cellStyle name="Обычный 2 113" xfId="149"/>
    <cellStyle name="Обычный 2 114" xfId="150"/>
    <cellStyle name="Обычный 2 115" xfId="151"/>
    <cellStyle name="Обычный 2 116" xfId="152"/>
    <cellStyle name="Обычный 2 117" xfId="153"/>
    <cellStyle name="Обычный 2 118" xfId="154"/>
    <cellStyle name="Обычный 2 119" xfId="155"/>
    <cellStyle name="Обычный 2 12" xfId="156"/>
    <cellStyle name="Обычный 2 12 10" xfId="157"/>
    <cellStyle name="Обычный 2 12 11" xfId="158"/>
    <cellStyle name="Обычный 2 12 12" xfId="159"/>
    <cellStyle name="Обычный 2 12 13" xfId="160"/>
    <cellStyle name="Обычный 2 12 14" xfId="161"/>
    <cellStyle name="Обычный 2 12 15" xfId="162"/>
    <cellStyle name="Обычный 2 12 16" xfId="163"/>
    <cellStyle name="Обычный 2 12 17" xfId="164"/>
    <cellStyle name="Обычный 2 12 18" xfId="165"/>
    <cellStyle name="Обычный 2 12 19" xfId="166"/>
    <cellStyle name="Обычный 2 12 2" xfId="167"/>
    <cellStyle name="Обычный 2 12 20" xfId="168"/>
    <cellStyle name="Обычный 2 12 21" xfId="169"/>
    <cellStyle name="Обычный 2 12 22" xfId="170"/>
    <cellStyle name="Обычный 2 12 23" xfId="171"/>
    <cellStyle name="Обычный 2 12 24" xfId="172"/>
    <cellStyle name="Обычный 2 12 25" xfId="173"/>
    <cellStyle name="Обычный 2 12 26" xfId="174"/>
    <cellStyle name="Обычный 2 12 27" xfId="175"/>
    <cellStyle name="Обычный 2 12 28" xfId="176"/>
    <cellStyle name="Обычный 2 12 29" xfId="177"/>
    <cellStyle name="Обычный 2 12 3" xfId="178"/>
    <cellStyle name="Обычный 2 12 30" xfId="179"/>
    <cellStyle name="Обычный 2 12 4" xfId="180"/>
    <cellStyle name="Обычный 2 12 5" xfId="181"/>
    <cellStyle name="Обычный 2 12 6" xfId="182"/>
    <cellStyle name="Обычный 2 12 7" xfId="183"/>
    <cellStyle name="Обычный 2 12 8" xfId="184"/>
    <cellStyle name="Обычный 2 12 9" xfId="185"/>
    <cellStyle name="Обычный 2 120" xfId="186"/>
    <cellStyle name="Обычный 2 121" xfId="187"/>
    <cellStyle name="Обычный 2 122" xfId="188"/>
    <cellStyle name="Обычный 2 123" xfId="189"/>
    <cellStyle name="Обычный 2 124" xfId="190"/>
    <cellStyle name="Обычный 2 125" xfId="191"/>
    <cellStyle name="Обычный 2 126" xfId="192"/>
    <cellStyle name="Обычный 2 127" xfId="193"/>
    <cellStyle name="Обычный 2 128" xfId="194"/>
    <cellStyle name="Обычный 2 129" xfId="195"/>
    <cellStyle name="Обычный 2 13" xfId="196"/>
    <cellStyle name="Обычный 2 130" xfId="197"/>
    <cellStyle name="Обычный 2 131" xfId="198"/>
    <cellStyle name="Обычный 2 132" xfId="199"/>
    <cellStyle name="Обычный 2 133" xfId="200"/>
    <cellStyle name="Обычный 2 134" xfId="201"/>
    <cellStyle name="Обычный 2 135" xfId="202"/>
    <cellStyle name="Обычный 2 136" xfId="203"/>
    <cellStyle name="Обычный 2 137" xfId="204"/>
    <cellStyle name="Обычный 2 138" xfId="205"/>
    <cellStyle name="Обычный 2 139" xfId="206"/>
    <cellStyle name="Обычный 2 14" xfId="207"/>
    <cellStyle name="Обычный 2 140" xfId="208"/>
    <cellStyle name="Обычный 2 141" xfId="209"/>
    <cellStyle name="Обычный 2 142" xfId="210"/>
    <cellStyle name="Обычный 2 143" xfId="211"/>
    <cellStyle name="Обычный 2 144" xfId="212"/>
    <cellStyle name="Обычный 2 145" xfId="213"/>
    <cellStyle name="Обычный 2 146" xfId="214"/>
    <cellStyle name="Обычный 2 147" xfId="215"/>
    <cellStyle name="Обычный 2 148" xfId="216"/>
    <cellStyle name="Обычный 2 149" xfId="217"/>
    <cellStyle name="Обычный 2 15" xfId="218"/>
    <cellStyle name="Обычный 2 150" xfId="219"/>
    <cellStyle name="Обычный 2 151" xfId="220"/>
    <cellStyle name="Обычный 2 152" xfId="221"/>
    <cellStyle name="Обычный 2 153" xfId="222"/>
    <cellStyle name="Обычный 2 154" xfId="223"/>
    <cellStyle name="Обычный 2 155" xfId="224"/>
    <cellStyle name="Обычный 2 156" xfId="225"/>
    <cellStyle name="Обычный 2 157" xfId="226"/>
    <cellStyle name="Обычный 2 158" xfId="227"/>
    <cellStyle name="Обычный 2 159" xfId="228"/>
    <cellStyle name="Обычный 2 16" xfId="229"/>
    <cellStyle name="Обычный 2 160" xfId="230"/>
    <cellStyle name="Обычный 2 161" xfId="231"/>
    <cellStyle name="Обычный 2 162" xfId="232"/>
    <cellStyle name="Обычный 2 163" xfId="233"/>
    <cellStyle name="Обычный 2 164" xfId="234"/>
    <cellStyle name="Обычный 2 165" xfId="235"/>
    <cellStyle name="Обычный 2 166" xfId="236"/>
    <cellStyle name="Обычный 2 167" xfId="237"/>
    <cellStyle name="Обычный 2 168" xfId="238"/>
    <cellStyle name="Обычный 2 169" xfId="239"/>
    <cellStyle name="Обычный 2 17" xfId="240"/>
    <cellStyle name="Обычный 2 170" xfId="241"/>
    <cellStyle name="Обычный 2 171" xfId="242"/>
    <cellStyle name="Обычный 2 172" xfId="243"/>
    <cellStyle name="Обычный 2 173" xfId="244"/>
    <cellStyle name="Обычный 2 174" xfId="245"/>
    <cellStyle name="Обычный 2 175" xfId="246"/>
    <cellStyle name="Обычный 2 176" xfId="247"/>
    <cellStyle name="Обычный 2 177" xfId="248"/>
    <cellStyle name="Обычный 2 178" xfId="249"/>
    <cellStyle name="Обычный 2 179" xfId="250"/>
    <cellStyle name="Обычный 2 18" xfId="251"/>
    <cellStyle name="Обычный 2 180" xfId="252"/>
    <cellStyle name="Обычный 2 181" xfId="253"/>
    <cellStyle name="Обычный 2 182" xfId="254"/>
    <cellStyle name="Обычный 2 183" xfId="255"/>
    <cellStyle name="Обычный 2 184" xfId="256"/>
    <cellStyle name="Обычный 2 185" xfId="257"/>
    <cellStyle name="Обычный 2 186" xfId="258"/>
    <cellStyle name="Обычный 2 187" xfId="259"/>
    <cellStyle name="Обычный 2 188" xfId="260"/>
    <cellStyle name="Обычный 2 189" xfId="261"/>
    <cellStyle name="Обычный 2 19" xfId="262"/>
    <cellStyle name="Обычный 2 190" xfId="263"/>
    <cellStyle name="Обычный 2 191" xfId="264"/>
    <cellStyle name="Обычный 2 192" xfId="265"/>
    <cellStyle name="Обычный 2 193" xfId="266"/>
    <cellStyle name="Обычный 2 194" xfId="267"/>
    <cellStyle name="Обычный 2 195" xfId="268"/>
    <cellStyle name="Обычный 2 196" xfId="269"/>
    <cellStyle name="Обычный 2 197" xfId="270"/>
    <cellStyle name="Обычный 2 198" xfId="271"/>
    <cellStyle name="Обычный 2 199" xfId="272"/>
    <cellStyle name="Обычный 2 2" xfId="273"/>
    <cellStyle name="Обычный 2 2 10" xfId="274"/>
    <cellStyle name="Обычный 2 2 11" xfId="275"/>
    <cellStyle name="Обычный 2 2 12" xfId="276"/>
    <cellStyle name="Обычный 2 2 13" xfId="277"/>
    <cellStyle name="Обычный 2 2 14" xfId="278"/>
    <cellStyle name="Обычный 2 2 15" xfId="279"/>
    <cellStyle name="Обычный 2 2 16" xfId="280"/>
    <cellStyle name="Обычный 2 2 17" xfId="281"/>
    <cellStyle name="Обычный 2 2 18" xfId="282"/>
    <cellStyle name="Обычный 2 2 19" xfId="283"/>
    <cellStyle name="Обычный 2 2 2" xfId="284"/>
    <cellStyle name="Обычный 2 2 20" xfId="285"/>
    <cellStyle name="Обычный 2 2 21" xfId="286"/>
    <cellStyle name="Обычный 2 2 22" xfId="287"/>
    <cellStyle name="Обычный 2 2 23" xfId="288"/>
    <cellStyle name="Обычный 2 2 24" xfId="289"/>
    <cellStyle name="Обычный 2 2 25" xfId="290"/>
    <cellStyle name="Обычный 2 2 26" xfId="291"/>
    <cellStyle name="Обычный 2 2 27" xfId="292"/>
    <cellStyle name="Обычный 2 2 28" xfId="293"/>
    <cellStyle name="Обычный 2 2 29" xfId="294"/>
    <cellStyle name="Обычный 2 2 3" xfId="295"/>
    <cellStyle name="Обычный 2 2 30" xfId="296"/>
    <cellStyle name="Обычный 2 2 31" xfId="297"/>
    <cellStyle name="Обычный 2 2 32" xfId="298"/>
    <cellStyle name="Обычный 2 2 33" xfId="299"/>
    <cellStyle name="Обычный 2 2 4" xfId="300"/>
    <cellStyle name="Обычный 2 2 5" xfId="301"/>
    <cellStyle name="Обычный 2 2 6" xfId="302"/>
    <cellStyle name="Обычный 2 2 7" xfId="303"/>
    <cellStyle name="Обычный 2 2 8" xfId="304"/>
    <cellStyle name="Обычный 2 2 9" xfId="305"/>
    <cellStyle name="Обычный 2 20" xfId="306"/>
    <cellStyle name="Обычный 2 200" xfId="307"/>
    <cellStyle name="Обычный 2 201" xfId="308"/>
    <cellStyle name="Обычный 2 21" xfId="309"/>
    <cellStyle name="Обычный 2 22" xfId="310"/>
    <cellStyle name="Обычный 2 23" xfId="311"/>
    <cellStyle name="Обычный 2 24" xfId="312"/>
    <cellStyle name="Обычный 2 25" xfId="313"/>
    <cellStyle name="Обычный 2 26" xfId="314"/>
    <cellStyle name="Обычный 2 27" xfId="315"/>
    <cellStyle name="Обычный 2 28" xfId="316"/>
    <cellStyle name="Обычный 2 29" xfId="317"/>
    <cellStyle name="Обычный 2 3" xfId="318"/>
    <cellStyle name="Обычный 2 30" xfId="319"/>
    <cellStyle name="Обычный 2 31" xfId="320"/>
    <cellStyle name="Обычный 2 32" xfId="321"/>
    <cellStyle name="Обычный 2 33" xfId="322"/>
    <cellStyle name="Обычный 2 34" xfId="323"/>
    <cellStyle name="Обычный 2 35" xfId="324"/>
    <cellStyle name="Обычный 2 36" xfId="325"/>
    <cellStyle name="Обычный 2 37" xfId="326"/>
    <cellStyle name="Обычный 2 38" xfId="327"/>
    <cellStyle name="Обычный 2 39" xfId="328"/>
    <cellStyle name="Обычный 2 4" xfId="329"/>
    <cellStyle name="Обычный 2 40" xfId="330"/>
    <cellStyle name="Обычный 2 41" xfId="331"/>
    <cellStyle name="Обычный 2 42" xfId="332"/>
    <cellStyle name="Обычный 2 43" xfId="333"/>
    <cellStyle name="Обычный 2 44" xfId="334"/>
    <cellStyle name="Обычный 2 45" xfId="335"/>
    <cellStyle name="Обычный 2 46" xfId="336"/>
    <cellStyle name="Обычный 2 47" xfId="337"/>
    <cellStyle name="Обычный 2 48" xfId="338"/>
    <cellStyle name="Обычный 2 49" xfId="339"/>
    <cellStyle name="Обычный 2 5" xfId="340"/>
    <cellStyle name="Обычный 2 50" xfId="341"/>
    <cellStyle name="Обычный 2 51" xfId="342"/>
    <cellStyle name="Обычный 2 52" xfId="343"/>
    <cellStyle name="Обычный 2 53" xfId="344"/>
    <cellStyle name="Обычный 2 54" xfId="345"/>
    <cellStyle name="Обычный 2 55" xfId="346"/>
    <cellStyle name="Обычный 2 56" xfId="347"/>
    <cellStyle name="Обычный 2 57" xfId="348"/>
    <cellStyle name="Обычный 2 58" xfId="349"/>
    <cellStyle name="Обычный 2 59" xfId="350"/>
    <cellStyle name="Обычный 2 6" xfId="351"/>
    <cellStyle name="Обычный 2 60" xfId="352"/>
    <cellStyle name="Обычный 2 61" xfId="353"/>
    <cellStyle name="Обычный 2 62" xfId="354"/>
    <cellStyle name="Обычный 2 63" xfId="355"/>
    <cellStyle name="Обычный 2 64" xfId="356"/>
    <cellStyle name="Обычный 2 65" xfId="357"/>
    <cellStyle name="Обычный 2 66" xfId="358"/>
    <cellStyle name="Обычный 2 67" xfId="359"/>
    <cellStyle name="Обычный 2 68" xfId="360"/>
    <cellStyle name="Обычный 2 69" xfId="361"/>
    <cellStyle name="Обычный 2 7" xfId="362"/>
    <cellStyle name="Обычный 2 70" xfId="363"/>
    <cellStyle name="Обычный 2 71" xfId="364"/>
    <cellStyle name="Обычный 2 72" xfId="365"/>
    <cellStyle name="Обычный 2 73" xfId="366"/>
    <cellStyle name="Обычный 2 74" xfId="367"/>
    <cellStyle name="Обычный 2 75" xfId="368"/>
    <cellStyle name="Обычный 2 76" xfId="369"/>
    <cellStyle name="Обычный 2 77" xfId="370"/>
    <cellStyle name="Обычный 2 78" xfId="371"/>
    <cellStyle name="Обычный 2 79" xfId="372"/>
    <cellStyle name="Обычный 2 8" xfId="373"/>
    <cellStyle name="Обычный 2 80" xfId="374"/>
    <cellStyle name="Обычный 2 81" xfId="375"/>
    <cellStyle name="Обычный 2 82" xfId="376"/>
    <cellStyle name="Обычный 2 83" xfId="377"/>
    <cellStyle name="Обычный 2 84" xfId="378"/>
    <cellStyle name="Обычный 2 85" xfId="379"/>
    <cellStyle name="Обычный 2 86" xfId="380"/>
    <cellStyle name="Обычный 2 87" xfId="381"/>
    <cellStyle name="Обычный 2 88" xfId="382"/>
    <cellStyle name="Обычный 2 89" xfId="383"/>
    <cellStyle name="Обычный 2 9" xfId="384"/>
    <cellStyle name="Обычный 2 90" xfId="385"/>
    <cellStyle name="Обычный 2 91" xfId="386"/>
    <cellStyle name="Обычный 2 92" xfId="387"/>
    <cellStyle name="Обычный 2 93" xfId="388"/>
    <cellStyle name="Обычный 2 94" xfId="389"/>
    <cellStyle name="Обычный 2 95" xfId="390"/>
    <cellStyle name="Обычный 2 96" xfId="391"/>
    <cellStyle name="Обычный 2 97" xfId="392"/>
    <cellStyle name="Обычный 2 98" xfId="393"/>
    <cellStyle name="Обычный 2 99" xfId="394"/>
    <cellStyle name="Обычный 20" xfId="395"/>
    <cellStyle name="Обычный 21" xfId="396"/>
    <cellStyle name="Обычный 22" xfId="397"/>
    <cellStyle name="Обычный 23" xfId="398"/>
    <cellStyle name="Обычный 24" xfId="399"/>
    <cellStyle name="Обычный 25" xfId="400"/>
    <cellStyle name="Обычный 26" xfId="401"/>
    <cellStyle name="Обычный 27" xfId="402"/>
    <cellStyle name="Обычный 28" xfId="403"/>
    <cellStyle name="Обычный 29" xfId="404"/>
    <cellStyle name="Обычный 3" xfId="405"/>
    <cellStyle name="Обычный 3 10" xfId="406"/>
    <cellStyle name="Обычный 3 11" xfId="407"/>
    <cellStyle name="Обычный 3 12" xfId="408"/>
    <cellStyle name="Обычный 3 13" xfId="409"/>
    <cellStyle name="Обычный 3 14" xfId="410"/>
    <cellStyle name="Обычный 3 15" xfId="411"/>
    <cellStyle name="Обычный 3 16" xfId="412"/>
    <cellStyle name="Обычный 3 17" xfId="413"/>
    <cellStyle name="Обычный 3 18" xfId="414"/>
    <cellStyle name="Обычный 3 19" xfId="415"/>
    <cellStyle name="Обычный 3 2" xfId="416"/>
    <cellStyle name="Обычный 3 20" xfId="417"/>
    <cellStyle name="Обычный 3 21" xfId="418"/>
    <cellStyle name="Обычный 3 22" xfId="419"/>
    <cellStyle name="Обычный 3 23" xfId="420"/>
    <cellStyle name="Обычный 3 24" xfId="421"/>
    <cellStyle name="Обычный 3 25" xfId="422"/>
    <cellStyle name="Обычный 3 26" xfId="423"/>
    <cellStyle name="Обычный 3 27" xfId="424"/>
    <cellStyle name="Обычный 3 28" xfId="425"/>
    <cellStyle name="Обычный 3 29" xfId="426"/>
    <cellStyle name="Обычный 3 3" xfId="427"/>
    <cellStyle name="Обычный 3 30" xfId="428"/>
    <cellStyle name="Обычный 3 31" xfId="429"/>
    <cellStyle name="Обычный 3 32" xfId="430"/>
    <cellStyle name="Обычный 3 33" xfId="431"/>
    <cellStyle name="Обычный 3 4" xfId="432"/>
    <cellStyle name="Обычный 3 5" xfId="433"/>
    <cellStyle name="Обычный 3 6" xfId="434"/>
    <cellStyle name="Обычный 3 7" xfId="435"/>
    <cellStyle name="Обычный 3 8" xfId="436"/>
    <cellStyle name="Обычный 3 9" xfId="437"/>
    <cellStyle name="Обычный 30" xfId="438"/>
    <cellStyle name="Обычный 31" xfId="439"/>
    <cellStyle name="Обычный 32" xfId="440"/>
    <cellStyle name="Обычный 33" xfId="441"/>
    <cellStyle name="Обычный 34" xfId="442"/>
    <cellStyle name="Обычный 35" xfId="443"/>
    <cellStyle name="Обычный 36" xfId="444"/>
    <cellStyle name="Обычный 37" xfId="445"/>
    <cellStyle name="Обычный 38" xfId="446"/>
    <cellStyle name="Обычный 39" xfId="447"/>
    <cellStyle name="Обычный 4" xfId="448"/>
    <cellStyle name="Обычный 40" xfId="449"/>
    <cellStyle name="Обычный 41" xfId="450"/>
    <cellStyle name="Обычный 42" xfId="451"/>
    <cellStyle name="Обычный 43" xfId="452"/>
    <cellStyle name="Обычный 44" xfId="453"/>
    <cellStyle name="Обычный 45" xfId="454"/>
    <cellStyle name="Обычный 46" xfId="455"/>
    <cellStyle name="Обычный 47" xfId="456"/>
    <cellStyle name="Обычный 48" xfId="457"/>
    <cellStyle name="Обычный 49" xfId="458"/>
    <cellStyle name="Обычный 5" xfId="459"/>
    <cellStyle name="Обычный 50" xfId="460"/>
    <cellStyle name="Обычный 51" xfId="461"/>
    <cellStyle name="Обычный 52" xfId="462"/>
    <cellStyle name="Обычный 53" xfId="463"/>
    <cellStyle name="Обычный 54" xfId="464"/>
    <cellStyle name="Обычный 55" xfId="465"/>
    <cellStyle name="Обычный 56" xfId="466"/>
    <cellStyle name="Обычный 57" xfId="467"/>
    <cellStyle name="Обычный 58" xfId="468"/>
    <cellStyle name="Обычный 59" xfId="469"/>
    <cellStyle name="Обычный 6" xfId="470"/>
    <cellStyle name="Обычный 60" xfId="471"/>
    <cellStyle name="Обычный 61" xfId="472"/>
    <cellStyle name="Обычный 62" xfId="473"/>
    <cellStyle name="Обычный 63" xfId="474"/>
    <cellStyle name="Обычный 64" xfId="475"/>
    <cellStyle name="Обычный 65" xfId="476"/>
    <cellStyle name="Обычный 66" xfId="477"/>
    <cellStyle name="Обычный 67" xfId="478"/>
    <cellStyle name="Обычный 68" xfId="479"/>
    <cellStyle name="Обычный 69" xfId="480"/>
    <cellStyle name="Обычный 7" xfId="481"/>
    <cellStyle name="Обычный 70" xfId="482"/>
    <cellStyle name="Обычный 71" xfId="483"/>
    <cellStyle name="Обычный 72" xfId="484"/>
    <cellStyle name="Обычный 73" xfId="485"/>
    <cellStyle name="Обычный 74" xfId="486"/>
    <cellStyle name="Обычный 75" xfId="487"/>
    <cellStyle name="Обычный 76" xfId="488"/>
    <cellStyle name="Обычный 77" xfId="489"/>
    <cellStyle name="Обычный 78" xfId="490"/>
    <cellStyle name="Обычный 79" xfId="491"/>
    <cellStyle name="Обычный 8" xfId="492"/>
    <cellStyle name="Обычный 80" xfId="493"/>
    <cellStyle name="Обычный 81" xfId="494"/>
    <cellStyle name="Обычный 82" xfId="495"/>
    <cellStyle name="Обычный 83" xfId="496"/>
    <cellStyle name="Обычный 84" xfId="497"/>
    <cellStyle name="Обычный 85" xfId="498"/>
    <cellStyle name="Обычный 86" xfId="499"/>
    <cellStyle name="Обычный 87" xfId="500"/>
    <cellStyle name="Обычный 88" xfId="501"/>
    <cellStyle name="Обычный 89" xfId="502"/>
    <cellStyle name="Обычный 9" xfId="503"/>
    <cellStyle name="Обычный 90" xfId="504"/>
    <cellStyle name="Обычный 91" xfId="505"/>
    <cellStyle name="Обычный 92" xfId="506"/>
    <cellStyle name="Обычный 93" xfId="507"/>
    <cellStyle name="Обычный 94" xfId="508"/>
    <cellStyle name="Обычный 95" xfId="509"/>
    <cellStyle name="Обычный 96" xfId="510"/>
    <cellStyle name="Обычный 97" xfId="511"/>
    <cellStyle name="Обычный 98" xfId="512"/>
    <cellStyle name="Обычный 99" xfId="513"/>
    <cellStyle name="Обычный_tmp" xfId="514"/>
    <cellStyle name="Обычный_tmp_Пояснительная" xfId="515"/>
    <cellStyle name="Обычный_прил7-8" xfId="516"/>
    <cellStyle name="Followed Hyperlink" xfId="517"/>
    <cellStyle name="Плохой" xfId="518"/>
    <cellStyle name="Пояснение" xfId="519"/>
    <cellStyle name="Примечание" xfId="520"/>
    <cellStyle name="Percent" xfId="521"/>
    <cellStyle name="Связанная ячейка" xfId="522"/>
    <cellStyle name="Текст предупреждения" xfId="523"/>
    <cellStyle name="Comma" xfId="524"/>
    <cellStyle name="Comma [0]" xfId="525"/>
    <cellStyle name="Хороший" xfId="52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98054EEFBC558BB21A9624E3BB69E118D4553D2843CF7A57337B5FDA5338427C3C37DB4CC4BE6D7AEA997281BB29211E87904687A7751467E8g3L" TargetMode="External" /><Relationship Id="rId2" Type="http://schemas.openxmlformats.org/officeDocument/2006/relationships/hyperlink" Target="consultantplus://offline/ref=0311FBEF83BFBFB6C09E4544B0CC2436F06C183F7965C33E81E08522433CC8710B62ACC58B1BDBBCDD1BCE212AEA5CC8964E2D6E3152A792pAi0L" TargetMode="External" /><Relationship Id="rId3" Type="http://schemas.openxmlformats.org/officeDocument/2006/relationships/hyperlink" Target="consultantplus://offline/ref=19ED4B3ED6077FC286755C106B5B9683B4F3D7AF0CD064992C7E5C779EFB9008A96D843E27101347EA67F34864519443D73BB93470E09055FBmAL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U231"/>
  <sheetViews>
    <sheetView view="pageBreakPreview" zoomScale="75" zoomScaleNormal="70" zoomScaleSheetLayoutView="75" zoomScalePageLayoutView="0" workbookViewId="0" topLeftCell="A1">
      <selection activeCell="L3" sqref="L3"/>
    </sheetView>
  </sheetViews>
  <sheetFormatPr defaultColWidth="9.00390625" defaultRowHeight="12.75"/>
  <cols>
    <col min="1" max="1" width="5.375" style="1" customWidth="1"/>
    <col min="2" max="2" width="0.875" style="2" hidden="1" customWidth="1"/>
    <col min="3" max="3" width="83.375" style="1" customWidth="1"/>
    <col min="4" max="4" width="6.375" style="3" customWidth="1"/>
    <col min="5" max="5" width="5.125" style="3" customWidth="1"/>
    <col min="6" max="6" width="5.875" style="3" customWidth="1"/>
    <col min="7" max="7" width="5.125" style="3" customWidth="1"/>
    <col min="8" max="8" width="7.625" style="3" customWidth="1"/>
    <col min="9" max="9" width="9.375" style="3" customWidth="1"/>
    <col min="10" max="10" width="10.875" style="3" customWidth="1"/>
    <col min="11" max="11" width="10.25390625" style="3" customWidth="1"/>
    <col min="12" max="12" width="23.375" style="4" customWidth="1"/>
    <col min="13" max="14" width="0.12890625" style="4" hidden="1" customWidth="1"/>
    <col min="15" max="16" width="0.37109375" style="4" hidden="1" customWidth="1"/>
    <col min="17" max="17" width="13.125" style="4" hidden="1" customWidth="1"/>
    <col min="18" max="18" width="0.12890625" style="4" hidden="1" customWidth="1"/>
    <col min="19" max="19" width="7.375" style="4" hidden="1" customWidth="1"/>
    <col min="20" max="20" width="21.25390625" style="1" customWidth="1"/>
    <col min="21" max="21" width="14.375" style="1" customWidth="1"/>
    <col min="22" max="16384" width="9.125" style="1" customWidth="1"/>
  </cols>
  <sheetData>
    <row r="1" spans="8:12" ht="15.75">
      <c r="H1" s="22"/>
      <c r="I1" s="22"/>
      <c r="J1" s="22"/>
      <c r="K1" s="22"/>
      <c r="L1" s="52" t="s">
        <v>101</v>
      </c>
    </row>
    <row r="2" spans="3:21" ht="40.5" customHeight="1">
      <c r="C2" s="5"/>
      <c r="F2" s="22"/>
      <c r="I2" s="22"/>
      <c r="J2" s="22"/>
      <c r="K2" s="22"/>
      <c r="L2" s="482" t="s">
        <v>837</v>
      </c>
      <c r="M2" s="482"/>
      <c r="N2" s="482"/>
      <c r="O2" s="482"/>
      <c r="P2" s="482"/>
      <c r="Q2" s="482"/>
      <c r="R2" s="482"/>
      <c r="S2" s="482"/>
      <c r="T2" s="482"/>
      <c r="U2" s="482"/>
    </row>
    <row r="3" spans="8:12" ht="15.75">
      <c r="H3" s="22"/>
      <c r="I3" s="22"/>
      <c r="J3" s="22"/>
      <c r="K3" s="22"/>
      <c r="L3" s="22"/>
    </row>
    <row r="4" spans="1:21" ht="24.75" customHeight="1">
      <c r="A4" s="475" t="s">
        <v>788</v>
      </c>
      <c r="B4" s="475"/>
      <c r="C4" s="475"/>
      <c r="D4" s="475"/>
      <c r="E4" s="475"/>
      <c r="F4" s="475"/>
      <c r="G4" s="475"/>
      <c r="H4" s="475"/>
      <c r="I4" s="475"/>
      <c r="J4" s="475"/>
      <c r="K4" s="475"/>
      <c r="L4" s="475"/>
      <c r="M4" s="475"/>
      <c r="N4" s="475"/>
      <c r="O4" s="475"/>
      <c r="P4" s="475"/>
      <c r="Q4" s="475"/>
      <c r="R4" s="475"/>
      <c r="S4" s="475"/>
      <c r="T4" s="6"/>
      <c r="U4" s="6"/>
    </row>
    <row r="5" spans="1:21" ht="16.5" customHeight="1" thickBot="1">
      <c r="A5" s="6"/>
      <c r="B5" s="7"/>
      <c r="C5" s="6"/>
      <c r="D5" s="8"/>
      <c r="E5" s="8"/>
      <c r="F5" s="8"/>
      <c r="G5" s="8"/>
      <c r="H5" s="8"/>
      <c r="I5" s="8"/>
      <c r="J5" s="8"/>
      <c r="K5" s="8"/>
      <c r="L5" s="9"/>
      <c r="M5" s="9"/>
      <c r="N5" s="9"/>
      <c r="O5" s="9"/>
      <c r="P5" s="9"/>
      <c r="Q5" s="9"/>
      <c r="R5" s="9"/>
      <c r="S5" s="9" t="s">
        <v>12</v>
      </c>
      <c r="T5" s="6"/>
      <c r="U5" s="9" t="s">
        <v>201</v>
      </c>
    </row>
    <row r="6" spans="1:21" s="10" customFormat="1" ht="42.75" customHeight="1">
      <c r="A6" s="479"/>
      <c r="B6" s="328"/>
      <c r="C6" s="474" t="s">
        <v>13</v>
      </c>
      <c r="D6" s="474" t="s">
        <v>14</v>
      </c>
      <c r="E6" s="474"/>
      <c r="F6" s="474"/>
      <c r="G6" s="474"/>
      <c r="H6" s="474"/>
      <c r="I6" s="474"/>
      <c r="J6" s="474"/>
      <c r="K6" s="474"/>
      <c r="L6" s="476" t="s">
        <v>516</v>
      </c>
      <c r="M6" s="476" t="s">
        <v>15</v>
      </c>
      <c r="N6" s="476" t="s">
        <v>16</v>
      </c>
      <c r="O6" s="476" t="s">
        <v>17</v>
      </c>
      <c r="P6" s="476" t="s">
        <v>18</v>
      </c>
      <c r="Q6" s="476" t="s">
        <v>19</v>
      </c>
      <c r="R6" s="476"/>
      <c r="S6" s="476" t="s">
        <v>20</v>
      </c>
      <c r="T6" s="476" t="s">
        <v>789</v>
      </c>
      <c r="U6" s="483" t="s">
        <v>102</v>
      </c>
    </row>
    <row r="7" spans="1:21" s="10" customFormat="1" ht="111">
      <c r="A7" s="480"/>
      <c r="B7" s="23"/>
      <c r="C7" s="478"/>
      <c r="D7" s="24" t="s">
        <v>21</v>
      </c>
      <c r="E7" s="24" t="s">
        <v>22</v>
      </c>
      <c r="F7" s="24" t="s">
        <v>23</v>
      </c>
      <c r="G7" s="24" t="s">
        <v>24</v>
      </c>
      <c r="H7" s="24" t="s">
        <v>25</v>
      </c>
      <c r="I7" s="24" t="s">
        <v>26</v>
      </c>
      <c r="J7" s="24" t="s">
        <v>27</v>
      </c>
      <c r="K7" s="24" t="s">
        <v>28</v>
      </c>
      <c r="L7" s="477"/>
      <c r="M7" s="477"/>
      <c r="N7" s="477"/>
      <c r="O7" s="477"/>
      <c r="P7" s="477"/>
      <c r="Q7" s="477"/>
      <c r="R7" s="477"/>
      <c r="S7" s="477"/>
      <c r="T7" s="477"/>
      <c r="U7" s="484"/>
    </row>
    <row r="8" spans="1:21" s="11" customFormat="1" ht="18.75" customHeight="1">
      <c r="A8" s="329" t="s">
        <v>281</v>
      </c>
      <c r="B8" s="298"/>
      <c r="C8" s="93" t="s">
        <v>517</v>
      </c>
      <c r="D8" s="94" t="s">
        <v>29</v>
      </c>
      <c r="E8" s="94">
        <v>1</v>
      </c>
      <c r="F8" s="94" t="s">
        <v>30</v>
      </c>
      <c r="G8" s="95" t="s">
        <v>30</v>
      </c>
      <c r="H8" s="95" t="s">
        <v>29</v>
      </c>
      <c r="I8" s="95" t="s">
        <v>30</v>
      </c>
      <c r="J8" s="95" t="s">
        <v>31</v>
      </c>
      <c r="K8" s="95" t="s">
        <v>29</v>
      </c>
      <c r="L8" s="115">
        <f>L9+L16+L27+L32+L48+L53+L58+L69+L99</f>
        <v>135307600.44</v>
      </c>
      <c r="M8" s="40" t="e">
        <f>M9+M15+#REF!+M24+#REF!+M33+M47+M54+#REF!+M64+#REF!+#REF!</f>
        <v>#REF!</v>
      </c>
      <c r="N8" s="40" t="e">
        <f>N9+N15+#REF!+N24+#REF!+N33+N47+N54+#REF!+N64+#REF!+#REF!</f>
        <v>#REF!</v>
      </c>
      <c r="O8" s="40" t="e">
        <f>O9+O15+#REF!+O24+#REF!+O33+O47+#REF!+O64+#REF!</f>
        <v>#REF!</v>
      </c>
      <c r="P8" s="40" t="e">
        <f>P9+P15+#REF!+P24+#REF!+P33+P47+P54+#REF!+P64+#REF!+#REF!</f>
        <v>#REF!</v>
      </c>
      <c r="Q8" s="40" t="e">
        <f>Q9+Q15+#REF!+Q24+#REF!+Q33+Q47+Q54+#REF!+Q64+#REF!+#REF!</f>
        <v>#REF!</v>
      </c>
      <c r="R8" s="40" t="e">
        <f>R9+R15+#REF!+R24+#REF!+R33+R47+R54+#REF!+R64+#REF!+#REF!</f>
        <v>#REF!</v>
      </c>
      <c r="S8" s="40" t="e">
        <f>#REF!=SUM(L8:R8)</f>
        <v>#REF!</v>
      </c>
      <c r="T8" s="115">
        <f>T9+T16+T27+T32+T48+T53+T58+T69+T99</f>
        <v>60665219.05</v>
      </c>
      <c r="U8" s="342">
        <f aca="true" t="shared" si="0" ref="U8:U75">T8/L8*100</f>
        <v>44.8350416774267</v>
      </c>
    </row>
    <row r="9" spans="1:21" s="12" customFormat="1" ht="18.75" customHeight="1">
      <c r="A9" s="329" t="s">
        <v>282</v>
      </c>
      <c r="B9" s="298"/>
      <c r="C9" s="96" t="s">
        <v>32</v>
      </c>
      <c r="D9" s="94" t="s">
        <v>29</v>
      </c>
      <c r="E9" s="94">
        <v>1</v>
      </c>
      <c r="F9" s="94" t="s">
        <v>158</v>
      </c>
      <c r="G9" s="95" t="s">
        <v>30</v>
      </c>
      <c r="H9" s="95" t="s">
        <v>29</v>
      </c>
      <c r="I9" s="95" t="s">
        <v>30</v>
      </c>
      <c r="J9" s="95" t="s">
        <v>31</v>
      </c>
      <c r="K9" s="95" t="s">
        <v>29</v>
      </c>
      <c r="L9" s="115">
        <f>L10</f>
        <v>104763015.09</v>
      </c>
      <c r="M9" s="36" t="e">
        <f aca="true" t="shared" si="1" ref="M9:R9">M10</f>
        <v>#REF!</v>
      </c>
      <c r="N9" s="36" t="e">
        <f t="shared" si="1"/>
        <v>#REF!</v>
      </c>
      <c r="O9" s="36" t="e">
        <f t="shared" si="1"/>
        <v>#REF!</v>
      </c>
      <c r="P9" s="36" t="e">
        <f t="shared" si="1"/>
        <v>#REF!</v>
      </c>
      <c r="Q9" s="36" t="e">
        <f t="shared" si="1"/>
        <v>#REF!</v>
      </c>
      <c r="R9" s="36" t="e">
        <f t="shared" si="1"/>
        <v>#REF!</v>
      </c>
      <c r="S9" s="36" t="e">
        <f>#REF!=SUM(L9:R9)</f>
        <v>#REF!</v>
      </c>
      <c r="T9" s="115">
        <f>T10</f>
        <v>47309371.27</v>
      </c>
      <c r="U9" s="342">
        <f t="shared" si="0"/>
        <v>45.158466687272586</v>
      </c>
    </row>
    <row r="10" spans="1:21" s="13" customFormat="1" ht="19.5" customHeight="1">
      <c r="A10" s="329" t="s">
        <v>283</v>
      </c>
      <c r="B10" s="298"/>
      <c r="C10" s="96" t="s">
        <v>33</v>
      </c>
      <c r="D10" s="95" t="s">
        <v>29</v>
      </c>
      <c r="E10" s="94">
        <v>1</v>
      </c>
      <c r="F10" s="94" t="s">
        <v>158</v>
      </c>
      <c r="G10" s="95" t="s">
        <v>165</v>
      </c>
      <c r="H10" s="95" t="s">
        <v>29</v>
      </c>
      <c r="I10" s="95" t="s">
        <v>158</v>
      </c>
      <c r="J10" s="95" t="s">
        <v>31</v>
      </c>
      <c r="K10" s="95" t="s">
        <v>34</v>
      </c>
      <c r="L10" s="115">
        <f>L11+L12+L13+L14+L15</f>
        <v>104763015.09</v>
      </c>
      <c r="M10" s="41" t="e">
        <f>#REF!+M12+#REF!+#REF!</f>
        <v>#REF!</v>
      </c>
      <c r="N10" s="41" t="e">
        <f>#REF!+N12+#REF!+#REF!</f>
        <v>#REF!</v>
      </c>
      <c r="O10" s="41" t="e">
        <f>#REF!+O12+#REF!+#REF!</f>
        <v>#REF!</v>
      </c>
      <c r="P10" s="41" t="e">
        <f>#REF!+P12+#REF!+#REF!</f>
        <v>#REF!</v>
      </c>
      <c r="Q10" s="41" t="e">
        <f>#REF!+Q12+#REF!+#REF!</f>
        <v>#REF!</v>
      </c>
      <c r="R10" s="41" t="e">
        <f>#REF!+R12+#REF!+#REF!</f>
        <v>#REF!</v>
      </c>
      <c r="S10" s="41" t="e">
        <f>#REF!=SUM(L10:R10)</f>
        <v>#REF!</v>
      </c>
      <c r="T10" s="115">
        <f>T11+T12+T13+T14+T15</f>
        <v>47309371.27</v>
      </c>
      <c r="U10" s="342">
        <f t="shared" si="0"/>
        <v>45.158466687272586</v>
      </c>
    </row>
    <row r="11" spans="1:21" s="13" customFormat="1" ht="75" customHeight="1">
      <c r="A11" s="331"/>
      <c r="B11" s="298"/>
      <c r="C11" s="97" t="s">
        <v>518</v>
      </c>
      <c r="D11" s="98" t="s">
        <v>409</v>
      </c>
      <c r="E11" s="98" t="s">
        <v>35</v>
      </c>
      <c r="F11" s="98" t="s">
        <v>158</v>
      </c>
      <c r="G11" s="98" t="s">
        <v>165</v>
      </c>
      <c r="H11" s="98" t="s">
        <v>36</v>
      </c>
      <c r="I11" s="98" t="s">
        <v>158</v>
      </c>
      <c r="J11" s="98" t="s">
        <v>31</v>
      </c>
      <c r="K11" s="98" t="s">
        <v>34</v>
      </c>
      <c r="L11" s="101">
        <v>103421921.98</v>
      </c>
      <c r="M11" s="43"/>
      <c r="N11" s="43"/>
      <c r="O11" s="43"/>
      <c r="P11" s="43"/>
      <c r="Q11" s="43"/>
      <c r="R11" s="43"/>
      <c r="S11" s="43"/>
      <c r="T11" s="101">
        <v>46836572.6</v>
      </c>
      <c r="U11" s="330">
        <f t="shared" si="0"/>
        <v>45.28689053860107</v>
      </c>
    </row>
    <row r="12" spans="1:21" ht="92.25" customHeight="1">
      <c r="A12" s="331"/>
      <c r="B12" s="299"/>
      <c r="C12" s="97" t="s">
        <v>37</v>
      </c>
      <c r="D12" s="98" t="s">
        <v>409</v>
      </c>
      <c r="E12" s="99">
        <v>1</v>
      </c>
      <c r="F12" s="99" t="s">
        <v>158</v>
      </c>
      <c r="G12" s="98" t="s">
        <v>165</v>
      </c>
      <c r="H12" s="98" t="s">
        <v>38</v>
      </c>
      <c r="I12" s="98" t="s">
        <v>158</v>
      </c>
      <c r="J12" s="98" t="s">
        <v>31</v>
      </c>
      <c r="K12" s="98" t="s">
        <v>34</v>
      </c>
      <c r="L12" s="101">
        <v>355000</v>
      </c>
      <c r="M12" s="38"/>
      <c r="N12" s="38"/>
      <c r="O12" s="38"/>
      <c r="P12" s="38"/>
      <c r="Q12" s="38"/>
      <c r="R12" s="38"/>
      <c r="S12" s="38"/>
      <c r="T12" s="101">
        <v>56504.45</v>
      </c>
      <c r="U12" s="330">
        <f t="shared" si="0"/>
        <v>15.91674647887324</v>
      </c>
    </row>
    <row r="13" spans="1:21" ht="42" customHeight="1">
      <c r="A13" s="331"/>
      <c r="B13" s="299"/>
      <c r="C13" s="97" t="s">
        <v>39</v>
      </c>
      <c r="D13" s="98" t="s">
        <v>409</v>
      </c>
      <c r="E13" s="99">
        <v>1</v>
      </c>
      <c r="F13" s="99" t="s">
        <v>158</v>
      </c>
      <c r="G13" s="98" t="s">
        <v>165</v>
      </c>
      <c r="H13" s="98" t="s">
        <v>40</v>
      </c>
      <c r="I13" s="98" t="s">
        <v>158</v>
      </c>
      <c r="J13" s="98" t="s">
        <v>31</v>
      </c>
      <c r="K13" s="98" t="s">
        <v>34</v>
      </c>
      <c r="L13" s="101">
        <v>908098</v>
      </c>
      <c r="M13" s="38"/>
      <c r="N13" s="38"/>
      <c r="O13" s="38"/>
      <c r="P13" s="38"/>
      <c r="Q13" s="38"/>
      <c r="R13" s="38"/>
      <c r="S13" s="38"/>
      <c r="T13" s="101">
        <v>306523.9</v>
      </c>
      <c r="U13" s="330">
        <f t="shared" si="0"/>
        <v>33.754495660160025</v>
      </c>
    </row>
    <row r="14" spans="1:21" ht="84.75" customHeight="1">
      <c r="A14" s="331"/>
      <c r="B14" s="299"/>
      <c r="C14" s="97" t="s">
        <v>519</v>
      </c>
      <c r="D14" s="98" t="s">
        <v>409</v>
      </c>
      <c r="E14" s="99">
        <v>1</v>
      </c>
      <c r="F14" s="99" t="s">
        <v>158</v>
      </c>
      <c r="G14" s="98" t="s">
        <v>165</v>
      </c>
      <c r="H14" s="98" t="s">
        <v>41</v>
      </c>
      <c r="I14" s="98" t="s">
        <v>158</v>
      </c>
      <c r="J14" s="98" t="s">
        <v>31</v>
      </c>
      <c r="K14" s="98" t="s">
        <v>34</v>
      </c>
      <c r="L14" s="101">
        <v>50000</v>
      </c>
      <c r="M14" s="38"/>
      <c r="N14" s="38"/>
      <c r="O14" s="38"/>
      <c r="P14" s="38"/>
      <c r="Q14" s="38"/>
      <c r="R14" s="38"/>
      <c r="S14" s="38"/>
      <c r="T14" s="101">
        <v>42781.2</v>
      </c>
      <c r="U14" s="330">
        <f t="shared" si="0"/>
        <v>85.5624</v>
      </c>
    </row>
    <row r="15" spans="1:21" s="13" customFormat="1" ht="18" customHeight="1">
      <c r="A15" s="331"/>
      <c r="B15" s="299"/>
      <c r="C15" s="97" t="s">
        <v>520</v>
      </c>
      <c r="D15" s="98" t="s">
        <v>409</v>
      </c>
      <c r="E15" s="98" t="s">
        <v>35</v>
      </c>
      <c r="F15" s="98" t="s">
        <v>158</v>
      </c>
      <c r="G15" s="98" t="s">
        <v>165</v>
      </c>
      <c r="H15" s="98" t="s">
        <v>521</v>
      </c>
      <c r="I15" s="98" t="s">
        <v>158</v>
      </c>
      <c r="J15" s="98" t="s">
        <v>522</v>
      </c>
      <c r="K15" s="98" t="s">
        <v>34</v>
      </c>
      <c r="L15" s="101">
        <v>27995.11</v>
      </c>
      <c r="M15" s="36">
        <f aca="true" t="shared" si="2" ref="M15:R15">M16</f>
        <v>0</v>
      </c>
      <c r="N15" s="36">
        <f t="shared" si="2"/>
        <v>0</v>
      </c>
      <c r="O15" s="36">
        <f t="shared" si="2"/>
        <v>0</v>
      </c>
      <c r="P15" s="36">
        <f t="shared" si="2"/>
        <v>0</v>
      </c>
      <c r="Q15" s="36">
        <f t="shared" si="2"/>
        <v>0</v>
      </c>
      <c r="R15" s="36">
        <f t="shared" si="2"/>
        <v>0</v>
      </c>
      <c r="S15" s="36" t="e">
        <f>#REF!=SUM(L15:R15)</f>
        <v>#REF!</v>
      </c>
      <c r="T15" s="101">
        <v>66989.12</v>
      </c>
      <c r="U15" s="330">
        <f t="shared" si="0"/>
        <v>239.28864719588526</v>
      </c>
    </row>
    <row r="16" spans="1:21" s="13" customFormat="1" ht="18.75" customHeight="1">
      <c r="A16" s="329" t="s">
        <v>284</v>
      </c>
      <c r="B16" s="298"/>
      <c r="C16" s="100" t="s">
        <v>42</v>
      </c>
      <c r="D16" s="94" t="s">
        <v>29</v>
      </c>
      <c r="E16" s="95" t="s">
        <v>35</v>
      </c>
      <c r="F16" s="95" t="s">
        <v>164</v>
      </c>
      <c r="G16" s="95" t="s">
        <v>30</v>
      </c>
      <c r="H16" s="95" t="s">
        <v>29</v>
      </c>
      <c r="I16" s="95" t="s">
        <v>30</v>
      </c>
      <c r="J16" s="95" t="s">
        <v>31</v>
      </c>
      <c r="K16" s="95" t="s">
        <v>29</v>
      </c>
      <c r="L16" s="115">
        <f>L17+L20+L23+L25</f>
        <v>3499524.52</v>
      </c>
      <c r="M16" s="115">
        <f aca="true" t="shared" si="3" ref="M16:T16">M17+M20+M23+M25</f>
        <v>0</v>
      </c>
      <c r="N16" s="115">
        <f t="shared" si="3"/>
        <v>0</v>
      </c>
      <c r="O16" s="115">
        <f t="shared" si="3"/>
        <v>0</v>
      </c>
      <c r="P16" s="115">
        <f t="shared" si="3"/>
        <v>0</v>
      </c>
      <c r="Q16" s="115">
        <f t="shared" si="3"/>
        <v>0</v>
      </c>
      <c r="R16" s="115">
        <f t="shared" si="3"/>
        <v>0</v>
      </c>
      <c r="S16" s="115" t="e">
        <f t="shared" si="3"/>
        <v>#REF!</v>
      </c>
      <c r="T16" s="115">
        <f t="shared" si="3"/>
        <v>1540505.5499999998</v>
      </c>
      <c r="U16" s="342">
        <f t="shared" si="0"/>
        <v>44.02042452327209</v>
      </c>
    </row>
    <row r="17" spans="1:21" ht="40.5" customHeight="1">
      <c r="A17" s="329" t="s">
        <v>285</v>
      </c>
      <c r="B17" s="298"/>
      <c r="C17" s="100" t="s">
        <v>523</v>
      </c>
      <c r="D17" s="95" t="s">
        <v>29</v>
      </c>
      <c r="E17" s="95" t="s">
        <v>35</v>
      </c>
      <c r="F17" s="95" t="s">
        <v>164</v>
      </c>
      <c r="G17" s="95" t="s">
        <v>158</v>
      </c>
      <c r="H17" s="95" t="s">
        <v>29</v>
      </c>
      <c r="I17" s="95" t="s">
        <v>158</v>
      </c>
      <c r="J17" s="95" t="s">
        <v>31</v>
      </c>
      <c r="K17" s="95" t="s">
        <v>34</v>
      </c>
      <c r="L17" s="115">
        <f>L18+L19</f>
        <v>910300</v>
      </c>
      <c r="M17" s="38"/>
      <c r="N17" s="38"/>
      <c r="O17" s="38"/>
      <c r="P17" s="38"/>
      <c r="Q17" s="38"/>
      <c r="R17" s="38"/>
      <c r="S17" s="38" t="e">
        <f>#REF!=SUM(L17:R17)</f>
        <v>#REF!</v>
      </c>
      <c r="T17" s="115">
        <f>T18+T19</f>
        <v>433879.9</v>
      </c>
      <c r="U17" s="342">
        <f t="shared" si="0"/>
        <v>47.6633966824124</v>
      </c>
    </row>
    <row r="18" spans="1:21" ht="33" customHeight="1">
      <c r="A18" s="331"/>
      <c r="B18" s="298"/>
      <c r="C18" s="97" t="s">
        <v>524</v>
      </c>
      <c r="D18" s="98" t="s">
        <v>409</v>
      </c>
      <c r="E18" s="98" t="s">
        <v>35</v>
      </c>
      <c r="F18" s="98" t="s">
        <v>164</v>
      </c>
      <c r="G18" s="98" t="s">
        <v>158</v>
      </c>
      <c r="H18" s="98" t="s">
        <v>525</v>
      </c>
      <c r="I18" s="98" t="s">
        <v>158</v>
      </c>
      <c r="J18" s="98" t="s">
        <v>31</v>
      </c>
      <c r="K18" s="98" t="s">
        <v>34</v>
      </c>
      <c r="L18" s="101">
        <v>510300</v>
      </c>
      <c r="M18" s="38"/>
      <c r="N18" s="38"/>
      <c r="O18" s="38"/>
      <c r="P18" s="38"/>
      <c r="Q18" s="38"/>
      <c r="R18" s="38"/>
      <c r="S18" s="38"/>
      <c r="T18" s="101">
        <v>249407.37</v>
      </c>
      <c r="U18" s="330">
        <f t="shared" si="0"/>
        <v>48.87465608465608</v>
      </c>
    </row>
    <row r="19" spans="1:21" ht="49.5" customHeight="1">
      <c r="A19" s="331"/>
      <c r="B19" s="298"/>
      <c r="C19" s="102" t="s">
        <v>526</v>
      </c>
      <c r="D19" s="98" t="s">
        <v>409</v>
      </c>
      <c r="E19" s="98" t="s">
        <v>35</v>
      </c>
      <c r="F19" s="98" t="s">
        <v>164</v>
      </c>
      <c r="G19" s="98" t="s">
        <v>158</v>
      </c>
      <c r="H19" s="98" t="s">
        <v>527</v>
      </c>
      <c r="I19" s="98" t="s">
        <v>158</v>
      </c>
      <c r="J19" s="98" t="s">
        <v>31</v>
      </c>
      <c r="K19" s="98" t="s">
        <v>34</v>
      </c>
      <c r="L19" s="101">
        <v>400000</v>
      </c>
      <c r="M19" s="41"/>
      <c r="N19" s="41"/>
      <c r="O19" s="41"/>
      <c r="P19" s="41"/>
      <c r="Q19" s="41"/>
      <c r="R19" s="41"/>
      <c r="S19" s="41"/>
      <c r="T19" s="101">
        <v>184472.53</v>
      </c>
      <c r="U19" s="330">
        <f t="shared" si="0"/>
        <v>46.118132499999994</v>
      </c>
    </row>
    <row r="20" spans="1:21" ht="25.5" customHeight="1">
      <c r="A20" s="329" t="s">
        <v>286</v>
      </c>
      <c r="B20" s="298"/>
      <c r="C20" s="96" t="s">
        <v>43</v>
      </c>
      <c r="D20" s="140" t="s">
        <v>29</v>
      </c>
      <c r="E20" s="140" t="s">
        <v>35</v>
      </c>
      <c r="F20" s="140" t="s">
        <v>164</v>
      </c>
      <c r="G20" s="140" t="s">
        <v>165</v>
      </c>
      <c r="H20" s="140" t="s">
        <v>29</v>
      </c>
      <c r="I20" s="140" t="s">
        <v>165</v>
      </c>
      <c r="J20" s="140" t="s">
        <v>31</v>
      </c>
      <c r="K20" s="140" t="s">
        <v>34</v>
      </c>
      <c r="L20" s="101">
        <f>L21+L22</f>
        <v>46000</v>
      </c>
      <c r="M20" s="101">
        <f aca="true" t="shared" si="4" ref="M20:T20">M21+M22</f>
        <v>0</v>
      </c>
      <c r="N20" s="101">
        <f t="shared" si="4"/>
        <v>0</v>
      </c>
      <c r="O20" s="101">
        <f t="shared" si="4"/>
        <v>0</v>
      </c>
      <c r="P20" s="101">
        <f t="shared" si="4"/>
        <v>0</v>
      </c>
      <c r="Q20" s="101">
        <f t="shared" si="4"/>
        <v>0</v>
      </c>
      <c r="R20" s="101">
        <f t="shared" si="4"/>
        <v>0</v>
      </c>
      <c r="S20" s="101">
        <f t="shared" si="4"/>
        <v>0</v>
      </c>
      <c r="T20" s="101">
        <f t="shared" si="4"/>
        <v>14563.49</v>
      </c>
      <c r="U20" s="330">
        <f t="shared" si="0"/>
        <v>31.65976086956522</v>
      </c>
    </row>
    <row r="21" spans="1:21" ht="21" customHeight="1">
      <c r="A21" s="331"/>
      <c r="B21" s="298"/>
      <c r="C21" s="19" t="s">
        <v>43</v>
      </c>
      <c r="D21" s="37" t="s">
        <v>409</v>
      </c>
      <c r="E21" s="37" t="s">
        <v>35</v>
      </c>
      <c r="F21" s="37" t="s">
        <v>164</v>
      </c>
      <c r="G21" s="37" t="s">
        <v>165</v>
      </c>
      <c r="H21" s="37" t="s">
        <v>36</v>
      </c>
      <c r="I21" s="37" t="s">
        <v>165</v>
      </c>
      <c r="J21" s="37" t="s">
        <v>31</v>
      </c>
      <c r="K21" s="37" t="s">
        <v>34</v>
      </c>
      <c r="L21" s="101">
        <v>46000</v>
      </c>
      <c r="M21" s="41"/>
      <c r="N21" s="41"/>
      <c r="O21" s="41"/>
      <c r="P21" s="41"/>
      <c r="Q21" s="41"/>
      <c r="R21" s="41"/>
      <c r="S21" s="41"/>
      <c r="T21" s="101">
        <v>14516.42</v>
      </c>
      <c r="U21" s="330">
        <f t="shared" si="0"/>
        <v>31.557434782608695</v>
      </c>
    </row>
    <row r="22" spans="1:21" ht="39.75" customHeight="1">
      <c r="A22" s="331"/>
      <c r="B22" s="298"/>
      <c r="C22" s="19" t="s">
        <v>44</v>
      </c>
      <c r="D22" s="37" t="s">
        <v>29</v>
      </c>
      <c r="E22" s="37" t="s">
        <v>35</v>
      </c>
      <c r="F22" s="37" t="s">
        <v>164</v>
      </c>
      <c r="G22" s="37" t="s">
        <v>165</v>
      </c>
      <c r="H22" s="37" t="s">
        <v>38</v>
      </c>
      <c r="I22" s="37" t="s">
        <v>165</v>
      </c>
      <c r="J22" s="37" t="s">
        <v>31</v>
      </c>
      <c r="K22" s="37" t="s">
        <v>34</v>
      </c>
      <c r="L22" s="101">
        <v>0</v>
      </c>
      <c r="M22" s="41"/>
      <c r="N22" s="41"/>
      <c r="O22" s="41"/>
      <c r="P22" s="41"/>
      <c r="Q22" s="41"/>
      <c r="R22" s="41"/>
      <c r="S22" s="41"/>
      <c r="T22" s="101">
        <v>47.07</v>
      </c>
      <c r="U22" s="330" t="e">
        <f t="shared" si="0"/>
        <v>#DIV/0!</v>
      </c>
    </row>
    <row r="23" spans="1:21" ht="21" customHeight="1">
      <c r="A23" s="329" t="s">
        <v>288</v>
      </c>
      <c r="B23" s="298"/>
      <c r="C23" s="100" t="s">
        <v>45</v>
      </c>
      <c r="D23" s="95" t="s">
        <v>29</v>
      </c>
      <c r="E23" s="95" t="s">
        <v>35</v>
      </c>
      <c r="F23" s="95" t="s">
        <v>164</v>
      </c>
      <c r="G23" s="95" t="s">
        <v>167</v>
      </c>
      <c r="H23" s="95" t="s">
        <v>29</v>
      </c>
      <c r="I23" s="95" t="s">
        <v>158</v>
      </c>
      <c r="J23" s="95" t="s">
        <v>31</v>
      </c>
      <c r="K23" s="95" t="s">
        <v>34</v>
      </c>
      <c r="L23" s="115">
        <f>L24</f>
        <v>43000</v>
      </c>
      <c r="M23" s="41"/>
      <c r="N23" s="41"/>
      <c r="O23" s="41"/>
      <c r="P23" s="41"/>
      <c r="Q23" s="41"/>
      <c r="R23" s="41"/>
      <c r="S23" s="41"/>
      <c r="T23" s="115">
        <f>T24</f>
        <v>28428.01</v>
      </c>
      <c r="U23" s="342">
        <f t="shared" si="0"/>
        <v>66.1116511627907</v>
      </c>
    </row>
    <row r="24" spans="1:21" s="13" customFormat="1" ht="20.25" customHeight="1">
      <c r="A24" s="331"/>
      <c r="B24" s="298"/>
      <c r="C24" s="103" t="s">
        <v>287</v>
      </c>
      <c r="D24" s="98" t="s">
        <v>409</v>
      </c>
      <c r="E24" s="98" t="s">
        <v>35</v>
      </c>
      <c r="F24" s="98" t="s">
        <v>164</v>
      </c>
      <c r="G24" s="98" t="s">
        <v>167</v>
      </c>
      <c r="H24" s="98" t="s">
        <v>36</v>
      </c>
      <c r="I24" s="98" t="s">
        <v>158</v>
      </c>
      <c r="J24" s="98" t="s">
        <v>31</v>
      </c>
      <c r="K24" s="98" t="s">
        <v>34</v>
      </c>
      <c r="L24" s="101">
        <v>43000</v>
      </c>
      <c r="M24" s="36" t="e">
        <f>M26+#REF!+#REF!</f>
        <v>#REF!</v>
      </c>
      <c r="N24" s="36" t="e">
        <f>N26+#REF!+#REF!</f>
        <v>#REF!</v>
      </c>
      <c r="O24" s="36" t="e">
        <f>O26+#REF!+#REF!</f>
        <v>#REF!</v>
      </c>
      <c r="P24" s="36" t="e">
        <f>P26+#REF!+#REF!</f>
        <v>#REF!</v>
      </c>
      <c r="Q24" s="36" t="e">
        <f>Q26+#REF!+#REF!</f>
        <v>#REF!</v>
      </c>
      <c r="R24" s="36" t="e">
        <f>R26+#REF!+#REF!</f>
        <v>#REF!</v>
      </c>
      <c r="S24" s="36" t="e">
        <f>#REF!=SUM(L24:R24)</f>
        <v>#REF!</v>
      </c>
      <c r="T24" s="101">
        <v>28428.01</v>
      </c>
      <c r="U24" s="330">
        <f t="shared" si="0"/>
        <v>66.1116511627907</v>
      </c>
    </row>
    <row r="25" spans="1:21" ht="28.5" customHeight="1">
      <c r="A25" s="329" t="s">
        <v>595</v>
      </c>
      <c r="B25" s="298"/>
      <c r="C25" s="100" t="s">
        <v>46</v>
      </c>
      <c r="D25" s="95" t="s">
        <v>29</v>
      </c>
      <c r="E25" s="95" t="s">
        <v>35</v>
      </c>
      <c r="F25" s="95" t="s">
        <v>164</v>
      </c>
      <c r="G25" s="95" t="s">
        <v>168</v>
      </c>
      <c r="H25" s="95" t="s">
        <v>29</v>
      </c>
      <c r="I25" s="95" t="s">
        <v>165</v>
      </c>
      <c r="J25" s="95" t="s">
        <v>31</v>
      </c>
      <c r="K25" s="95" t="s">
        <v>34</v>
      </c>
      <c r="L25" s="115">
        <f>L26</f>
        <v>2500224.52</v>
      </c>
      <c r="M25" s="36"/>
      <c r="N25" s="36"/>
      <c r="O25" s="36"/>
      <c r="P25" s="36"/>
      <c r="Q25" s="36"/>
      <c r="R25" s="36"/>
      <c r="S25" s="36"/>
      <c r="T25" s="115">
        <f>T26</f>
        <v>1063634.15</v>
      </c>
      <c r="U25" s="342">
        <f t="shared" si="0"/>
        <v>42.541545428888114</v>
      </c>
    </row>
    <row r="26" spans="1:21" ht="37.5" customHeight="1">
      <c r="A26" s="331"/>
      <c r="B26" s="300"/>
      <c r="C26" s="103" t="s">
        <v>289</v>
      </c>
      <c r="D26" s="98" t="s">
        <v>409</v>
      </c>
      <c r="E26" s="98" t="s">
        <v>35</v>
      </c>
      <c r="F26" s="98" t="s">
        <v>164</v>
      </c>
      <c r="G26" s="98" t="s">
        <v>168</v>
      </c>
      <c r="H26" s="98" t="s">
        <v>38</v>
      </c>
      <c r="I26" s="98" t="s">
        <v>165</v>
      </c>
      <c r="J26" s="98" t="s">
        <v>31</v>
      </c>
      <c r="K26" s="98" t="s">
        <v>34</v>
      </c>
      <c r="L26" s="121">
        <v>2500224.52</v>
      </c>
      <c r="M26" s="38"/>
      <c r="N26" s="38"/>
      <c r="O26" s="38"/>
      <c r="P26" s="38"/>
      <c r="Q26" s="38"/>
      <c r="R26" s="38"/>
      <c r="S26" s="38" t="e">
        <f>#REF!=SUM(L26:R26)</f>
        <v>#REF!</v>
      </c>
      <c r="T26" s="121">
        <v>1063634.15</v>
      </c>
      <c r="U26" s="330">
        <f t="shared" si="0"/>
        <v>42.541545428888114</v>
      </c>
    </row>
    <row r="27" spans="1:21" ht="25.5" customHeight="1">
      <c r="A27" s="329" t="s">
        <v>290</v>
      </c>
      <c r="B27" s="300"/>
      <c r="C27" s="100" t="s">
        <v>47</v>
      </c>
      <c r="D27" s="94" t="s">
        <v>29</v>
      </c>
      <c r="E27" s="95" t="s">
        <v>35</v>
      </c>
      <c r="F27" s="95" t="s">
        <v>160</v>
      </c>
      <c r="G27" s="95" t="s">
        <v>30</v>
      </c>
      <c r="H27" s="95" t="s">
        <v>29</v>
      </c>
      <c r="I27" s="95" t="s">
        <v>30</v>
      </c>
      <c r="J27" s="95" t="s">
        <v>31</v>
      </c>
      <c r="K27" s="95" t="s">
        <v>29</v>
      </c>
      <c r="L27" s="115">
        <f>L28+L30</f>
        <v>2862410.83</v>
      </c>
      <c r="M27" s="38"/>
      <c r="N27" s="38"/>
      <c r="O27" s="38"/>
      <c r="P27" s="38"/>
      <c r="Q27" s="38"/>
      <c r="R27" s="38"/>
      <c r="S27" s="38"/>
      <c r="T27" s="115">
        <f>T28+T30</f>
        <v>1526869.05</v>
      </c>
      <c r="U27" s="342">
        <f t="shared" si="0"/>
        <v>53.34206515701312</v>
      </c>
    </row>
    <row r="28" spans="1:21" ht="36.75" customHeight="1">
      <c r="A28" s="329" t="s">
        <v>291</v>
      </c>
      <c r="B28" s="298"/>
      <c r="C28" s="100" t="s">
        <v>48</v>
      </c>
      <c r="D28" s="104" t="s">
        <v>29</v>
      </c>
      <c r="E28" s="104" t="s">
        <v>35</v>
      </c>
      <c r="F28" s="104" t="s">
        <v>160</v>
      </c>
      <c r="G28" s="104" t="s">
        <v>167</v>
      </c>
      <c r="H28" s="104" t="s">
        <v>29</v>
      </c>
      <c r="I28" s="104" t="s">
        <v>158</v>
      </c>
      <c r="J28" s="104" t="s">
        <v>31</v>
      </c>
      <c r="K28" s="104" t="s">
        <v>29</v>
      </c>
      <c r="L28" s="115">
        <f>L29</f>
        <v>2779410.83</v>
      </c>
      <c r="M28" s="38"/>
      <c r="N28" s="38"/>
      <c r="O28" s="38"/>
      <c r="P28" s="38"/>
      <c r="Q28" s="38"/>
      <c r="R28" s="38"/>
      <c r="S28" s="38"/>
      <c r="T28" s="115">
        <f>T29</f>
        <v>1526869.05</v>
      </c>
      <c r="U28" s="342">
        <f t="shared" si="0"/>
        <v>54.93498958554465</v>
      </c>
    </row>
    <row r="29" spans="1:21" ht="36.75" customHeight="1">
      <c r="A29" s="329"/>
      <c r="B29" s="298"/>
      <c r="C29" s="97" t="s">
        <v>49</v>
      </c>
      <c r="D29" s="98" t="s">
        <v>409</v>
      </c>
      <c r="E29" s="98" t="s">
        <v>35</v>
      </c>
      <c r="F29" s="98" t="s">
        <v>160</v>
      </c>
      <c r="G29" s="98" t="s">
        <v>167</v>
      </c>
      <c r="H29" s="98" t="s">
        <v>36</v>
      </c>
      <c r="I29" s="98" t="s">
        <v>158</v>
      </c>
      <c r="J29" s="98" t="s">
        <v>31</v>
      </c>
      <c r="K29" s="98" t="s">
        <v>34</v>
      </c>
      <c r="L29" s="101">
        <v>2779410.83</v>
      </c>
      <c r="M29" s="303"/>
      <c r="N29" s="303"/>
      <c r="O29" s="303"/>
      <c r="P29" s="303"/>
      <c r="Q29" s="303"/>
      <c r="R29" s="303"/>
      <c r="S29" s="303"/>
      <c r="T29" s="101">
        <v>1526869.05</v>
      </c>
      <c r="U29" s="330">
        <f t="shared" si="0"/>
        <v>54.93498958554465</v>
      </c>
    </row>
    <row r="30" spans="1:21" ht="36.75" customHeight="1">
      <c r="A30" s="329"/>
      <c r="B30" s="298"/>
      <c r="C30" s="100" t="s">
        <v>458</v>
      </c>
      <c r="D30" s="104" t="s">
        <v>29</v>
      </c>
      <c r="E30" s="104" t="s">
        <v>35</v>
      </c>
      <c r="F30" s="104" t="s">
        <v>160</v>
      </c>
      <c r="G30" s="104" t="s">
        <v>159</v>
      </c>
      <c r="H30" s="104" t="s">
        <v>29</v>
      </c>
      <c r="I30" s="104" t="s">
        <v>158</v>
      </c>
      <c r="J30" s="104" t="s">
        <v>31</v>
      </c>
      <c r="K30" s="104" t="s">
        <v>29</v>
      </c>
      <c r="L30" s="115">
        <f>L31</f>
        <v>83000</v>
      </c>
      <c r="M30" s="38"/>
      <c r="N30" s="38"/>
      <c r="O30" s="38"/>
      <c r="P30" s="38"/>
      <c r="Q30" s="38"/>
      <c r="R30" s="38"/>
      <c r="S30" s="38"/>
      <c r="T30" s="115">
        <f>T31</f>
        <v>0</v>
      </c>
      <c r="U30" s="330">
        <f t="shared" si="0"/>
        <v>0</v>
      </c>
    </row>
    <row r="31" spans="1:21" s="13" customFormat="1" ht="29.25" customHeight="1">
      <c r="A31" s="329"/>
      <c r="B31" s="298"/>
      <c r="C31" s="97" t="s">
        <v>457</v>
      </c>
      <c r="D31" s="98" t="s">
        <v>188</v>
      </c>
      <c r="E31" s="98" t="s">
        <v>35</v>
      </c>
      <c r="F31" s="98" t="s">
        <v>160</v>
      </c>
      <c r="G31" s="98" t="s">
        <v>159</v>
      </c>
      <c r="H31" s="98" t="s">
        <v>363</v>
      </c>
      <c r="I31" s="98" t="s">
        <v>158</v>
      </c>
      <c r="J31" s="98" t="s">
        <v>522</v>
      </c>
      <c r="K31" s="98" t="s">
        <v>34</v>
      </c>
      <c r="L31" s="101">
        <v>83000</v>
      </c>
      <c r="M31" s="304" t="e">
        <f aca="true" t="shared" si="5" ref="M31:S31">M34+M32</f>
        <v>#REF!</v>
      </c>
      <c r="N31" s="304" t="e">
        <f t="shared" si="5"/>
        <v>#REF!</v>
      </c>
      <c r="O31" s="304" t="e">
        <f t="shared" si="5"/>
        <v>#REF!</v>
      </c>
      <c r="P31" s="304" t="e">
        <f t="shared" si="5"/>
        <v>#REF!</v>
      </c>
      <c r="Q31" s="304" t="e">
        <f t="shared" si="5"/>
        <v>#REF!</v>
      </c>
      <c r="R31" s="304" t="e">
        <f t="shared" si="5"/>
        <v>#REF!</v>
      </c>
      <c r="S31" s="304" t="e">
        <f t="shared" si="5"/>
        <v>#REF!</v>
      </c>
      <c r="T31" s="101">
        <v>0</v>
      </c>
      <c r="U31" s="330">
        <f t="shared" si="0"/>
        <v>0</v>
      </c>
    </row>
    <row r="32" spans="1:21" s="13" customFormat="1" ht="36.75" customHeight="1">
      <c r="A32" s="329" t="s">
        <v>292</v>
      </c>
      <c r="B32" s="298"/>
      <c r="C32" s="100" t="s">
        <v>50</v>
      </c>
      <c r="D32" s="94" t="s">
        <v>29</v>
      </c>
      <c r="E32" s="95" t="s">
        <v>35</v>
      </c>
      <c r="F32" s="95" t="s">
        <v>186</v>
      </c>
      <c r="G32" s="95" t="s">
        <v>30</v>
      </c>
      <c r="H32" s="95" t="s">
        <v>29</v>
      </c>
      <c r="I32" s="95" t="s">
        <v>30</v>
      </c>
      <c r="J32" s="95" t="s">
        <v>31</v>
      </c>
      <c r="K32" s="95" t="s">
        <v>29</v>
      </c>
      <c r="L32" s="115">
        <f>L35+L33+L46</f>
        <v>3970000</v>
      </c>
      <c r="M32" s="42" t="e">
        <f aca="true" t="shared" si="6" ref="M32:S33">M33</f>
        <v>#REF!</v>
      </c>
      <c r="N32" s="42" t="e">
        <f t="shared" si="6"/>
        <v>#REF!</v>
      </c>
      <c r="O32" s="42" t="e">
        <f t="shared" si="6"/>
        <v>#REF!</v>
      </c>
      <c r="P32" s="42" t="e">
        <f t="shared" si="6"/>
        <v>#REF!</v>
      </c>
      <c r="Q32" s="42" t="e">
        <f t="shared" si="6"/>
        <v>#REF!</v>
      </c>
      <c r="R32" s="42" t="e">
        <f t="shared" si="6"/>
        <v>#REF!</v>
      </c>
      <c r="S32" s="42" t="e">
        <f t="shared" si="6"/>
        <v>#REF!</v>
      </c>
      <c r="T32" s="115">
        <f>T35+T33+T46</f>
        <v>1790406.47</v>
      </c>
      <c r="U32" s="342">
        <f t="shared" si="0"/>
        <v>45.09839974811083</v>
      </c>
    </row>
    <row r="33" spans="1:21" ht="36" customHeight="1">
      <c r="A33" s="332" t="s">
        <v>293</v>
      </c>
      <c r="B33" s="298"/>
      <c r="C33" s="105" t="s">
        <v>113</v>
      </c>
      <c r="D33" s="95" t="s">
        <v>29</v>
      </c>
      <c r="E33" s="95" t="s">
        <v>35</v>
      </c>
      <c r="F33" s="95" t="s">
        <v>186</v>
      </c>
      <c r="G33" s="95" t="s">
        <v>167</v>
      </c>
      <c r="H33" s="95" t="s">
        <v>29</v>
      </c>
      <c r="I33" s="95" t="s">
        <v>30</v>
      </c>
      <c r="J33" s="95" t="s">
        <v>31</v>
      </c>
      <c r="K33" s="95" t="s">
        <v>53</v>
      </c>
      <c r="L33" s="115">
        <f>L34</f>
        <v>0</v>
      </c>
      <c r="M33" s="36" t="e">
        <f t="shared" si="6"/>
        <v>#REF!</v>
      </c>
      <c r="N33" s="36" t="e">
        <f t="shared" si="6"/>
        <v>#REF!</v>
      </c>
      <c r="O33" s="36" t="e">
        <f t="shared" si="6"/>
        <v>#REF!</v>
      </c>
      <c r="P33" s="36" t="e">
        <f t="shared" si="6"/>
        <v>#REF!</v>
      </c>
      <c r="Q33" s="36" t="e">
        <f t="shared" si="6"/>
        <v>#REF!</v>
      </c>
      <c r="R33" s="36" t="e">
        <f t="shared" si="6"/>
        <v>#REF!</v>
      </c>
      <c r="S33" s="36" t="e">
        <f>#REF!=SUM(L33:R33)</f>
        <v>#REF!</v>
      </c>
      <c r="T33" s="115">
        <f>T34</f>
        <v>0</v>
      </c>
      <c r="U33" s="330" t="e">
        <f t="shared" si="0"/>
        <v>#DIV/0!</v>
      </c>
    </row>
    <row r="34" spans="1:21" ht="42" customHeight="1">
      <c r="A34" s="331"/>
      <c r="B34" s="298"/>
      <c r="C34" s="103" t="s">
        <v>51</v>
      </c>
      <c r="D34" s="98" t="s">
        <v>188</v>
      </c>
      <c r="E34" s="98" t="s">
        <v>35</v>
      </c>
      <c r="F34" s="98" t="s">
        <v>186</v>
      </c>
      <c r="G34" s="98" t="s">
        <v>167</v>
      </c>
      <c r="H34" s="98" t="s">
        <v>52</v>
      </c>
      <c r="I34" s="98" t="s">
        <v>164</v>
      </c>
      <c r="J34" s="98" t="s">
        <v>31</v>
      </c>
      <c r="K34" s="98" t="s">
        <v>53</v>
      </c>
      <c r="L34" s="101">
        <v>0</v>
      </c>
      <c r="M34" s="42" t="e">
        <f aca="true" t="shared" si="7" ref="M34:S34">M35+M39+M41+M45+M43</f>
        <v>#REF!</v>
      </c>
      <c r="N34" s="42" t="e">
        <f t="shared" si="7"/>
        <v>#REF!</v>
      </c>
      <c r="O34" s="42" t="e">
        <f t="shared" si="7"/>
        <v>#REF!</v>
      </c>
      <c r="P34" s="42" t="e">
        <f t="shared" si="7"/>
        <v>#REF!</v>
      </c>
      <c r="Q34" s="42" t="e">
        <f t="shared" si="7"/>
        <v>#REF!</v>
      </c>
      <c r="R34" s="42" t="e">
        <f t="shared" si="7"/>
        <v>#REF!</v>
      </c>
      <c r="S34" s="42" t="e">
        <f t="shared" si="7"/>
        <v>#REF!</v>
      </c>
      <c r="T34" s="101">
        <v>0</v>
      </c>
      <c r="U34" s="330" t="e">
        <f t="shared" si="0"/>
        <v>#DIV/0!</v>
      </c>
    </row>
    <row r="35" spans="1:21" ht="88.5" customHeight="1">
      <c r="A35" s="332" t="s">
        <v>294</v>
      </c>
      <c r="B35" s="299"/>
      <c r="C35" s="305" t="s">
        <v>295</v>
      </c>
      <c r="D35" s="94" t="s">
        <v>29</v>
      </c>
      <c r="E35" s="95" t="s">
        <v>35</v>
      </c>
      <c r="F35" s="95" t="s">
        <v>186</v>
      </c>
      <c r="G35" s="95" t="s">
        <v>164</v>
      </c>
      <c r="H35" s="95" t="s">
        <v>29</v>
      </c>
      <c r="I35" s="95" t="s">
        <v>30</v>
      </c>
      <c r="J35" s="95" t="s">
        <v>31</v>
      </c>
      <c r="K35" s="95" t="s">
        <v>53</v>
      </c>
      <c r="L35" s="115">
        <f>L36+L40+L42+L44</f>
        <v>3250000</v>
      </c>
      <c r="M35" s="306" t="e">
        <f>M36+M37+#REF!</f>
        <v>#REF!</v>
      </c>
      <c r="N35" s="306" t="e">
        <f>N36+N37+#REF!</f>
        <v>#REF!</v>
      </c>
      <c r="O35" s="306" t="e">
        <f>O36+O37+#REF!</f>
        <v>#REF!</v>
      </c>
      <c r="P35" s="306" t="e">
        <f>P36+P37+#REF!</f>
        <v>#REF!</v>
      </c>
      <c r="Q35" s="306" t="e">
        <f>Q36+Q37+#REF!</f>
        <v>#REF!</v>
      </c>
      <c r="R35" s="306" t="e">
        <f>R36+R37+#REF!</f>
        <v>#REF!</v>
      </c>
      <c r="S35" s="306" t="e">
        <f>S36+S37+#REF!</f>
        <v>#REF!</v>
      </c>
      <c r="T35" s="115">
        <f>T36+T40+T42+T44</f>
        <v>1471433.14</v>
      </c>
      <c r="U35" s="342">
        <f t="shared" si="0"/>
        <v>45.274865846153844</v>
      </c>
    </row>
    <row r="36" spans="1:21" ht="63.75" customHeight="1">
      <c r="A36" s="331"/>
      <c r="B36" s="299"/>
      <c r="C36" s="97" t="s">
        <v>296</v>
      </c>
      <c r="D36" s="98" t="s">
        <v>29</v>
      </c>
      <c r="E36" s="98" t="s">
        <v>35</v>
      </c>
      <c r="F36" s="98" t="s">
        <v>186</v>
      </c>
      <c r="G36" s="98" t="s">
        <v>164</v>
      </c>
      <c r="H36" s="98" t="s">
        <v>36</v>
      </c>
      <c r="I36" s="98" t="s">
        <v>30</v>
      </c>
      <c r="J36" s="98" t="s">
        <v>31</v>
      </c>
      <c r="K36" s="98" t="s">
        <v>53</v>
      </c>
      <c r="L36" s="109">
        <f>L37+L38+L39</f>
        <v>2220000</v>
      </c>
      <c r="M36" s="38"/>
      <c r="N36" s="38"/>
      <c r="O36" s="38"/>
      <c r="P36" s="38"/>
      <c r="Q36" s="38"/>
      <c r="R36" s="38"/>
      <c r="S36" s="38"/>
      <c r="T36" s="109">
        <f>T37+T38+T39</f>
        <v>1087326.47</v>
      </c>
      <c r="U36" s="330">
        <f t="shared" si="0"/>
        <v>48.97866981981982</v>
      </c>
    </row>
    <row r="37" spans="1:21" ht="67.5" customHeight="1">
      <c r="A37" s="331"/>
      <c r="B37" s="299"/>
      <c r="C37" s="106" t="s">
        <v>528</v>
      </c>
      <c r="D37" s="98" t="s">
        <v>188</v>
      </c>
      <c r="E37" s="98" t="s">
        <v>35</v>
      </c>
      <c r="F37" s="98" t="s">
        <v>186</v>
      </c>
      <c r="G37" s="98" t="s">
        <v>164</v>
      </c>
      <c r="H37" s="98" t="s">
        <v>54</v>
      </c>
      <c r="I37" s="98" t="s">
        <v>164</v>
      </c>
      <c r="J37" s="98" t="s">
        <v>31</v>
      </c>
      <c r="K37" s="98" t="s">
        <v>53</v>
      </c>
      <c r="L37" s="101">
        <v>1450000</v>
      </c>
      <c r="M37" s="38" t="e">
        <f>#REF!</f>
        <v>#REF!</v>
      </c>
      <c r="N37" s="38" t="e">
        <f>#REF!</f>
        <v>#REF!</v>
      </c>
      <c r="O37" s="38" t="e">
        <f>#REF!</f>
        <v>#REF!</v>
      </c>
      <c r="P37" s="38" t="e">
        <f>#REF!</f>
        <v>#REF!</v>
      </c>
      <c r="Q37" s="38" t="e">
        <f>#REF!</f>
        <v>#REF!</v>
      </c>
      <c r="R37" s="38" t="e">
        <f>#REF!</f>
        <v>#REF!</v>
      </c>
      <c r="S37" s="38" t="e">
        <f>#REF!=SUM(L37:R37)</f>
        <v>#REF!</v>
      </c>
      <c r="T37" s="101">
        <v>754693.42</v>
      </c>
      <c r="U37" s="330">
        <f t="shared" si="0"/>
        <v>52.04782206896552</v>
      </c>
    </row>
    <row r="38" spans="1:21" ht="67.5" customHeight="1">
      <c r="A38" s="331"/>
      <c r="B38" s="299"/>
      <c r="C38" s="107" t="s">
        <v>120</v>
      </c>
      <c r="D38" s="108" t="s">
        <v>188</v>
      </c>
      <c r="E38" s="108" t="s">
        <v>35</v>
      </c>
      <c r="F38" s="108" t="s">
        <v>186</v>
      </c>
      <c r="G38" s="108" t="s">
        <v>164</v>
      </c>
      <c r="H38" s="108" t="s">
        <v>54</v>
      </c>
      <c r="I38" s="108" t="s">
        <v>198</v>
      </c>
      <c r="J38" s="108" t="s">
        <v>31</v>
      </c>
      <c r="K38" s="108" t="s">
        <v>53</v>
      </c>
      <c r="L38" s="109">
        <v>700000</v>
      </c>
      <c r="M38" s="38"/>
      <c r="N38" s="38"/>
      <c r="O38" s="38"/>
      <c r="P38" s="38"/>
      <c r="Q38" s="38"/>
      <c r="R38" s="38"/>
      <c r="S38" s="38"/>
      <c r="T38" s="109">
        <v>287520.97</v>
      </c>
      <c r="U38" s="330">
        <f t="shared" si="0"/>
        <v>41.07442428571429</v>
      </c>
    </row>
    <row r="39" spans="1:21" ht="72" customHeight="1">
      <c r="A39" s="331"/>
      <c r="B39" s="299"/>
      <c r="C39" s="107" t="s">
        <v>120</v>
      </c>
      <c r="D39" s="108" t="s">
        <v>40</v>
      </c>
      <c r="E39" s="108" t="s">
        <v>35</v>
      </c>
      <c r="F39" s="108" t="s">
        <v>186</v>
      </c>
      <c r="G39" s="108" t="s">
        <v>164</v>
      </c>
      <c r="H39" s="108" t="s">
        <v>54</v>
      </c>
      <c r="I39" s="108" t="s">
        <v>198</v>
      </c>
      <c r="J39" s="108" t="s">
        <v>31</v>
      </c>
      <c r="K39" s="108" t="s">
        <v>53</v>
      </c>
      <c r="L39" s="109">
        <v>70000</v>
      </c>
      <c r="M39" s="306">
        <f aca="true" t="shared" si="8" ref="M39:S39">M40</f>
        <v>0</v>
      </c>
      <c r="N39" s="306">
        <f t="shared" si="8"/>
        <v>0</v>
      </c>
      <c r="O39" s="306">
        <f t="shared" si="8"/>
        <v>0</v>
      </c>
      <c r="P39" s="306">
        <f t="shared" si="8"/>
        <v>0</v>
      </c>
      <c r="Q39" s="306">
        <f t="shared" si="8"/>
        <v>0</v>
      </c>
      <c r="R39" s="306">
        <f t="shared" si="8"/>
        <v>0</v>
      </c>
      <c r="S39" s="306">
        <f t="shared" si="8"/>
        <v>0</v>
      </c>
      <c r="T39" s="109">
        <v>45112.08</v>
      </c>
      <c r="U39" s="330">
        <f t="shared" si="0"/>
        <v>64.44582857142858</v>
      </c>
    </row>
    <row r="40" spans="1:21" ht="71.25" customHeight="1">
      <c r="A40" s="331"/>
      <c r="B40" s="299"/>
      <c r="C40" s="106" t="s">
        <v>228</v>
      </c>
      <c r="D40" s="98" t="s">
        <v>29</v>
      </c>
      <c r="E40" s="98" t="s">
        <v>35</v>
      </c>
      <c r="F40" s="98" t="s">
        <v>186</v>
      </c>
      <c r="G40" s="98" t="s">
        <v>164</v>
      </c>
      <c r="H40" s="98" t="s">
        <v>38</v>
      </c>
      <c r="I40" s="98" t="s">
        <v>30</v>
      </c>
      <c r="J40" s="98" t="s">
        <v>31</v>
      </c>
      <c r="K40" s="98" t="s">
        <v>53</v>
      </c>
      <c r="L40" s="109">
        <f>L41</f>
        <v>450000</v>
      </c>
      <c r="M40" s="38"/>
      <c r="N40" s="38"/>
      <c r="O40" s="38"/>
      <c r="P40" s="38"/>
      <c r="Q40" s="38"/>
      <c r="R40" s="38"/>
      <c r="S40" s="38"/>
      <c r="T40" s="109">
        <f>T41</f>
        <v>197751.37</v>
      </c>
      <c r="U40" s="330">
        <f t="shared" si="0"/>
        <v>43.94474888888889</v>
      </c>
    </row>
    <row r="41" spans="1:21" ht="75.75" customHeight="1">
      <c r="A41" s="331"/>
      <c r="B41" s="299"/>
      <c r="C41" s="97" t="s">
        <v>227</v>
      </c>
      <c r="D41" s="98" t="s">
        <v>188</v>
      </c>
      <c r="E41" s="98" t="s">
        <v>35</v>
      </c>
      <c r="F41" s="98" t="s">
        <v>186</v>
      </c>
      <c r="G41" s="98" t="s">
        <v>164</v>
      </c>
      <c r="H41" s="98" t="s">
        <v>69</v>
      </c>
      <c r="I41" s="98" t="s">
        <v>164</v>
      </c>
      <c r="J41" s="98" t="s">
        <v>31</v>
      </c>
      <c r="K41" s="98" t="s">
        <v>53</v>
      </c>
      <c r="L41" s="109">
        <v>450000</v>
      </c>
      <c r="M41" s="38" t="e">
        <f>#REF!</f>
        <v>#REF!</v>
      </c>
      <c r="N41" s="38" t="e">
        <f>#REF!</f>
        <v>#REF!</v>
      </c>
      <c r="O41" s="38" t="e">
        <f>#REF!</f>
        <v>#REF!</v>
      </c>
      <c r="P41" s="38" t="e">
        <f>#REF!</f>
        <v>#REF!</v>
      </c>
      <c r="Q41" s="38" t="e">
        <f>#REF!</f>
        <v>#REF!</v>
      </c>
      <c r="R41" s="38" t="e">
        <f>#REF!</f>
        <v>#REF!</v>
      </c>
      <c r="S41" s="38" t="e">
        <f>#REF!=SUM(L41:R41)</f>
        <v>#REF!</v>
      </c>
      <c r="T41" s="109">
        <v>197751.37</v>
      </c>
      <c r="U41" s="330">
        <f t="shared" si="0"/>
        <v>43.94474888888889</v>
      </c>
    </row>
    <row r="42" spans="1:21" ht="70.5" customHeight="1">
      <c r="A42" s="331"/>
      <c r="B42" s="299"/>
      <c r="C42" s="106" t="s">
        <v>297</v>
      </c>
      <c r="D42" s="98" t="s">
        <v>29</v>
      </c>
      <c r="E42" s="98" t="s">
        <v>35</v>
      </c>
      <c r="F42" s="98" t="s">
        <v>186</v>
      </c>
      <c r="G42" s="98" t="s">
        <v>164</v>
      </c>
      <c r="H42" s="98" t="s">
        <v>40</v>
      </c>
      <c r="I42" s="98" t="s">
        <v>30</v>
      </c>
      <c r="J42" s="98" t="s">
        <v>31</v>
      </c>
      <c r="K42" s="98" t="s">
        <v>53</v>
      </c>
      <c r="L42" s="109">
        <f>L43</f>
        <v>80000</v>
      </c>
      <c r="M42" s="38"/>
      <c r="N42" s="38"/>
      <c r="O42" s="38"/>
      <c r="P42" s="38"/>
      <c r="Q42" s="38"/>
      <c r="R42" s="38"/>
      <c r="S42" s="38"/>
      <c r="T42" s="109">
        <f>T43</f>
        <v>62791.44</v>
      </c>
      <c r="U42" s="330">
        <f t="shared" si="0"/>
        <v>78.4893</v>
      </c>
    </row>
    <row r="43" spans="1:21" ht="70.5" customHeight="1">
      <c r="A43" s="331"/>
      <c r="B43" s="300"/>
      <c r="C43" s="97" t="s">
        <v>298</v>
      </c>
      <c r="D43" s="98" t="s">
        <v>188</v>
      </c>
      <c r="E43" s="98" t="s">
        <v>35</v>
      </c>
      <c r="F43" s="98" t="s">
        <v>186</v>
      </c>
      <c r="G43" s="98" t="s">
        <v>164</v>
      </c>
      <c r="H43" s="98" t="s">
        <v>55</v>
      </c>
      <c r="I43" s="98" t="s">
        <v>164</v>
      </c>
      <c r="J43" s="98" t="s">
        <v>31</v>
      </c>
      <c r="K43" s="98" t="s">
        <v>53</v>
      </c>
      <c r="L43" s="109">
        <v>80000</v>
      </c>
      <c r="M43" s="45"/>
      <c r="N43" s="45"/>
      <c r="O43" s="45"/>
      <c r="P43" s="45"/>
      <c r="Q43" s="45"/>
      <c r="R43" s="45"/>
      <c r="S43" s="45"/>
      <c r="T43" s="109">
        <v>62791.44</v>
      </c>
      <c r="U43" s="330">
        <f t="shared" si="0"/>
        <v>78.4893</v>
      </c>
    </row>
    <row r="44" spans="1:21" ht="43.5" customHeight="1">
      <c r="A44" s="331"/>
      <c r="B44" s="300"/>
      <c r="C44" s="97" t="s">
        <v>329</v>
      </c>
      <c r="D44" s="98" t="s">
        <v>29</v>
      </c>
      <c r="E44" s="98" t="s">
        <v>35</v>
      </c>
      <c r="F44" s="98" t="s">
        <v>186</v>
      </c>
      <c r="G44" s="98" t="s">
        <v>164</v>
      </c>
      <c r="H44" s="98" t="s">
        <v>529</v>
      </c>
      <c r="I44" s="98" t="s">
        <v>30</v>
      </c>
      <c r="J44" s="98" t="s">
        <v>31</v>
      </c>
      <c r="K44" s="98" t="s">
        <v>53</v>
      </c>
      <c r="L44" s="109">
        <f>L45</f>
        <v>500000</v>
      </c>
      <c r="M44" s="38"/>
      <c r="N44" s="38"/>
      <c r="O44" s="38"/>
      <c r="P44" s="38"/>
      <c r="Q44" s="38"/>
      <c r="R44" s="38"/>
      <c r="S44" s="38"/>
      <c r="T44" s="109">
        <f>T45</f>
        <v>123563.86</v>
      </c>
      <c r="U44" s="330">
        <f t="shared" si="0"/>
        <v>24.712772</v>
      </c>
    </row>
    <row r="45" spans="1:21" ht="46.5" customHeight="1">
      <c r="A45" s="331"/>
      <c r="B45" s="300"/>
      <c r="C45" s="97" t="s">
        <v>330</v>
      </c>
      <c r="D45" s="98" t="s">
        <v>188</v>
      </c>
      <c r="E45" s="98" t="s">
        <v>35</v>
      </c>
      <c r="F45" s="98" t="s">
        <v>186</v>
      </c>
      <c r="G45" s="98" t="s">
        <v>164</v>
      </c>
      <c r="H45" s="98" t="s">
        <v>331</v>
      </c>
      <c r="I45" s="98" t="s">
        <v>164</v>
      </c>
      <c r="J45" s="98" t="s">
        <v>31</v>
      </c>
      <c r="K45" s="98" t="s">
        <v>53</v>
      </c>
      <c r="L45" s="101">
        <v>500000</v>
      </c>
      <c r="M45" s="46"/>
      <c r="N45" s="46"/>
      <c r="O45" s="46"/>
      <c r="P45" s="46"/>
      <c r="Q45" s="46"/>
      <c r="R45" s="46"/>
      <c r="S45" s="46"/>
      <c r="T45" s="101">
        <v>123563.86</v>
      </c>
      <c r="U45" s="330">
        <f t="shared" si="0"/>
        <v>24.712772</v>
      </c>
    </row>
    <row r="46" spans="1:21" ht="36" customHeight="1">
      <c r="A46" s="331"/>
      <c r="B46" s="300"/>
      <c r="C46" s="100" t="s">
        <v>530</v>
      </c>
      <c r="D46" s="95" t="s">
        <v>29</v>
      </c>
      <c r="E46" s="95" t="s">
        <v>35</v>
      </c>
      <c r="F46" s="95" t="s">
        <v>186</v>
      </c>
      <c r="G46" s="95" t="s">
        <v>161</v>
      </c>
      <c r="H46" s="95" t="s">
        <v>343</v>
      </c>
      <c r="I46" s="95" t="s">
        <v>30</v>
      </c>
      <c r="J46" s="95" t="s">
        <v>31</v>
      </c>
      <c r="K46" s="95" t="s">
        <v>53</v>
      </c>
      <c r="L46" s="115">
        <f>L47</f>
        <v>720000</v>
      </c>
      <c r="M46" s="38"/>
      <c r="N46" s="38"/>
      <c r="O46" s="38"/>
      <c r="P46" s="38"/>
      <c r="Q46" s="38"/>
      <c r="R46" s="38"/>
      <c r="S46" s="38"/>
      <c r="T46" s="115">
        <f>T47</f>
        <v>318973.33</v>
      </c>
      <c r="U46" s="342">
        <f t="shared" si="0"/>
        <v>44.30185138888889</v>
      </c>
    </row>
    <row r="47" spans="1:21" ht="60.75" customHeight="1">
      <c r="A47" s="331"/>
      <c r="B47" s="300"/>
      <c r="C47" s="97" t="s">
        <v>344</v>
      </c>
      <c r="D47" s="98" t="s">
        <v>188</v>
      </c>
      <c r="E47" s="98" t="s">
        <v>35</v>
      </c>
      <c r="F47" s="98" t="s">
        <v>186</v>
      </c>
      <c r="G47" s="98" t="s">
        <v>161</v>
      </c>
      <c r="H47" s="98" t="s">
        <v>343</v>
      </c>
      <c r="I47" s="98" t="s">
        <v>164</v>
      </c>
      <c r="J47" s="98" t="s">
        <v>31</v>
      </c>
      <c r="K47" s="98" t="s">
        <v>53</v>
      </c>
      <c r="L47" s="101">
        <v>720000</v>
      </c>
      <c r="M47" s="36" t="e">
        <f>#REF!+#REF!+#REF!</f>
        <v>#REF!</v>
      </c>
      <c r="N47" s="36" t="e">
        <f>#REF!+#REF!+#REF!</f>
        <v>#REF!</v>
      </c>
      <c r="O47" s="36" t="e">
        <f>#REF!+#REF!+#REF!</f>
        <v>#REF!</v>
      </c>
      <c r="P47" s="36" t="e">
        <f>#REF!+#REF!+#REF!</f>
        <v>#REF!</v>
      </c>
      <c r="Q47" s="36" t="e">
        <f>#REF!+#REF!+#REF!</f>
        <v>#REF!</v>
      </c>
      <c r="R47" s="36" t="e">
        <f>#REF!+#REF!+#REF!</f>
        <v>#REF!</v>
      </c>
      <c r="S47" s="36" t="e">
        <f>#REF!=SUM(L47:R47)</f>
        <v>#REF!</v>
      </c>
      <c r="T47" s="101">
        <v>318973.33</v>
      </c>
      <c r="U47" s="330">
        <f t="shared" si="0"/>
        <v>44.30185138888889</v>
      </c>
    </row>
    <row r="48" spans="1:21" s="13" customFormat="1" ht="24.75" customHeight="1">
      <c r="A48" s="329" t="s">
        <v>299</v>
      </c>
      <c r="B48" s="298"/>
      <c r="C48" s="100" t="s">
        <v>56</v>
      </c>
      <c r="D48" s="94" t="s">
        <v>29</v>
      </c>
      <c r="E48" s="95" t="s">
        <v>35</v>
      </c>
      <c r="F48" s="95" t="s">
        <v>162</v>
      </c>
      <c r="G48" s="95" t="s">
        <v>30</v>
      </c>
      <c r="H48" s="95" t="s">
        <v>29</v>
      </c>
      <c r="I48" s="95" t="s">
        <v>30</v>
      </c>
      <c r="J48" s="95" t="s">
        <v>31</v>
      </c>
      <c r="K48" s="95" t="s">
        <v>29</v>
      </c>
      <c r="L48" s="115">
        <f>L49</f>
        <v>451700</v>
      </c>
      <c r="M48" s="38"/>
      <c r="N48" s="38"/>
      <c r="O48" s="38"/>
      <c r="P48" s="38"/>
      <c r="Q48" s="38"/>
      <c r="R48" s="38"/>
      <c r="S48" s="38"/>
      <c r="T48" s="115">
        <f>T49</f>
        <v>277144.98</v>
      </c>
      <c r="U48" s="342">
        <f t="shared" si="0"/>
        <v>61.35598406021695</v>
      </c>
    </row>
    <row r="49" spans="1:21" s="5" customFormat="1" ht="27.75" customHeight="1">
      <c r="A49" s="332" t="s">
        <v>300</v>
      </c>
      <c r="B49" s="298"/>
      <c r="C49" s="100" t="s">
        <v>57</v>
      </c>
      <c r="D49" s="95" t="s">
        <v>29</v>
      </c>
      <c r="E49" s="95" t="s">
        <v>35</v>
      </c>
      <c r="F49" s="95" t="s">
        <v>162</v>
      </c>
      <c r="G49" s="95" t="s">
        <v>158</v>
      </c>
      <c r="H49" s="95" t="s">
        <v>29</v>
      </c>
      <c r="I49" s="95" t="s">
        <v>158</v>
      </c>
      <c r="J49" s="95" t="s">
        <v>31</v>
      </c>
      <c r="K49" s="95" t="s">
        <v>53</v>
      </c>
      <c r="L49" s="115">
        <f>L50+L51+L52</f>
        <v>451700</v>
      </c>
      <c r="M49" s="38"/>
      <c r="N49" s="38"/>
      <c r="O49" s="38"/>
      <c r="P49" s="38"/>
      <c r="Q49" s="38"/>
      <c r="R49" s="38"/>
      <c r="S49" s="38"/>
      <c r="T49" s="115">
        <f>T50+T51+T52</f>
        <v>277144.98</v>
      </c>
      <c r="U49" s="342">
        <f t="shared" si="0"/>
        <v>61.35598406021695</v>
      </c>
    </row>
    <row r="50" spans="1:21" ht="28.5" customHeight="1">
      <c r="A50" s="333"/>
      <c r="B50" s="299"/>
      <c r="C50" s="103" t="s">
        <v>58</v>
      </c>
      <c r="D50" s="98" t="s">
        <v>410</v>
      </c>
      <c r="E50" s="98" t="s">
        <v>35</v>
      </c>
      <c r="F50" s="98" t="s">
        <v>162</v>
      </c>
      <c r="G50" s="98" t="s">
        <v>158</v>
      </c>
      <c r="H50" s="98" t="s">
        <v>36</v>
      </c>
      <c r="I50" s="98" t="s">
        <v>158</v>
      </c>
      <c r="J50" s="98" t="s">
        <v>31</v>
      </c>
      <c r="K50" s="98" t="s">
        <v>53</v>
      </c>
      <c r="L50" s="101">
        <v>101800</v>
      </c>
      <c r="M50" s="307">
        <f aca="true" t="shared" si="9" ref="M50:S50">M51+M52</f>
        <v>0</v>
      </c>
      <c r="N50" s="307">
        <f t="shared" si="9"/>
        <v>0</v>
      </c>
      <c r="O50" s="307">
        <f t="shared" si="9"/>
        <v>0</v>
      </c>
      <c r="P50" s="307">
        <f t="shared" si="9"/>
        <v>0</v>
      </c>
      <c r="Q50" s="307">
        <f t="shared" si="9"/>
        <v>0</v>
      </c>
      <c r="R50" s="307">
        <f t="shared" si="9"/>
        <v>0</v>
      </c>
      <c r="S50" s="307">
        <f t="shared" si="9"/>
        <v>0</v>
      </c>
      <c r="T50" s="101">
        <v>42847.27</v>
      </c>
      <c r="U50" s="330">
        <f t="shared" si="0"/>
        <v>42.089656188605105</v>
      </c>
    </row>
    <row r="51" spans="1:21" ht="25.5" customHeight="1">
      <c r="A51" s="334"/>
      <c r="B51" s="301"/>
      <c r="C51" s="103" t="s">
        <v>347</v>
      </c>
      <c r="D51" s="98" t="s">
        <v>410</v>
      </c>
      <c r="E51" s="98" t="s">
        <v>35</v>
      </c>
      <c r="F51" s="98" t="s">
        <v>162</v>
      </c>
      <c r="G51" s="98" t="s">
        <v>158</v>
      </c>
      <c r="H51" s="98" t="s">
        <v>345</v>
      </c>
      <c r="I51" s="98" t="s">
        <v>158</v>
      </c>
      <c r="J51" s="98" t="s">
        <v>31</v>
      </c>
      <c r="K51" s="98" t="s">
        <v>53</v>
      </c>
      <c r="L51" s="101">
        <v>20700</v>
      </c>
      <c r="M51" s="38"/>
      <c r="N51" s="38"/>
      <c r="O51" s="38"/>
      <c r="P51" s="38"/>
      <c r="Q51" s="38"/>
      <c r="R51" s="38"/>
      <c r="S51" s="44"/>
      <c r="T51" s="101">
        <v>3897.71</v>
      </c>
      <c r="U51" s="330">
        <f t="shared" si="0"/>
        <v>18.82951690821256</v>
      </c>
    </row>
    <row r="52" spans="1:21" ht="24" customHeight="1">
      <c r="A52" s="334"/>
      <c r="B52" s="301"/>
      <c r="C52" s="103" t="s">
        <v>531</v>
      </c>
      <c r="D52" s="98" t="s">
        <v>410</v>
      </c>
      <c r="E52" s="98" t="s">
        <v>35</v>
      </c>
      <c r="F52" s="98" t="s">
        <v>162</v>
      </c>
      <c r="G52" s="98" t="s">
        <v>158</v>
      </c>
      <c r="H52" s="98" t="s">
        <v>346</v>
      </c>
      <c r="I52" s="98" t="s">
        <v>158</v>
      </c>
      <c r="J52" s="98" t="s">
        <v>31</v>
      </c>
      <c r="K52" s="98" t="s">
        <v>53</v>
      </c>
      <c r="L52" s="101">
        <v>329200</v>
      </c>
      <c r="M52" s="38"/>
      <c r="N52" s="38"/>
      <c r="O52" s="38"/>
      <c r="P52" s="38"/>
      <c r="Q52" s="38"/>
      <c r="R52" s="38"/>
      <c r="S52" s="44"/>
      <c r="T52" s="101">
        <v>230400</v>
      </c>
      <c r="U52" s="330">
        <f t="shared" si="0"/>
        <v>69.98784933171325</v>
      </c>
    </row>
    <row r="53" spans="1:21" ht="36.75" customHeight="1">
      <c r="A53" s="329" t="s">
        <v>301</v>
      </c>
      <c r="B53" s="298"/>
      <c r="C53" s="100" t="s">
        <v>59</v>
      </c>
      <c r="D53" s="95" t="s">
        <v>29</v>
      </c>
      <c r="E53" s="95" t="s">
        <v>35</v>
      </c>
      <c r="F53" s="95" t="s">
        <v>198</v>
      </c>
      <c r="G53" s="95" t="s">
        <v>30</v>
      </c>
      <c r="H53" s="95" t="s">
        <v>29</v>
      </c>
      <c r="I53" s="95" t="s">
        <v>30</v>
      </c>
      <c r="J53" s="95" t="s">
        <v>31</v>
      </c>
      <c r="K53" s="95" t="s">
        <v>29</v>
      </c>
      <c r="L53" s="115">
        <f>L54+L56</f>
        <v>15618000</v>
      </c>
      <c r="M53" s="36">
        <f aca="true" t="shared" si="10" ref="M53:R56">M54</f>
        <v>0</v>
      </c>
      <c r="N53" s="36">
        <f t="shared" si="10"/>
        <v>0</v>
      </c>
      <c r="O53" s="36">
        <f t="shared" si="10"/>
        <v>0</v>
      </c>
      <c r="P53" s="36">
        <f t="shared" si="10"/>
        <v>0</v>
      </c>
      <c r="Q53" s="36">
        <f t="shared" si="10"/>
        <v>0</v>
      </c>
      <c r="R53" s="36" t="e">
        <f>#REF!=SUM(L53:Q53)</f>
        <v>#REF!</v>
      </c>
      <c r="S53" s="44">
        <v>360000</v>
      </c>
      <c r="T53" s="115">
        <f>T54+T56</f>
        <v>6862572.109999999</v>
      </c>
      <c r="U53" s="342">
        <f t="shared" si="0"/>
        <v>43.94014668971699</v>
      </c>
    </row>
    <row r="54" spans="1:21" ht="24" customHeight="1">
      <c r="A54" s="335" t="s">
        <v>302</v>
      </c>
      <c r="B54" s="298"/>
      <c r="C54" s="100" t="s">
        <v>114</v>
      </c>
      <c r="D54" s="95" t="s">
        <v>29</v>
      </c>
      <c r="E54" s="95" t="s">
        <v>35</v>
      </c>
      <c r="F54" s="95" t="s">
        <v>198</v>
      </c>
      <c r="G54" s="95" t="s">
        <v>158</v>
      </c>
      <c r="H54" s="95" t="s">
        <v>115</v>
      </c>
      <c r="I54" s="95" t="s">
        <v>30</v>
      </c>
      <c r="J54" s="95" t="s">
        <v>31</v>
      </c>
      <c r="K54" s="95" t="s">
        <v>61</v>
      </c>
      <c r="L54" s="115">
        <f>L55</f>
        <v>15368000</v>
      </c>
      <c r="M54" s="47">
        <f t="shared" si="10"/>
        <v>0</v>
      </c>
      <c r="N54" s="47">
        <f t="shared" si="10"/>
        <v>0</v>
      </c>
      <c r="O54" s="47">
        <f t="shared" si="10"/>
        <v>0</v>
      </c>
      <c r="P54" s="47">
        <f t="shared" si="10"/>
        <v>0</v>
      </c>
      <c r="Q54" s="47">
        <f t="shared" si="10"/>
        <v>0</v>
      </c>
      <c r="R54" s="47">
        <f t="shared" si="10"/>
        <v>0</v>
      </c>
      <c r="S54" s="47" t="e">
        <f>#REF!=SUM(L54:R54)</f>
        <v>#REF!</v>
      </c>
      <c r="T54" s="115">
        <f>T55</f>
        <v>6848825.47</v>
      </c>
      <c r="U54" s="342">
        <f t="shared" si="0"/>
        <v>44.565496290994275</v>
      </c>
    </row>
    <row r="55" spans="1:21" ht="39" customHeight="1">
      <c r="A55" s="336"/>
      <c r="B55" s="299"/>
      <c r="C55" s="97" t="s">
        <v>62</v>
      </c>
      <c r="D55" s="98" t="s">
        <v>188</v>
      </c>
      <c r="E55" s="98" t="s">
        <v>35</v>
      </c>
      <c r="F55" s="98" t="s">
        <v>198</v>
      </c>
      <c r="G55" s="98" t="s">
        <v>158</v>
      </c>
      <c r="H55" s="98" t="s">
        <v>60</v>
      </c>
      <c r="I55" s="98" t="s">
        <v>164</v>
      </c>
      <c r="J55" s="98" t="s">
        <v>31</v>
      </c>
      <c r="K55" s="98" t="s">
        <v>61</v>
      </c>
      <c r="L55" s="101">
        <v>15368000</v>
      </c>
      <c r="M55" s="41">
        <f aca="true" t="shared" si="11" ref="M55:R55">M59</f>
        <v>0</v>
      </c>
      <c r="N55" s="41">
        <f t="shared" si="11"/>
        <v>0</v>
      </c>
      <c r="O55" s="41">
        <f t="shared" si="11"/>
        <v>0</v>
      </c>
      <c r="P55" s="41">
        <f t="shared" si="11"/>
        <v>0</v>
      </c>
      <c r="Q55" s="41">
        <f t="shared" si="11"/>
        <v>0</v>
      </c>
      <c r="R55" s="41">
        <f t="shared" si="11"/>
        <v>0</v>
      </c>
      <c r="S55" s="41" t="e">
        <f>#REF!=SUM(L55:R55)</f>
        <v>#REF!</v>
      </c>
      <c r="T55" s="101">
        <v>6848825.47</v>
      </c>
      <c r="U55" s="330">
        <f t="shared" si="0"/>
        <v>44.565496290994275</v>
      </c>
    </row>
    <row r="56" spans="1:21" ht="24" customHeight="1">
      <c r="A56" s="336"/>
      <c r="B56" s="299"/>
      <c r="C56" s="100" t="s">
        <v>532</v>
      </c>
      <c r="D56" s="95" t="s">
        <v>29</v>
      </c>
      <c r="E56" s="95" t="s">
        <v>35</v>
      </c>
      <c r="F56" s="95" t="s">
        <v>198</v>
      </c>
      <c r="G56" s="95" t="s">
        <v>165</v>
      </c>
      <c r="H56" s="95" t="s">
        <v>459</v>
      </c>
      <c r="I56" s="95" t="s">
        <v>30</v>
      </c>
      <c r="J56" s="95" t="s">
        <v>31</v>
      </c>
      <c r="K56" s="95" t="s">
        <v>61</v>
      </c>
      <c r="L56" s="115">
        <f>L57</f>
        <v>250000</v>
      </c>
      <c r="M56" s="47">
        <f t="shared" si="10"/>
        <v>0</v>
      </c>
      <c r="N56" s="47">
        <f t="shared" si="10"/>
        <v>0</v>
      </c>
      <c r="O56" s="47">
        <f t="shared" si="10"/>
        <v>0</v>
      </c>
      <c r="P56" s="47">
        <f t="shared" si="10"/>
        <v>0</v>
      </c>
      <c r="Q56" s="47">
        <f t="shared" si="10"/>
        <v>0</v>
      </c>
      <c r="R56" s="47">
        <f t="shared" si="10"/>
        <v>0</v>
      </c>
      <c r="S56" s="47" t="e">
        <f>#REF!=SUM(L56:R56)</f>
        <v>#REF!</v>
      </c>
      <c r="T56" s="115">
        <f>T57</f>
        <v>13746.64</v>
      </c>
      <c r="U56" s="342">
        <f t="shared" si="0"/>
        <v>5.4986559999999995</v>
      </c>
    </row>
    <row r="57" spans="1:21" ht="43.5" customHeight="1">
      <c r="A57" s="336"/>
      <c r="B57" s="299"/>
      <c r="C57" s="97" t="s">
        <v>533</v>
      </c>
      <c r="D57" s="98" t="s">
        <v>188</v>
      </c>
      <c r="E57" s="98" t="s">
        <v>35</v>
      </c>
      <c r="F57" s="98" t="s">
        <v>198</v>
      </c>
      <c r="G57" s="98" t="s">
        <v>165</v>
      </c>
      <c r="H57" s="98" t="s">
        <v>460</v>
      </c>
      <c r="I57" s="98" t="s">
        <v>164</v>
      </c>
      <c r="J57" s="98" t="s">
        <v>31</v>
      </c>
      <c r="K57" s="98" t="s">
        <v>61</v>
      </c>
      <c r="L57" s="109">
        <v>250000</v>
      </c>
      <c r="M57" s="41">
        <f aca="true" t="shared" si="12" ref="M57:R57">M60</f>
        <v>0</v>
      </c>
      <c r="N57" s="41">
        <f t="shared" si="12"/>
        <v>0</v>
      </c>
      <c r="O57" s="41">
        <f t="shared" si="12"/>
        <v>0</v>
      </c>
      <c r="P57" s="41">
        <f t="shared" si="12"/>
        <v>0</v>
      </c>
      <c r="Q57" s="41">
        <f t="shared" si="12"/>
        <v>0</v>
      </c>
      <c r="R57" s="41">
        <f t="shared" si="12"/>
        <v>0</v>
      </c>
      <c r="S57" s="41" t="e">
        <f>#REF!=SUM(L57:R57)</f>
        <v>#REF!</v>
      </c>
      <c r="T57" s="109">
        <v>13746.64</v>
      </c>
      <c r="U57" s="330">
        <f t="shared" si="0"/>
        <v>5.4986559999999995</v>
      </c>
    </row>
    <row r="58" spans="1:21" ht="37.5" customHeight="1">
      <c r="A58" s="329" t="s">
        <v>303</v>
      </c>
      <c r="B58" s="299"/>
      <c r="C58" s="110" t="s">
        <v>63</v>
      </c>
      <c r="D58" s="95" t="s">
        <v>29</v>
      </c>
      <c r="E58" s="95" t="s">
        <v>35</v>
      </c>
      <c r="F58" s="95" t="s">
        <v>190</v>
      </c>
      <c r="G58" s="95" t="s">
        <v>30</v>
      </c>
      <c r="H58" s="95" t="s">
        <v>29</v>
      </c>
      <c r="I58" s="95" t="s">
        <v>30</v>
      </c>
      <c r="J58" s="95" t="s">
        <v>31</v>
      </c>
      <c r="K58" s="95" t="s">
        <v>29</v>
      </c>
      <c r="L58" s="115">
        <f>L59+L62</f>
        <v>760000</v>
      </c>
      <c r="M58" s="41"/>
      <c r="N58" s="41"/>
      <c r="O58" s="41"/>
      <c r="P58" s="41"/>
      <c r="Q58" s="41"/>
      <c r="R58" s="41"/>
      <c r="S58" s="41"/>
      <c r="T58" s="115">
        <f>T59+T62</f>
        <v>749068.9199999999</v>
      </c>
      <c r="U58" s="342">
        <f t="shared" si="0"/>
        <v>98.56169999999999</v>
      </c>
    </row>
    <row r="59" spans="1:21" s="12" customFormat="1" ht="66" customHeight="1">
      <c r="A59" s="329" t="s">
        <v>304</v>
      </c>
      <c r="B59" s="299"/>
      <c r="C59" s="100" t="s">
        <v>64</v>
      </c>
      <c r="D59" s="95" t="s">
        <v>29</v>
      </c>
      <c r="E59" s="95" t="s">
        <v>35</v>
      </c>
      <c r="F59" s="95" t="s">
        <v>190</v>
      </c>
      <c r="G59" s="95" t="s">
        <v>165</v>
      </c>
      <c r="H59" s="95" t="s">
        <v>29</v>
      </c>
      <c r="I59" s="95" t="s">
        <v>30</v>
      </c>
      <c r="J59" s="95" t="s">
        <v>31</v>
      </c>
      <c r="K59" s="95" t="s">
        <v>29</v>
      </c>
      <c r="L59" s="115">
        <f>L60</f>
        <v>300000</v>
      </c>
      <c r="M59" s="38"/>
      <c r="N59" s="38"/>
      <c r="O59" s="38"/>
      <c r="P59" s="38"/>
      <c r="Q59" s="38"/>
      <c r="R59" s="38"/>
      <c r="S59" s="38" t="e">
        <f>#REF!=SUM(L59:R59)</f>
        <v>#REF!</v>
      </c>
      <c r="T59" s="115">
        <f>T60</f>
        <v>525862</v>
      </c>
      <c r="U59" s="342">
        <f t="shared" si="0"/>
        <v>175.28733333333332</v>
      </c>
    </row>
    <row r="60" spans="1:21" ht="70.5" customHeight="1">
      <c r="A60" s="329"/>
      <c r="B60" s="298"/>
      <c r="C60" s="106" t="s">
        <v>311</v>
      </c>
      <c r="D60" s="98" t="s">
        <v>188</v>
      </c>
      <c r="E60" s="98" t="s">
        <v>35</v>
      </c>
      <c r="F60" s="98" t="s">
        <v>190</v>
      </c>
      <c r="G60" s="98" t="s">
        <v>165</v>
      </c>
      <c r="H60" s="98" t="s">
        <v>52</v>
      </c>
      <c r="I60" s="98" t="s">
        <v>164</v>
      </c>
      <c r="J60" s="98" t="s">
        <v>31</v>
      </c>
      <c r="K60" s="98" t="s">
        <v>65</v>
      </c>
      <c r="L60" s="101">
        <f>L61</f>
        <v>300000</v>
      </c>
      <c r="M60" s="46"/>
      <c r="N60" s="46"/>
      <c r="O60" s="46"/>
      <c r="P60" s="46"/>
      <c r="Q60" s="46"/>
      <c r="R60" s="46"/>
      <c r="S60" s="46"/>
      <c r="T60" s="101">
        <f>T61</f>
        <v>525862</v>
      </c>
      <c r="U60" s="330">
        <f t="shared" si="0"/>
        <v>175.28733333333332</v>
      </c>
    </row>
    <row r="61" spans="1:21" s="14" customFormat="1" ht="81" customHeight="1">
      <c r="A61" s="331"/>
      <c r="B61" s="298"/>
      <c r="C61" s="106" t="s">
        <v>226</v>
      </c>
      <c r="D61" s="98" t="s">
        <v>188</v>
      </c>
      <c r="E61" s="98" t="s">
        <v>35</v>
      </c>
      <c r="F61" s="98" t="s">
        <v>190</v>
      </c>
      <c r="G61" s="98" t="s">
        <v>165</v>
      </c>
      <c r="H61" s="98" t="s">
        <v>66</v>
      </c>
      <c r="I61" s="98" t="s">
        <v>164</v>
      </c>
      <c r="J61" s="98" t="s">
        <v>31</v>
      </c>
      <c r="K61" s="98" t="s">
        <v>65</v>
      </c>
      <c r="L61" s="101">
        <v>300000</v>
      </c>
      <c r="M61" s="43"/>
      <c r="N61" s="43"/>
      <c r="O61" s="43"/>
      <c r="P61" s="43"/>
      <c r="Q61" s="43"/>
      <c r="R61" s="43"/>
      <c r="S61" s="43"/>
      <c r="T61" s="101">
        <v>525862</v>
      </c>
      <c r="U61" s="330">
        <f t="shared" si="0"/>
        <v>175.28733333333332</v>
      </c>
    </row>
    <row r="62" spans="1:21" s="12" customFormat="1" ht="38.25" customHeight="1">
      <c r="A62" s="329" t="s">
        <v>312</v>
      </c>
      <c r="B62" s="298"/>
      <c r="C62" s="100" t="s">
        <v>313</v>
      </c>
      <c r="D62" s="95" t="s">
        <v>29</v>
      </c>
      <c r="E62" s="95" t="s">
        <v>35</v>
      </c>
      <c r="F62" s="95" t="s">
        <v>190</v>
      </c>
      <c r="G62" s="95" t="s">
        <v>67</v>
      </c>
      <c r="H62" s="95" t="s">
        <v>29</v>
      </c>
      <c r="I62" s="95" t="s">
        <v>30</v>
      </c>
      <c r="J62" s="95" t="s">
        <v>31</v>
      </c>
      <c r="K62" s="95" t="s">
        <v>68</v>
      </c>
      <c r="L62" s="115">
        <f>L63+L67</f>
        <v>460000</v>
      </c>
      <c r="M62" s="38"/>
      <c r="N62" s="38"/>
      <c r="O62" s="38"/>
      <c r="P62" s="38"/>
      <c r="Q62" s="38"/>
      <c r="R62" s="38"/>
      <c r="S62" s="38"/>
      <c r="T62" s="115">
        <f>T63+T67</f>
        <v>223206.91999999998</v>
      </c>
      <c r="U62" s="342">
        <f t="shared" si="0"/>
        <v>48.523243478260866</v>
      </c>
    </row>
    <row r="63" spans="1:21" s="12" customFormat="1" ht="36" customHeight="1">
      <c r="A63" s="331"/>
      <c r="B63" s="298"/>
      <c r="C63" s="97" t="s">
        <v>314</v>
      </c>
      <c r="D63" s="98" t="s">
        <v>29</v>
      </c>
      <c r="E63" s="98" t="s">
        <v>35</v>
      </c>
      <c r="F63" s="98" t="s">
        <v>190</v>
      </c>
      <c r="G63" s="98" t="s">
        <v>67</v>
      </c>
      <c r="H63" s="98" t="s">
        <v>36</v>
      </c>
      <c r="I63" s="98" t="s">
        <v>30</v>
      </c>
      <c r="J63" s="98" t="s">
        <v>31</v>
      </c>
      <c r="K63" s="98" t="s">
        <v>68</v>
      </c>
      <c r="L63" s="101">
        <f>L64+L65+L66</f>
        <v>424000</v>
      </c>
      <c r="M63" s="46"/>
      <c r="N63" s="46" t="e">
        <f>#REF!+#REF!</f>
        <v>#REF!</v>
      </c>
      <c r="O63" s="46" t="e">
        <f>#REF!+#REF!</f>
        <v>#REF!</v>
      </c>
      <c r="P63" s="46" t="e">
        <f>#REF!+#REF!</f>
        <v>#REF!</v>
      </c>
      <c r="Q63" s="46" t="e">
        <f>#REF!+#REF!</f>
        <v>#REF!</v>
      </c>
      <c r="R63" s="46" t="e">
        <f>#REF!+#REF!</f>
        <v>#REF!</v>
      </c>
      <c r="S63" s="46" t="e">
        <f>#REF!=SUM(L63:R63)</f>
        <v>#REF!</v>
      </c>
      <c r="T63" s="101">
        <f>T64+T65+T66</f>
        <v>187689.15</v>
      </c>
      <c r="U63" s="330">
        <f t="shared" si="0"/>
        <v>44.26630896226415</v>
      </c>
    </row>
    <row r="64" spans="1:21" s="13" customFormat="1" ht="42" customHeight="1">
      <c r="A64" s="329"/>
      <c r="B64" s="298"/>
      <c r="C64" s="97" t="s">
        <v>534</v>
      </c>
      <c r="D64" s="98" t="s">
        <v>188</v>
      </c>
      <c r="E64" s="98" t="s">
        <v>35</v>
      </c>
      <c r="F64" s="98" t="s">
        <v>190</v>
      </c>
      <c r="G64" s="98" t="s">
        <v>67</v>
      </c>
      <c r="H64" s="98" t="s">
        <v>54</v>
      </c>
      <c r="I64" s="98" t="s">
        <v>164</v>
      </c>
      <c r="J64" s="98" t="s">
        <v>31</v>
      </c>
      <c r="K64" s="98" t="s">
        <v>68</v>
      </c>
      <c r="L64" s="109">
        <v>391400</v>
      </c>
      <c r="M64" s="36"/>
      <c r="N64" s="36" t="e">
        <f>#REF!+#REF!</f>
        <v>#REF!</v>
      </c>
      <c r="O64" s="36" t="e">
        <f>#REF!+#REF!</f>
        <v>#REF!</v>
      </c>
      <c r="P64" s="36" t="e">
        <f>#REF!+#REF!</f>
        <v>#REF!</v>
      </c>
      <c r="Q64" s="36" t="e">
        <f>#REF!+#REF!</f>
        <v>#REF!</v>
      </c>
      <c r="R64" s="36" t="e">
        <f>#REF!+#REF!</f>
        <v>#REF!</v>
      </c>
      <c r="S64" s="36" t="e">
        <f>#REF!=SUM(L64:R64)</f>
        <v>#REF!</v>
      </c>
      <c r="T64" s="109">
        <v>137932.5</v>
      </c>
      <c r="U64" s="330">
        <f t="shared" si="0"/>
        <v>35.24080224833929</v>
      </c>
    </row>
    <row r="65" spans="1:21" s="13" customFormat="1" ht="33" customHeight="1">
      <c r="A65" s="331"/>
      <c r="B65" s="299"/>
      <c r="C65" s="97" t="s">
        <v>119</v>
      </c>
      <c r="D65" s="108" t="s">
        <v>188</v>
      </c>
      <c r="E65" s="108" t="s">
        <v>35</v>
      </c>
      <c r="F65" s="108" t="s">
        <v>190</v>
      </c>
      <c r="G65" s="108" t="s">
        <v>67</v>
      </c>
      <c r="H65" s="108" t="s">
        <v>54</v>
      </c>
      <c r="I65" s="108" t="s">
        <v>198</v>
      </c>
      <c r="J65" s="108" t="s">
        <v>31</v>
      </c>
      <c r="K65" s="108" t="s">
        <v>68</v>
      </c>
      <c r="L65" s="109">
        <v>40000</v>
      </c>
      <c r="M65" s="36"/>
      <c r="N65" s="36"/>
      <c r="O65" s="36"/>
      <c r="P65" s="36"/>
      <c r="Q65" s="36"/>
      <c r="R65" s="36"/>
      <c r="S65" s="36"/>
      <c r="T65" s="109">
        <v>12105.71</v>
      </c>
      <c r="U65" s="330">
        <f t="shared" si="0"/>
        <v>30.264274999999998</v>
      </c>
    </row>
    <row r="66" spans="1:21" s="13" customFormat="1" ht="36" customHeight="1">
      <c r="A66" s="331"/>
      <c r="B66" s="299"/>
      <c r="C66" s="136" t="s">
        <v>119</v>
      </c>
      <c r="D66" s="108" t="s">
        <v>40</v>
      </c>
      <c r="E66" s="108" t="s">
        <v>35</v>
      </c>
      <c r="F66" s="108" t="s">
        <v>190</v>
      </c>
      <c r="G66" s="108" t="s">
        <v>67</v>
      </c>
      <c r="H66" s="108" t="s">
        <v>54</v>
      </c>
      <c r="I66" s="108" t="s">
        <v>198</v>
      </c>
      <c r="J66" s="108" t="s">
        <v>31</v>
      </c>
      <c r="K66" s="108" t="s">
        <v>68</v>
      </c>
      <c r="L66" s="109">
        <v>-7400</v>
      </c>
      <c r="M66" s="36"/>
      <c r="N66" s="36"/>
      <c r="O66" s="36"/>
      <c r="P66" s="36"/>
      <c r="Q66" s="36"/>
      <c r="R66" s="36"/>
      <c r="S66" s="36"/>
      <c r="T66" s="109">
        <v>37650.94</v>
      </c>
      <c r="U66" s="330">
        <f t="shared" si="0"/>
        <v>-508.7964864864865</v>
      </c>
    </row>
    <row r="67" spans="1:21" s="13" customFormat="1" ht="54.75" customHeight="1">
      <c r="A67" s="331"/>
      <c r="B67" s="299"/>
      <c r="C67" s="97" t="s">
        <v>461</v>
      </c>
      <c r="D67" s="108" t="s">
        <v>29</v>
      </c>
      <c r="E67" s="108" t="s">
        <v>35</v>
      </c>
      <c r="F67" s="108" t="s">
        <v>190</v>
      </c>
      <c r="G67" s="108" t="s">
        <v>67</v>
      </c>
      <c r="H67" s="108" t="s">
        <v>38</v>
      </c>
      <c r="I67" s="108" t="s">
        <v>30</v>
      </c>
      <c r="J67" s="108" t="s">
        <v>31</v>
      </c>
      <c r="K67" s="108" t="s">
        <v>68</v>
      </c>
      <c r="L67" s="111">
        <f>L68</f>
        <v>36000</v>
      </c>
      <c r="M67" s="66"/>
      <c r="N67" s="66"/>
      <c r="O67" s="66"/>
      <c r="P67" s="66"/>
      <c r="Q67" s="66"/>
      <c r="R67" s="66"/>
      <c r="S67" s="66"/>
      <c r="T67" s="111">
        <f>T68</f>
        <v>35517.77</v>
      </c>
      <c r="U67" s="330">
        <f t="shared" si="0"/>
        <v>98.66047222222221</v>
      </c>
    </row>
    <row r="68" spans="1:21" s="13" customFormat="1" ht="54.75" customHeight="1">
      <c r="A68" s="331"/>
      <c r="B68" s="299"/>
      <c r="C68" s="97" t="s">
        <v>360</v>
      </c>
      <c r="D68" s="98" t="s">
        <v>188</v>
      </c>
      <c r="E68" s="98" t="s">
        <v>35</v>
      </c>
      <c r="F68" s="98" t="s">
        <v>190</v>
      </c>
      <c r="G68" s="98" t="s">
        <v>67</v>
      </c>
      <c r="H68" s="98" t="s">
        <v>69</v>
      </c>
      <c r="I68" s="98" t="s">
        <v>164</v>
      </c>
      <c r="J68" s="98" t="s">
        <v>31</v>
      </c>
      <c r="K68" s="98" t="s">
        <v>68</v>
      </c>
      <c r="L68" s="111">
        <v>36000</v>
      </c>
      <c r="M68" s="36"/>
      <c r="N68" s="36"/>
      <c r="O68" s="36"/>
      <c r="P68" s="36"/>
      <c r="Q68" s="36"/>
      <c r="R68" s="36"/>
      <c r="S68" s="36"/>
      <c r="T68" s="111">
        <v>35517.77</v>
      </c>
      <c r="U68" s="330">
        <f t="shared" si="0"/>
        <v>98.66047222222221</v>
      </c>
    </row>
    <row r="69" spans="1:21" ht="30.75" customHeight="1">
      <c r="A69" s="329" t="s">
        <v>315</v>
      </c>
      <c r="B69" s="299"/>
      <c r="C69" s="100" t="s">
        <v>70</v>
      </c>
      <c r="D69" s="113" t="s">
        <v>29</v>
      </c>
      <c r="E69" s="114" t="s">
        <v>35</v>
      </c>
      <c r="F69" s="114" t="s">
        <v>71</v>
      </c>
      <c r="G69" s="114" t="s">
        <v>30</v>
      </c>
      <c r="H69" s="114" t="s">
        <v>29</v>
      </c>
      <c r="I69" s="114" t="s">
        <v>30</v>
      </c>
      <c r="J69" s="114" t="s">
        <v>31</v>
      </c>
      <c r="K69" s="114" t="s">
        <v>29</v>
      </c>
      <c r="L69" s="115">
        <f>L70+L86+L89+L91+L95+L97+L83</f>
        <v>3382950</v>
      </c>
      <c r="M69" s="115">
        <f aca="true" t="shared" si="13" ref="M69:T69">M70+M86+M89+M91+M95+M97+M83</f>
        <v>0</v>
      </c>
      <c r="N69" s="115">
        <f t="shared" si="13"/>
        <v>0</v>
      </c>
      <c r="O69" s="115">
        <f t="shared" si="13"/>
        <v>0</v>
      </c>
      <c r="P69" s="115">
        <f t="shared" si="13"/>
        <v>0</v>
      </c>
      <c r="Q69" s="115">
        <f t="shared" si="13"/>
        <v>0</v>
      </c>
      <c r="R69" s="115">
        <f t="shared" si="13"/>
        <v>0</v>
      </c>
      <c r="S69" s="115">
        <f t="shared" si="13"/>
        <v>0</v>
      </c>
      <c r="T69" s="115">
        <f t="shared" si="13"/>
        <v>614463.53</v>
      </c>
      <c r="U69" s="342">
        <f t="shared" si="0"/>
        <v>18.16354158352917</v>
      </c>
    </row>
    <row r="70" spans="1:21" ht="36" customHeight="1">
      <c r="A70" s="332" t="s">
        <v>535</v>
      </c>
      <c r="B70" s="299"/>
      <c r="C70" s="116" t="s">
        <v>536</v>
      </c>
      <c r="D70" s="117" t="s">
        <v>29</v>
      </c>
      <c r="E70" s="118" t="s">
        <v>35</v>
      </c>
      <c r="F70" s="118" t="s">
        <v>71</v>
      </c>
      <c r="G70" s="118" t="s">
        <v>158</v>
      </c>
      <c r="H70" s="118" t="s">
        <v>29</v>
      </c>
      <c r="I70" s="118" t="s">
        <v>158</v>
      </c>
      <c r="J70" s="118" t="s">
        <v>31</v>
      </c>
      <c r="K70" s="118" t="s">
        <v>72</v>
      </c>
      <c r="L70" s="119">
        <f>SUM(L71:L82)</f>
        <v>347840</v>
      </c>
      <c r="M70" s="119">
        <f aca="true" t="shared" si="14" ref="M70:T70">SUM(M71:M82)</f>
        <v>0</v>
      </c>
      <c r="N70" s="119">
        <f t="shared" si="14"/>
        <v>0</v>
      </c>
      <c r="O70" s="119">
        <f t="shared" si="14"/>
        <v>0</v>
      </c>
      <c r="P70" s="119">
        <f t="shared" si="14"/>
        <v>0</v>
      </c>
      <c r="Q70" s="119">
        <f t="shared" si="14"/>
        <v>0</v>
      </c>
      <c r="R70" s="119">
        <f t="shared" si="14"/>
        <v>0</v>
      </c>
      <c r="S70" s="119">
        <f t="shared" si="14"/>
        <v>0</v>
      </c>
      <c r="T70" s="119">
        <f t="shared" si="14"/>
        <v>202749.78</v>
      </c>
      <c r="U70" s="342">
        <f t="shared" si="0"/>
        <v>58.28823022079117</v>
      </c>
    </row>
    <row r="71" spans="1:21" ht="84" customHeight="1">
      <c r="A71" s="332"/>
      <c r="B71" s="299"/>
      <c r="C71" s="120" t="s">
        <v>790</v>
      </c>
      <c r="D71" s="455" t="s">
        <v>423</v>
      </c>
      <c r="E71" s="455" t="s">
        <v>35</v>
      </c>
      <c r="F71" s="455" t="s">
        <v>71</v>
      </c>
      <c r="G71" s="455" t="s">
        <v>158</v>
      </c>
      <c r="H71" s="455" t="s">
        <v>66</v>
      </c>
      <c r="I71" s="455" t="s">
        <v>158</v>
      </c>
      <c r="J71" s="455" t="s">
        <v>31</v>
      </c>
      <c r="K71" s="455" t="s">
        <v>72</v>
      </c>
      <c r="L71" s="121">
        <v>20</v>
      </c>
      <c r="M71" s="44"/>
      <c r="N71" s="44"/>
      <c r="O71" s="44"/>
      <c r="P71" s="44"/>
      <c r="Q71" s="44"/>
      <c r="R71" s="44"/>
      <c r="S71" s="44"/>
      <c r="T71" s="121">
        <v>13.4</v>
      </c>
      <c r="U71" s="330">
        <f>T71/L71*100</f>
        <v>67</v>
      </c>
    </row>
    <row r="72" spans="1:21" ht="75.75" customHeight="1">
      <c r="A72" s="334"/>
      <c r="B72" s="299"/>
      <c r="C72" s="120" t="s">
        <v>537</v>
      </c>
      <c r="D72" s="455" t="s">
        <v>423</v>
      </c>
      <c r="E72" s="455" t="s">
        <v>35</v>
      </c>
      <c r="F72" s="455" t="s">
        <v>71</v>
      </c>
      <c r="G72" s="455" t="s">
        <v>158</v>
      </c>
      <c r="H72" s="455" t="s">
        <v>462</v>
      </c>
      <c r="I72" s="455" t="s">
        <v>158</v>
      </c>
      <c r="J72" s="455" t="s">
        <v>31</v>
      </c>
      <c r="K72" s="455" t="s">
        <v>72</v>
      </c>
      <c r="L72" s="121">
        <v>5000</v>
      </c>
      <c r="M72" s="44"/>
      <c r="N72" s="44"/>
      <c r="O72" s="44"/>
      <c r="P72" s="44"/>
      <c r="Q72" s="44"/>
      <c r="R72" s="44"/>
      <c r="S72" s="44"/>
      <c r="T72" s="121">
        <v>7239.4</v>
      </c>
      <c r="U72" s="330">
        <f t="shared" si="0"/>
        <v>144.78799999999998</v>
      </c>
    </row>
    <row r="73" spans="1:21" ht="64.5" customHeight="1">
      <c r="A73" s="334"/>
      <c r="B73" s="299"/>
      <c r="C73" s="122" t="s">
        <v>538</v>
      </c>
      <c r="D73" s="455" t="s">
        <v>423</v>
      </c>
      <c r="E73" s="455" t="s">
        <v>35</v>
      </c>
      <c r="F73" s="455" t="s">
        <v>71</v>
      </c>
      <c r="G73" s="455" t="s">
        <v>158</v>
      </c>
      <c r="H73" s="455" t="s">
        <v>424</v>
      </c>
      <c r="I73" s="455" t="s">
        <v>158</v>
      </c>
      <c r="J73" s="455" t="s">
        <v>31</v>
      </c>
      <c r="K73" s="455" t="s">
        <v>72</v>
      </c>
      <c r="L73" s="121">
        <v>54100</v>
      </c>
      <c r="M73" s="38"/>
      <c r="N73" s="38"/>
      <c r="O73" s="38"/>
      <c r="P73" s="38"/>
      <c r="Q73" s="38"/>
      <c r="R73" s="38"/>
      <c r="S73" s="38"/>
      <c r="T73" s="121">
        <v>14775.54</v>
      </c>
      <c r="U73" s="330">
        <f t="shared" si="0"/>
        <v>27.311534195933458</v>
      </c>
    </row>
    <row r="74" spans="1:21" ht="67.5" customHeight="1">
      <c r="A74" s="334"/>
      <c r="B74" s="299"/>
      <c r="C74" s="123" t="s">
        <v>539</v>
      </c>
      <c r="D74" s="455" t="s">
        <v>423</v>
      </c>
      <c r="E74" s="455" t="s">
        <v>35</v>
      </c>
      <c r="F74" s="455" t="s">
        <v>71</v>
      </c>
      <c r="G74" s="455" t="s">
        <v>158</v>
      </c>
      <c r="H74" s="455" t="s">
        <v>426</v>
      </c>
      <c r="I74" s="455" t="s">
        <v>158</v>
      </c>
      <c r="J74" s="455" t="s">
        <v>31</v>
      </c>
      <c r="K74" s="455" t="s">
        <v>72</v>
      </c>
      <c r="L74" s="121">
        <v>94000</v>
      </c>
      <c r="M74" s="38"/>
      <c r="N74" s="38"/>
      <c r="O74" s="38"/>
      <c r="P74" s="38"/>
      <c r="Q74" s="38"/>
      <c r="R74" s="38"/>
      <c r="S74" s="38"/>
      <c r="T74" s="121">
        <v>30850.13</v>
      </c>
      <c r="U74" s="330">
        <f t="shared" si="0"/>
        <v>32.819287234042555</v>
      </c>
    </row>
    <row r="75" spans="1:21" ht="67.5" customHeight="1">
      <c r="A75" s="334"/>
      <c r="B75" s="299"/>
      <c r="C75" s="122" t="s">
        <v>540</v>
      </c>
      <c r="D75" s="455" t="s">
        <v>423</v>
      </c>
      <c r="E75" s="455" t="s">
        <v>35</v>
      </c>
      <c r="F75" s="455" t="s">
        <v>71</v>
      </c>
      <c r="G75" s="455" t="s">
        <v>158</v>
      </c>
      <c r="H75" s="455" t="s">
        <v>463</v>
      </c>
      <c r="I75" s="455" t="s">
        <v>158</v>
      </c>
      <c r="J75" s="455" t="s">
        <v>31</v>
      </c>
      <c r="K75" s="455" t="s">
        <v>72</v>
      </c>
      <c r="L75" s="101">
        <v>2500</v>
      </c>
      <c r="M75" s="38"/>
      <c r="N75" s="38"/>
      <c r="O75" s="38"/>
      <c r="P75" s="38"/>
      <c r="Q75" s="38"/>
      <c r="R75" s="38"/>
      <c r="S75" s="38"/>
      <c r="T75" s="101">
        <v>0</v>
      </c>
      <c r="U75" s="330">
        <f t="shared" si="0"/>
        <v>0</v>
      </c>
    </row>
    <row r="76" spans="1:21" ht="76.5" customHeight="1">
      <c r="A76" s="334"/>
      <c r="B76" s="299"/>
      <c r="C76" s="130" t="s">
        <v>541</v>
      </c>
      <c r="D76" s="455" t="s">
        <v>423</v>
      </c>
      <c r="E76" s="455" t="s">
        <v>35</v>
      </c>
      <c r="F76" s="455" t="s">
        <v>71</v>
      </c>
      <c r="G76" s="455" t="s">
        <v>158</v>
      </c>
      <c r="H76" s="455" t="s">
        <v>464</v>
      </c>
      <c r="I76" s="455" t="s">
        <v>158</v>
      </c>
      <c r="J76" s="455" t="s">
        <v>31</v>
      </c>
      <c r="K76" s="455" t="s">
        <v>72</v>
      </c>
      <c r="L76" s="121">
        <v>950</v>
      </c>
      <c r="M76" s="38"/>
      <c r="N76" s="38"/>
      <c r="O76" s="38"/>
      <c r="P76" s="38"/>
      <c r="Q76" s="38"/>
      <c r="R76" s="38"/>
      <c r="S76" s="38"/>
      <c r="T76" s="121">
        <v>0</v>
      </c>
      <c r="U76" s="330">
        <f aca="true" t="shared" si="15" ref="U76:U135">T76/L76*100</f>
        <v>0</v>
      </c>
    </row>
    <row r="77" spans="1:21" ht="91.5" customHeight="1">
      <c r="A77" s="334"/>
      <c r="B77" s="299"/>
      <c r="C77" s="123" t="s">
        <v>542</v>
      </c>
      <c r="D77" s="455" t="s">
        <v>423</v>
      </c>
      <c r="E77" s="455" t="s">
        <v>35</v>
      </c>
      <c r="F77" s="455" t="s">
        <v>71</v>
      </c>
      <c r="G77" s="455" t="s">
        <v>158</v>
      </c>
      <c r="H77" s="455" t="s">
        <v>428</v>
      </c>
      <c r="I77" s="455" t="s">
        <v>158</v>
      </c>
      <c r="J77" s="455" t="s">
        <v>31</v>
      </c>
      <c r="K77" s="455" t="s">
        <v>72</v>
      </c>
      <c r="L77" s="121">
        <v>150</v>
      </c>
      <c r="M77" s="38"/>
      <c r="N77" s="38"/>
      <c r="O77" s="38"/>
      <c r="P77" s="38"/>
      <c r="Q77" s="38"/>
      <c r="R77" s="38"/>
      <c r="S77" s="38"/>
      <c r="T77" s="121">
        <v>299.96</v>
      </c>
      <c r="U77" s="330">
        <f t="shared" si="15"/>
        <v>199.9733333333333</v>
      </c>
    </row>
    <row r="78" spans="1:21" ht="69" customHeight="1">
      <c r="A78" s="334"/>
      <c r="B78" s="299"/>
      <c r="C78" s="123" t="s">
        <v>543</v>
      </c>
      <c r="D78" s="455" t="s">
        <v>423</v>
      </c>
      <c r="E78" s="455" t="s">
        <v>35</v>
      </c>
      <c r="F78" s="455" t="s">
        <v>71</v>
      </c>
      <c r="G78" s="455" t="s">
        <v>158</v>
      </c>
      <c r="H78" s="455" t="s">
        <v>544</v>
      </c>
      <c r="I78" s="455" t="s">
        <v>158</v>
      </c>
      <c r="J78" s="455" t="s">
        <v>31</v>
      </c>
      <c r="K78" s="455" t="s">
        <v>72</v>
      </c>
      <c r="L78" s="121">
        <v>-500</v>
      </c>
      <c r="M78" s="38"/>
      <c r="N78" s="38"/>
      <c r="O78" s="38"/>
      <c r="P78" s="38"/>
      <c r="Q78" s="38"/>
      <c r="R78" s="38"/>
      <c r="S78" s="38"/>
      <c r="T78" s="121">
        <v>-500</v>
      </c>
      <c r="U78" s="330">
        <f t="shared" si="15"/>
        <v>100</v>
      </c>
    </row>
    <row r="79" spans="1:21" ht="69" customHeight="1">
      <c r="A79" s="334"/>
      <c r="B79" s="299"/>
      <c r="C79" s="123" t="s">
        <v>545</v>
      </c>
      <c r="D79" s="455" t="s">
        <v>423</v>
      </c>
      <c r="E79" s="455" t="s">
        <v>35</v>
      </c>
      <c r="F79" s="455" t="s">
        <v>71</v>
      </c>
      <c r="G79" s="455" t="s">
        <v>158</v>
      </c>
      <c r="H79" s="455" t="s">
        <v>465</v>
      </c>
      <c r="I79" s="455" t="s">
        <v>158</v>
      </c>
      <c r="J79" s="455" t="s">
        <v>31</v>
      </c>
      <c r="K79" s="455" t="s">
        <v>72</v>
      </c>
      <c r="L79" s="121">
        <v>1100</v>
      </c>
      <c r="M79" s="38"/>
      <c r="N79" s="38"/>
      <c r="O79" s="38"/>
      <c r="P79" s="38"/>
      <c r="Q79" s="38"/>
      <c r="R79" s="38"/>
      <c r="S79" s="38"/>
      <c r="T79" s="121">
        <v>1712.6</v>
      </c>
      <c r="U79" s="330">
        <f t="shared" si="15"/>
        <v>155.6909090909091</v>
      </c>
    </row>
    <row r="80" spans="1:21" ht="69" customHeight="1">
      <c r="A80" s="334"/>
      <c r="B80" s="299"/>
      <c r="C80" s="123" t="s">
        <v>546</v>
      </c>
      <c r="D80" s="455" t="s">
        <v>423</v>
      </c>
      <c r="E80" s="455" t="s">
        <v>35</v>
      </c>
      <c r="F80" s="455" t="s">
        <v>71</v>
      </c>
      <c r="G80" s="455" t="s">
        <v>158</v>
      </c>
      <c r="H80" s="455" t="s">
        <v>466</v>
      </c>
      <c r="I80" s="455" t="s">
        <v>158</v>
      </c>
      <c r="J80" s="455" t="s">
        <v>31</v>
      </c>
      <c r="K80" s="455" t="s">
        <v>72</v>
      </c>
      <c r="L80" s="121">
        <v>63000</v>
      </c>
      <c r="M80" s="38"/>
      <c r="N80" s="38"/>
      <c r="O80" s="38"/>
      <c r="P80" s="38"/>
      <c r="Q80" s="38"/>
      <c r="R80" s="38"/>
      <c r="S80" s="38"/>
      <c r="T80" s="121">
        <v>76550.08</v>
      </c>
      <c r="U80" s="330">
        <f t="shared" si="15"/>
        <v>121.50806349206349</v>
      </c>
    </row>
    <row r="81" spans="1:21" ht="62.25" customHeight="1">
      <c r="A81" s="334"/>
      <c r="B81" s="299"/>
      <c r="C81" s="120" t="s">
        <v>547</v>
      </c>
      <c r="D81" s="455" t="s">
        <v>423</v>
      </c>
      <c r="E81" s="455" t="s">
        <v>35</v>
      </c>
      <c r="F81" s="455" t="s">
        <v>71</v>
      </c>
      <c r="G81" s="455" t="s">
        <v>158</v>
      </c>
      <c r="H81" s="455" t="s">
        <v>429</v>
      </c>
      <c r="I81" s="455" t="s">
        <v>158</v>
      </c>
      <c r="J81" s="455" t="s">
        <v>31</v>
      </c>
      <c r="K81" s="455" t="s">
        <v>72</v>
      </c>
      <c r="L81" s="101">
        <v>102000</v>
      </c>
      <c r="M81" s="38"/>
      <c r="N81" s="38"/>
      <c r="O81" s="38"/>
      <c r="P81" s="38"/>
      <c r="Q81" s="38"/>
      <c r="R81" s="38"/>
      <c r="S81" s="38"/>
      <c r="T81" s="101">
        <v>60958.67</v>
      </c>
      <c r="U81" s="330">
        <f t="shared" si="15"/>
        <v>59.763401960784314</v>
      </c>
    </row>
    <row r="82" spans="1:21" ht="72" customHeight="1">
      <c r="A82" s="334"/>
      <c r="B82" s="299"/>
      <c r="C82" s="120" t="s">
        <v>548</v>
      </c>
      <c r="D82" s="455" t="s">
        <v>188</v>
      </c>
      <c r="E82" s="455" t="s">
        <v>35</v>
      </c>
      <c r="F82" s="455" t="s">
        <v>71</v>
      </c>
      <c r="G82" s="455" t="s">
        <v>158</v>
      </c>
      <c r="H82" s="455" t="s">
        <v>467</v>
      </c>
      <c r="I82" s="455" t="s">
        <v>158</v>
      </c>
      <c r="J82" s="455" t="s">
        <v>31</v>
      </c>
      <c r="K82" s="455" t="s">
        <v>72</v>
      </c>
      <c r="L82" s="101">
        <v>25520</v>
      </c>
      <c r="M82" s="38"/>
      <c r="N82" s="38"/>
      <c r="O82" s="38"/>
      <c r="P82" s="38"/>
      <c r="Q82" s="38"/>
      <c r="R82" s="38"/>
      <c r="S82" s="38"/>
      <c r="T82" s="101">
        <v>10850</v>
      </c>
      <c r="U82" s="330">
        <f t="shared" si="15"/>
        <v>42.51567398119122</v>
      </c>
    </row>
    <row r="83" spans="1:21" ht="37.5" customHeight="1">
      <c r="A83" s="334"/>
      <c r="B83" s="299"/>
      <c r="C83" s="124" t="s">
        <v>549</v>
      </c>
      <c r="D83" s="456" t="s">
        <v>29</v>
      </c>
      <c r="E83" s="456" t="s">
        <v>35</v>
      </c>
      <c r="F83" s="456" t="s">
        <v>71</v>
      </c>
      <c r="G83" s="456" t="s">
        <v>165</v>
      </c>
      <c r="H83" s="456" t="s">
        <v>29</v>
      </c>
      <c r="I83" s="456" t="s">
        <v>165</v>
      </c>
      <c r="J83" s="456" t="s">
        <v>31</v>
      </c>
      <c r="K83" s="456" t="s">
        <v>72</v>
      </c>
      <c r="L83" s="125">
        <f>L84+L85</f>
        <v>33000</v>
      </c>
      <c r="M83" s="308">
        <f aca="true" t="shared" si="16" ref="M83:S83">M84</f>
        <v>0</v>
      </c>
      <c r="N83" s="308">
        <f t="shared" si="16"/>
        <v>0</v>
      </c>
      <c r="O83" s="308">
        <f t="shared" si="16"/>
        <v>0</v>
      </c>
      <c r="P83" s="308">
        <f t="shared" si="16"/>
        <v>0</v>
      </c>
      <c r="Q83" s="308">
        <f t="shared" si="16"/>
        <v>0</v>
      </c>
      <c r="R83" s="308">
        <f t="shared" si="16"/>
        <v>0</v>
      </c>
      <c r="S83" s="308">
        <f t="shared" si="16"/>
        <v>0</v>
      </c>
      <c r="T83" s="125">
        <f>T84+T85</f>
        <v>0</v>
      </c>
      <c r="U83" s="342">
        <f t="shared" si="15"/>
        <v>0</v>
      </c>
    </row>
    <row r="84" spans="1:21" ht="51" customHeight="1">
      <c r="A84" s="334"/>
      <c r="B84" s="299"/>
      <c r="C84" s="126" t="s">
        <v>550</v>
      </c>
      <c r="D84" s="455" t="s">
        <v>188</v>
      </c>
      <c r="E84" s="455" t="s">
        <v>35</v>
      </c>
      <c r="F84" s="455" t="s">
        <v>71</v>
      </c>
      <c r="G84" s="455" t="s">
        <v>165</v>
      </c>
      <c r="H84" s="455" t="s">
        <v>36</v>
      </c>
      <c r="I84" s="455" t="s">
        <v>165</v>
      </c>
      <c r="J84" s="455" t="s">
        <v>31</v>
      </c>
      <c r="K84" s="455" t="s">
        <v>72</v>
      </c>
      <c r="L84" s="109">
        <v>26000</v>
      </c>
      <c r="M84" s="38"/>
      <c r="N84" s="38"/>
      <c r="O84" s="38"/>
      <c r="P84" s="38"/>
      <c r="Q84" s="38"/>
      <c r="R84" s="38"/>
      <c r="S84" s="38"/>
      <c r="T84" s="109">
        <v>0</v>
      </c>
      <c r="U84" s="330">
        <f t="shared" si="15"/>
        <v>0</v>
      </c>
    </row>
    <row r="85" spans="1:21" ht="47.25" customHeight="1">
      <c r="A85" s="334"/>
      <c r="B85" s="299"/>
      <c r="C85" s="126" t="s">
        <v>551</v>
      </c>
      <c r="D85" s="455" t="s">
        <v>188</v>
      </c>
      <c r="E85" s="455" t="s">
        <v>35</v>
      </c>
      <c r="F85" s="455" t="s">
        <v>71</v>
      </c>
      <c r="G85" s="455" t="s">
        <v>165</v>
      </c>
      <c r="H85" s="455" t="s">
        <v>38</v>
      </c>
      <c r="I85" s="455" t="s">
        <v>165</v>
      </c>
      <c r="J85" s="455" t="s">
        <v>31</v>
      </c>
      <c r="K85" s="455" t="s">
        <v>72</v>
      </c>
      <c r="L85" s="101">
        <v>7000</v>
      </c>
      <c r="M85" s="308" t="e">
        <f>M87+#REF!</f>
        <v>#REF!</v>
      </c>
      <c r="N85" s="308" t="e">
        <f>N87+#REF!</f>
        <v>#REF!</v>
      </c>
      <c r="O85" s="308" t="e">
        <f>O87+#REF!</f>
        <v>#REF!</v>
      </c>
      <c r="P85" s="308" t="e">
        <f>P87+#REF!</f>
        <v>#REF!</v>
      </c>
      <c r="Q85" s="308" t="e">
        <f>Q87+#REF!</f>
        <v>#REF!</v>
      </c>
      <c r="R85" s="308" t="e">
        <f>R87+#REF!</f>
        <v>#REF!</v>
      </c>
      <c r="S85" s="308" t="e">
        <f>S87+#REF!</f>
        <v>#REF!</v>
      </c>
      <c r="T85" s="101">
        <v>0</v>
      </c>
      <c r="U85" s="330">
        <f t="shared" si="15"/>
        <v>0</v>
      </c>
    </row>
    <row r="86" spans="1:21" ht="78" customHeight="1">
      <c r="A86" s="332" t="s">
        <v>552</v>
      </c>
      <c r="B86" s="299"/>
      <c r="C86" s="309" t="s">
        <v>553</v>
      </c>
      <c r="D86" s="456" t="s">
        <v>29</v>
      </c>
      <c r="E86" s="456" t="s">
        <v>35</v>
      </c>
      <c r="F86" s="456" t="s">
        <v>71</v>
      </c>
      <c r="G86" s="456" t="s">
        <v>159</v>
      </c>
      <c r="H86" s="456" t="s">
        <v>29</v>
      </c>
      <c r="I86" s="456" t="s">
        <v>164</v>
      </c>
      <c r="J86" s="456" t="s">
        <v>31</v>
      </c>
      <c r="K86" s="456" t="s">
        <v>72</v>
      </c>
      <c r="L86" s="127">
        <f>L87+L88</f>
        <v>16700</v>
      </c>
      <c r="M86" s="67"/>
      <c r="N86" s="67"/>
      <c r="O86" s="67"/>
      <c r="P86" s="67"/>
      <c r="Q86" s="67"/>
      <c r="R86" s="67"/>
      <c r="S86" s="67"/>
      <c r="T86" s="127">
        <f>T87+T88</f>
        <v>1418.39</v>
      </c>
      <c r="U86" s="342">
        <f t="shared" si="15"/>
        <v>8.493353293413174</v>
      </c>
    </row>
    <row r="87" spans="1:21" ht="71.25" customHeight="1">
      <c r="A87" s="334"/>
      <c r="B87" s="299"/>
      <c r="C87" s="123" t="s">
        <v>430</v>
      </c>
      <c r="D87" s="455" t="s">
        <v>188</v>
      </c>
      <c r="E87" s="455" t="s">
        <v>35</v>
      </c>
      <c r="F87" s="455" t="s">
        <v>71</v>
      </c>
      <c r="G87" s="455" t="s">
        <v>159</v>
      </c>
      <c r="H87" s="455" t="s">
        <v>36</v>
      </c>
      <c r="I87" s="455" t="s">
        <v>164</v>
      </c>
      <c r="J87" s="455" t="s">
        <v>31</v>
      </c>
      <c r="K87" s="455" t="s">
        <v>72</v>
      </c>
      <c r="L87" s="101">
        <v>1500</v>
      </c>
      <c r="M87" s="38"/>
      <c r="N87" s="38"/>
      <c r="O87" s="38"/>
      <c r="P87" s="38"/>
      <c r="Q87" s="38"/>
      <c r="R87" s="38"/>
      <c r="S87" s="38"/>
      <c r="T87" s="101">
        <v>1418.39</v>
      </c>
      <c r="U87" s="330">
        <f t="shared" si="15"/>
        <v>94.55933333333334</v>
      </c>
    </row>
    <row r="88" spans="1:21" ht="71.25" customHeight="1">
      <c r="A88" s="334"/>
      <c r="B88" s="299"/>
      <c r="C88" s="123" t="s">
        <v>554</v>
      </c>
      <c r="D88" s="455" t="s">
        <v>188</v>
      </c>
      <c r="E88" s="455" t="s">
        <v>35</v>
      </c>
      <c r="F88" s="455" t="s">
        <v>71</v>
      </c>
      <c r="G88" s="455" t="s">
        <v>159</v>
      </c>
      <c r="H88" s="455" t="s">
        <v>468</v>
      </c>
      <c r="I88" s="455" t="s">
        <v>164</v>
      </c>
      <c r="J88" s="455" t="s">
        <v>31</v>
      </c>
      <c r="K88" s="455" t="s">
        <v>72</v>
      </c>
      <c r="L88" s="101">
        <v>15200</v>
      </c>
      <c r="M88" s="67"/>
      <c r="N88" s="67"/>
      <c r="O88" s="67"/>
      <c r="P88" s="67"/>
      <c r="Q88" s="67"/>
      <c r="R88" s="67"/>
      <c r="S88" s="67"/>
      <c r="T88" s="101">
        <v>0</v>
      </c>
      <c r="U88" s="330">
        <f t="shared" si="15"/>
        <v>0</v>
      </c>
    </row>
    <row r="89" spans="1:21" ht="71.25" customHeight="1">
      <c r="A89" s="332"/>
      <c r="B89" s="298"/>
      <c r="C89" s="310" t="s">
        <v>555</v>
      </c>
      <c r="D89" s="132" t="s">
        <v>188</v>
      </c>
      <c r="E89" s="132" t="s">
        <v>35</v>
      </c>
      <c r="F89" s="132" t="s">
        <v>71</v>
      </c>
      <c r="G89" s="132" t="s">
        <v>163</v>
      </c>
      <c r="H89" s="132" t="s">
        <v>40</v>
      </c>
      <c r="I89" s="132" t="s">
        <v>164</v>
      </c>
      <c r="J89" s="132" t="s">
        <v>31</v>
      </c>
      <c r="K89" s="132" t="s">
        <v>72</v>
      </c>
      <c r="L89" s="115">
        <f>L90</f>
        <v>9800</v>
      </c>
      <c r="M89" s="38"/>
      <c r="N89" s="38"/>
      <c r="O89" s="38"/>
      <c r="P89" s="38"/>
      <c r="Q89" s="38"/>
      <c r="R89" s="38"/>
      <c r="S89" s="38"/>
      <c r="T89" s="115">
        <f>T90</f>
        <v>143400</v>
      </c>
      <c r="U89" s="342">
        <f t="shared" si="15"/>
        <v>1463.265306122449</v>
      </c>
    </row>
    <row r="90" spans="1:21" ht="51" customHeight="1">
      <c r="A90" s="332"/>
      <c r="B90" s="298"/>
      <c r="C90" s="123" t="s">
        <v>556</v>
      </c>
      <c r="D90" s="455" t="s">
        <v>188</v>
      </c>
      <c r="E90" s="455" t="s">
        <v>35</v>
      </c>
      <c r="F90" s="455" t="s">
        <v>71</v>
      </c>
      <c r="G90" s="455" t="s">
        <v>163</v>
      </c>
      <c r="H90" s="455" t="s">
        <v>557</v>
      </c>
      <c r="I90" s="455" t="s">
        <v>164</v>
      </c>
      <c r="J90" s="455" t="s">
        <v>31</v>
      </c>
      <c r="K90" s="455" t="s">
        <v>72</v>
      </c>
      <c r="L90" s="101">
        <v>9800</v>
      </c>
      <c r="M90" s="308">
        <f aca="true" t="shared" si="17" ref="M90:S90">M91+M92</f>
        <v>0</v>
      </c>
      <c r="N90" s="308">
        <f t="shared" si="17"/>
        <v>0</v>
      </c>
      <c r="O90" s="308">
        <f t="shared" si="17"/>
        <v>0</v>
      </c>
      <c r="P90" s="308">
        <f t="shared" si="17"/>
        <v>0</v>
      </c>
      <c r="Q90" s="308">
        <f t="shared" si="17"/>
        <v>0</v>
      </c>
      <c r="R90" s="308">
        <f t="shared" si="17"/>
        <v>0</v>
      </c>
      <c r="S90" s="308">
        <f t="shared" si="17"/>
        <v>0</v>
      </c>
      <c r="T90" s="101">
        <v>143400</v>
      </c>
      <c r="U90" s="330">
        <f t="shared" si="15"/>
        <v>1463.265306122449</v>
      </c>
    </row>
    <row r="91" spans="1:21" ht="120" customHeight="1">
      <c r="A91" s="332" t="s">
        <v>558</v>
      </c>
      <c r="B91" s="299"/>
      <c r="C91" s="128" t="s">
        <v>559</v>
      </c>
      <c r="D91" s="456" t="s">
        <v>29</v>
      </c>
      <c r="E91" s="456" t="s">
        <v>35</v>
      </c>
      <c r="F91" s="456" t="s">
        <v>71</v>
      </c>
      <c r="G91" s="456" t="s">
        <v>163</v>
      </c>
      <c r="H91" s="456" t="s">
        <v>431</v>
      </c>
      <c r="I91" s="456" t="s">
        <v>158</v>
      </c>
      <c r="J91" s="456" t="s">
        <v>31</v>
      </c>
      <c r="K91" s="456" t="s">
        <v>72</v>
      </c>
      <c r="L91" s="127">
        <f>SUM(L92:L94)</f>
        <v>94000</v>
      </c>
      <c r="M91" s="38"/>
      <c r="N91" s="38"/>
      <c r="O91" s="38"/>
      <c r="P91" s="38"/>
      <c r="Q91" s="38"/>
      <c r="R91" s="38"/>
      <c r="S91" s="38"/>
      <c r="T91" s="127">
        <f>SUM(T92:T94)</f>
        <v>26292.58</v>
      </c>
      <c r="U91" s="342">
        <f t="shared" si="15"/>
        <v>27.97082978723404</v>
      </c>
    </row>
    <row r="92" spans="1:21" ht="120" customHeight="1">
      <c r="A92" s="334"/>
      <c r="B92" s="299"/>
      <c r="C92" s="123" t="s">
        <v>559</v>
      </c>
      <c r="D92" s="455" t="s">
        <v>188</v>
      </c>
      <c r="E92" s="455" t="s">
        <v>35</v>
      </c>
      <c r="F92" s="455" t="s">
        <v>71</v>
      </c>
      <c r="G92" s="455" t="s">
        <v>163</v>
      </c>
      <c r="H92" s="455" t="s">
        <v>431</v>
      </c>
      <c r="I92" s="455" t="s">
        <v>158</v>
      </c>
      <c r="J92" s="455" t="s">
        <v>560</v>
      </c>
      <c r="K92" s="455" t="s">
        <v>72</v>
      </c>
      <c r="L92" s="101">
        <v>37000</v>
      </c>
      <c r="M92" s="38"/>
      <c r="N92" s="38"/>
      <c r="O92" s="38"/>
      <c r="P92" s="38"/>
      <c r="Q92" s="38"/>
      <c r="R92" s="38"/>
      <c r="S92" s="38"/>
      <c r="T92" s="101">
        <v>26792.58</v>
      </c>
      <c r="U92" s="330">
        <f t="shared" si="15"/>
        <v>72.41237837837838</v>
      </c>
    </row>
    <row r="93" spans="1:21" ht="92.25" customHeight="1">
      <c r="A93" s="334"/>
      <c r="B93" s="299"/>
      <c r="C93" s="123" t="s">
        <v>559</v>
      </c>
      <c r="D93" s="455" t="s">
        <v>427</v>
      </c>
      <c r="E93" s="455" t="s">
        <v>35</v>
      </c>
      <c r="F93" s="455" t="s">
        <v>71</v>
      </c>
      <c r="G93" s="455" t="s">
        <v>163</v>
      </c>
      <c r="H93" s="455" t="s">
        <v>431</v>
      </c>
      <c r="I93" s="455" t="s">
        <v>158</v>
      </c>
      <c r="J93" s="455" t="s">
        <v>560</v>
      </c>
      <c r="K93" s="455" t="s">
        <v>72</v>
      </c>
      <c r="L93" s="101">
        <v>-500</v>
      </c>
      <c r="M93" s="38"/>
      <c r="N93" s="38"/>
      <c r="O93" s="38"/>
      <c r="P93" s="38"/>
      <c r="Q93" s="38"/>
      <c r="R93" s="38"/>
      <c r="S93" s="38"/>
      <c r="T93" s="101">
        <v>-500</v>
      </c>
      <c r="U93" s="330">
        <f t="shared" si="15"/>
        <v>100</v>
      </c>
    </row>
    <row r="94" spans="1:21" ht="75" customHeight="1">
      <c r="A94" s="334"/>
      <c r="B94" s="299"/>
      <c r="C94" s="123" t="s">
        <v>559</v>
      </c>
      <c r="D94" s="455" t="s">
        <v>425</v>
      </c>
      <c r="E94" s="455" t="s">
        <v>35</v>
      </c>
      <c r="F94" s="455" t="s">
        <v>71</v>
      </c>
      <c r="G94" s="455" t="s">
        <v>163</v>
      </c>
      <c r="H94" s="455" t="s">
        <v>431</v>
      </c>
      <c r="I94" s="455" t="s">
        <v>158</v>
      </c>
      <c r="J94" s="455" t="s">
        <v>560</v>
      </c>
      <c r="K94" s="455" t="s">
        <v>72</v>
      </c>
      <c r="L94" s="101">
        <v>57500</v>
      </c>
      <c r="M94" s="38"/>
      <c r="N94" s="38"/>
      <c r="O94" s="38"/>
      <c r="P94" s="38"/>
      <c r="Q94" s="38"/>
      <c r="R94" s="38"/>
      <c r="S94" s="38"/>
      <c r="T94" s="101">
        <v>0</v>
      </c>
      <c r="U94" s="330">
        <f t="shared" si="15"/>
        <v>0</v>
      </c>
    </row>
    <row r="95" spans="1:21" ht="69.75" customHeight="1">
      <c r="A95" s="332" t="s">
        <v>561</v>
      </c>
      <c r="B95" s="299"/>
      <c r="C95" s="128" t="s">
        <v>432</v>
      </c>
      <c r="D95" s="456" t="s">
        <v>29</v>
      </c>
      <c r="E95" s="456" t="s">
        <v>35</v>
      </c>
      <c r="F95" s="456" t="s">
        <v>71</v>
      </c>
      <c r="G95" s="456" t="s">
        <v>163</v>
      </c>
      <c r="H95" s="456" t="s">
        <v>232</v>
      </c>
      <c r="I95" s="456" t="s">
        <v>158</v>
      </c>
      <c r="J95" s="456" t="s">
        <v>560</v>
      </c>
      <c r="K95" s="456" t="s">
        <v>72</v>
      </c>
      <c r="L95" s="127">
        <f>L96</f>
        <v>5000</v>
      </c>
      <c r="M95" s="38"/>
      <c r="N95" s="38"/>
      <c r="O95" s="38"/>
      <c r="P95" s="38"/>
      <c r="Q95" s="38"/>
      <c r="R95" s="38"/>
      <c r="S95" s="38"/>
      <c r="T95" s="127">
        <f>T96</f>
        <v>6829.06</v>
      </c>
      <c r="U95" s="342">
        <f t="shared" si="15"/>
        <v>136.5812</v>
      </c>
    </row>
    <row r="96" spans="1:21" ht="61.5" customHeight="1">
      <c r="A96" s="334"/>
      <c r="B96" s="299"/>
      <c r="C96" s="123" t="s">
        <v>432</v>
      </c>
      <c r="D96" s="455" t="s">
        <v>409</v>
      </c>
      <c r="E96" s="455" t="s">
        <v>35</v>
      </c>
      <c r="F96" s="455" t="s">
        <v>71</v>
      </c>
      <c r="G96" s="455" t="s">
        <v>163</v>
      </c>
      <c r="H96" s="455" t="s">
        <v>232</v>
      </c>
      <c r="I96" s="455" t="s">
        <v>158</v>
      </c>
      <c r="J96" s="455" t="s">
        <v>31</v>
      </c>
      <c r="K96" s="455" t="s">
        <v>72</v>
      </c>
      <c r="L96" s="101">
        <v>5000</v>
      </c>
      <c r="M96" s="38"/>
      <c r="N96" s="38"/>
      <c r="O96" s="38"/>
      <c r="P96" s="38"/>
      <c r="Q96" s="38"/>
      <c r="R96" s="38"/>
      <c r="S96" s="38"/>
      <c r="T96" s="101">
        <v>6829.06</v>
      </c>
      <c r="U96" s="330">
        <f t="shared" si="15"/>
        <v>136.5812</v>
      </c>
    </row>
    <row r="97" spans="1:21" ht="90" customHeight="1">
      <c r="A97" s="332" t="s">
        <v>562</v>
      </c>
      <c r="B97" s="299"/>
      <c r="C97" s="129" t="s">
        <v>563</v>
      </c>
      <c r="D97" s="456" t="s">
        <v>29</v>
      </c>
      <c r="E97" s="456" t="s">
        <v>35</v>
      </c>
      <c r="F97" s="456" t="s">
        <v>71</v>
      </c>
      <c r="G97" s="456" t="s">
        <v>186</v>
      </c>
      <c r="H97" s="456" t="s">
        <v>52</v>
      </c>
      <c r="I97" s="456" t="s">
        <v>158</v>
      </c>
      <c r="J97" s="456" t="s">
        <v>560</v>
      </c>
      <c r="K97" s="456" t="s">
        <v>72</v>
      </c>
      <c r="L97" s="127">
        <f>L98</f>
        <v>2876610</v>
      </c>
      <c r="M97" s="38"/>
      <c r="N97" s="38"/>
      <c r="O97" s="38"/>
      <c r="P97" s="38"/>
      <c r="Q97" s="38"/>
      <c r="R97" s="38"/>
      <c r="S97" s="38"/>
      <c r="T97" s="127">
        <f>T98</f>
        <v>233773.72</v>
      </c>
      <c r="U97" s="342">
        <f t="shared" si="15"/>
        <v>8.126708869120248</v>
      </c>
    </row>
    <row r="98" spans="1:21" ht="87" customHeight="1">
      <c r="A98" s="334"/>
      <c r="B98" s="299"/>
      <c r="C98" s="130" t="s">
        <v>563</v>
      </c>
      <c r="D98" s="455" t="s">
        <v>425</v>
      </c>
      <c r="E98" s="455" t="s">
        <v>35</v>
      </c>
      <c r="F98" s="455" t="s">
        <v>71</v>
      </c>
      <c r="G98" s="455" t="s">
        <v>186</v>
      </c>
      <c r="H98" s="455" t="s">
        <v>52</v>
      </c>
      <c r="I98" s="455" t="s">
        <v>158</v>
      </c>
      <c r="J98" s="455" t="s">
        <v>31</v>
      </c>
      <c r="K98" s="455" t="s">
        <v>72</v>
      </c>
      <c r="L98" s="101">
        <v>2876610</v>
      </c>
      <c r="M98" s="38"/>
      <c r="N98" s="38"/>
      <c r="O98" s="38"/>
      <c r="P98" s="38"/>
      <c r="Q98" s="38"/>
      <c r="R98" s="38"/>
      <c r="S98" s="38"/>
      <c r="T98" s="101">
        <v>233773.72</v>
      </c>
      <c r="U98" s="330">
        <f t="shared" si="15"/>
        <v>8.126708869120248</v>
      </c>
    </row>
    <row r="99" spans="1:21" ht="20.25" customHeight="1">
      <c r="A99" s="332" t="s">
        <v>316</v>
      </c>
      <c r="B99" s="299"/>
      <c r="C99" s="100" t="s">
        <v>75</v>
      </c>
      <c r="D99" s="457" t="s">
        <v>29</v>
      </c>
      <c r="E99" s="457" t="s">
        <v>35</v>
      </c>
      <c r="F99" s="457" t="s">
        <v>76</v>
      </c>
      <c r="G99" s="457" t="s">
        <v>30</v>
      </c>
      <c r="H99" s="457" t="s">
        <v>29</v>
      </c>
      <c r="I99" s="457" t="s">
        <v>30</v>
      </c>
      <c r="J99" s="457" t="s">
        <v>31</v>
      </c>
      <c r="K99" s="457" t="s">
        <v>29</v>
      </c>
      <c r="L99" s="115">
        <f>L100+L102</f>
        <v>0</v>
      </c>
      <c r="M99" s="308">
        <f aca="true" t="shared" si="18" ref="M99:S99">M100</f>
        <v>0</v>
      </c>
      <c r="N99" s="308">
        <f t="shared" si="18"/>
        <v>0</v>
      </c>
      <c r="O99" s="308">
        <f t="shared" si="18"/>
        <v>0</v>
      </c>
      <c r="P99" s="308">
        <f t="shared" si="18"/>
        <v>0</v>
      </c>
      <c r="Q99" s="308">
        <f t="shared" si="18"/>
        <v>0</v>
      </c>
      <c r="R99" s="308">
        <f t="shared" si="18"/>
        <v>0</v>
      </c>
      <c r="S99" s="308">
        <f t="shared" si="18"/>
        <v>0</v>
      </c>
      <c r="T99" s="115">
        <f>T100+T102</f>
        <v>-5182.83</v>
      </c>
      <c r="U99" s="342" t="e">
        <f t="shared" si="15"/>
        <v>#DIV/0!</v>
      </c>
    </row>
    <row r="100" spans="1:21" ht="24" customHeight="1">
      <c r="A100" s="332" t="s">
        <v>317</v>
      </c>
      <c r="B100" s="302"/>
      <c r="C100" s="100" t="s">
        <v>333</v>
      </c>
      <c r="D100" s="132" t="s">
        <v>29</v>
      </c>
      <c r="E100" s="132" t="s">
        <v>35</v>
      </c>
      <c r="F100" s="132" t="s">
        <v>76</v>
      </c>
      <c r="G100" s="132" t="s">
        <v>164</v>
      </c>
      <c r="H100" s="132" t="s">
        <v>29</v>
      </c>
      <c r="I100" s="132" t="s">
        <v>30</v>
      </c>
      <c r="J100" s="132" t="s">
        <v>31</v>
      </c>
      <c r="K100" s="132" t="s">
        <v>29</v>
      </c>
      <c r="L100" s="115">
        <f>L101</f>
        <v>0</v>
      </c>
      <c r="M100" s="38"/>
      <c r="N100" s="38"/>
      <c r="O100" s="38"/>
      <c r="P100" s="38"/>
      <c r="Q100" s="38"/>
      <c r="R100" s="38"/>
      <c r="S100" s="38"/>
      <c r="T100" s="115">
        <f>T101</f>
        <v>-5418.45</v>
      </c>
      <c r="U100" s="330" t="e">
        <f t="shared" si="15"/>
        <v>#DIV/0!</v>
      </c>
    </row>
    <row r="101" spans="1:21" ht="24.75" customHeight="1">
      <c r="A101" s="332"/>
      <c r="B101" s="299"/>
      <c r="C101" s="97" t="s">
        <v>332</v>
      </c>
      <c r="D101" s="455" t="s">
        <v>29</v>
      </c>
      <c r="E101" s="455" t="s">
        <v>35</v>
      </c>
      <c r="F101" s="455" t="s">
        <v>76</v>
      </c>
      <c r="G101" s="455" t="s">
        <v>158</v>
      </c>
      <c r="H101" s="455" t="s">
        <v>52</v>
      </c>
      <c r="I101" s="455" t="s">
        <v>164</v>
      </c>
      <c r="J101" s="455" t="s">
        <v>31</v>
      </c>
      <c r="K101" s="455" t="s">
        <v>77</v>
      </c>
      <c r="L101" s="101">
        <v>0</v>
      </c>
      <c r="M101" s="304">
        <f aca="true" t="shared" si="19" ref="M101:S101">M104+M102</f>
        <v>0</v>
      </c>
      <c r="N101" s="304">
        <f t="shared" si="19"/>
        <v>0</v>
      </c>
      <c r="O101" s="304">
        <f t="shared" si="19"/>
        <v>0</v>
      </c>
      <c r="P101" s="304">
        <f t="shared" si="19"/>
        <v>0</v>
      </c>
      <c r="Q101" s="304">
        <f t="shared" si="19"/>
        <v>0</v>
      </c>
      <c r="R101" s="304">
        <f t="shared" si="19"/>
        <v>0</v>
      </c>
      <c r="S101" s="304" t="e">
        <f t="shared" si="19"/>
        <v>#REF!</v>
      </c>
      <c r="T101" s="101">
        <v>-5418.45</v>
      </c>
      <c r="U101" s="330" t="e">
        <f t="shared" si="15"/>
        <v>#DIV/0!</v>
      </c>
    </row>
    <row r="102" spans="1:21" ht="24.75" customHeight="1">
      <c r="A102" s="332"/>
      <c r="B102" s="299"/>
      <c r="C102" s="100" t="s">
        <v>78</v>
      </c>
      <c r="D102" s="132" t="s">
        <v>29</v>
      </c>
      <c r="E102" s="132" t="s">
        <v>35</v>
      </c>
      <c r="F102" s="132" t="s">
        <v>76</v>
      </c>
      <c r="G102" s="132" t="s">
        <v>164</v>
      </c>
      <c r="H102" s="132" t="s">
        <v>29</v>
      </c>
      <c r="I102" s="132" t="s">
        <v>30</v>
      </c>
      <c r="J102" s="132" t="s">
        <v>31</v>
      </c>
      <c r="K102" s="132" t="s">
        <v>29</v>
      </c>
      <c r="L102" s="115">
        <f>L103</f>
        <v>0</v>
      </c>
      <c r="M102" s="47"/>
      <c r="N102" s="47"/>
      <c r="O102" s="47"/>
      <c r="P102" s="47"/>
      <c r="Q102" s="47"/>
      <c r="R102" s="47"/>
      <c r="S102" s="47" t="e">
        <f>#REF!=SUM(L102:R102)</f>
        <v>#REF!</v>
      </c>
      <c r="T102" s="115">
        <f>T103</f>
        <v>235.62</v>
      </c>
      <c r="U102" s="330" t="e">
        <f t="shared" si="15"/>
        <v>#DIV/0!</v>
      </c>
    </row>
    <row r="103" spans="1:21" ht="21.75" customHeight="1">
      <c r="A103" s="332"/>
      <c r="B103" s="299"/>
      <c r="C103" s="97" t="s">
        <v>79</v>
      </c>
      <c r="D103" s="455" t="s">
        <v>29</v>
      </c>
      <c r="E103" s="455" t="s">
        <v>35</v>
      </c>
      <c r="F103" s="455" t="s">
        <v>76</v>
      </c>
      <c r="G103" s="455" t="s">
        <v>164</v>
      </c>
      <c r="H103" s="455" t="s">
        <v>52</v>
      </c>
      <c r="I103" s="455" t="s">
        <v>164</v>
      </c>
      <c r="J103" s="455" t="s">
        <v>31</v>
      </c>
      <c r="K103" s="455" t="s">
        <v>77</v>
      </c>
      <c r="L103" s="101">
        <v>0</v>
      </c>
      <c r="M103" s="38"/>
      <c r="N103" s="38"/>
      <c r="O103" s="38"/>
      <c r="P103" s="38"/>
      <c r="Q103" s="38"/>
      <c r="R103" s="38"/>
      <c r="S103" s="38" t="e">
        <f>#REF!=SUM(L103:R103)</f>
        <v>#REF!</v>
      </c>
      <c r="T103" s="101">
        <v>235.62</v>
      </c>
      <c r="U103" s="330" t="e">
        <f t="shared" si="15"/>
        <v>#DIV/0!</v>
      </c>
    </row>
    <row r="104" spans="1:21" ht="18.75" customHeight="1">
      <c r="A104" s="329" t="s">
        <v>318</v>
      </c>
      <c r="B104" s="299"/>
      <c r="C104" s="100" t="s">
        <v>80</v>
      </c>
      <c r="D104" s="458" t="s">
        <v>29</v>
      </c>
      <c r="E104" s="132" t="s">
        <v>81</v>
      </c>
      <c r="F104" s="132" t="s">
        <v>30</v>
      </c>
      <c r="G104" s="132" t="s">
        <v>30</v>
      </c>
      <c r="H104" s="132" t="s">
        <v>29</v>
      </c>
      <c r="I104" s="132" t="s">
        <v>30</v>
      </c>
      <c r="J104" s="132" t="s">
        <v>31</v>
      </c>
      <c r="K104" s="132" t="s">
        <v>29</v>
      </c>
      <c r="L104" s="115">
        <f>L105+L150+L152+L154</f>
        <v>1156560689.5600002</v>
      </c>
      <c r="M104" s="47"/>
      <c r="N104" s="47"/>
      <c r="O104" s="47"/>
      <c r="P104" s="47"/>
      <c r="Q104" s="47"/>
      <c r="R104" s="47"/>
      <c r="S104" s="47" t="e">
        <f>#REF!=SUM(L104:R104)</f>
        <v>#REF!</v>
      </c>
      <c r="T104" s="115">
        <f>T105+T150+T152+T154</f>
        <v>450390622.22</v>
      </c>
      <c r="U104" s="342">
        <f t="shared" si="15"/>
        <v>38.9422385081535</v>
      </c>
    </row>
    <row r="105" spans="1:21" ht="25.5" customHeight="1">
      <c r="A105" s="329" t="s">
        <v>282</v>
      </c>
      <c r="B105" s="298"/>
      <c r="C105" s="100" t="s">
        <v>82</v>
      </c>
      <c r="D105" s="458" t="s">
        <v>29</v>
      </c>
      <c r="E105" s="132" t="s">
        <v>81</v>
      </c>
      <c r="F105" s="132" t="s">
        <v>165</v>
      </c>
      <c r="G105" s="132" t="s">
        <v>30</v>
      </c>
      <c r="H105" s="132" t="s">
        <v>29</v>
      </c>
      <c r="I105" s="132" t="s">
        <v>30</v>
      </c>
      <c r="J105" s="132" t="s">
        <v>31</v>
      </c>
      <c r="K105" s="132" t="s">
        <v>29</v>
      </c>
      <c r="L105" s="115">
        <f>L106+L111+L128+L141</f>
        <v>1156423689.5600002</v>
      </c>
      <c r="M105" s="38"/>
      <c r="N105" s="38"/>
      <c r="O105" s="38"/>
      <c r="P105" s="38"/>
      <c r="Q105" s="38"/>
      <c r="R105" s="38"/>
      <c r="S105" s="38" t="e">
        <f>#REF!=SUM(L105:R105)</f>
        <v>#REF!</v>
      </c>
      <c r="T105" s="115">
        <f>T106+T111+T128+T141</f>
        <v>450330622.22</v>
      </c>
      <c r="U105" s="342">
        <f t="shared" si="15"/>
        <v>38.94166353435247</v>
      </c>
    </row>
    <row r="106" spans="1:21" ht="22.5" customHeight="1">
      <c r="A106" s="329" t="s">
        <v>283</v>
      </c>
      <c r="B106" s="299"/>
      <c r="C106" s="100" t="s">
        <v>564</v>
      </c>
      <c r="D106" s="132" t="s">
        <v>29</v>
      </c>
      <c r="E106" s="132" t="s">
        <v>81</v>
      </c>
      <c r="F106" s="132" t="s">
        <v>165</v>
      </c>
      <c r="G106" s="132" t="s">
        <v>163</v>
      </c>
      <c r="H106" s="132" t="s">
        <v>29</v>
      </c>
      <c r="I106" s="132" t="s">
        <v>30</v>
      </c>
      <c r="J106" s="132" t="s">
        <v>31</v>
      </c>
      <c r="K106" s="132" t="s">
        <v>363</v>
      </c>
      <c r="L106" s="115">
        <f>L107+L109</f>
        <v>73514000</v>
      </c>
      <c r="M106" s="38"/>
      <c r="N106" s="38"/>
      <c r="O106" s="38"/>
      <c r="P106" s="38"/>
      <c r="Q106" s="38"/>
      <c r="R106" s="38"/>
      <c r="S106" s="38"/>
      <c r="T106" s="115">
        <f>T107+T109</f>
        <v>50126800</v>
      </c>
      <c r="U106" s="342">
        <f t="shared" si="15"/>
        <v>68.18673994069157</v>
      </c>
    </row>
    <row r="107" spans="1:21" ht="37.5" customHeight="1">
      <c r="A107" s="331"/>
      <c r="B107" s="299"/>
      <c r="C107" s="97" t="s">
        <v>83</v>
      </c>
      <c r="D107" s="455" t="s">
        <v>29</v>
      </c>
      <c r="E107" s="455" t="s">
        <v>81</v>
      </c>
      <c r="F107" s="455" t="s">
        <v>165</v>
      </c>
      <c r="G107" s="455" t="s">
        <v>163</v>
      </c>
      <c r="H107" s="455" t="s">
        <v>84</v>
      </c>
      <c r="I107" s="455" t="s">
        <v>30</v>
      </c>
      <c r="J107" s="455" t="s">
        <v>31</v>
      </c>
      <c r="K107" s="455" t="s">
        <v>363</v>
      </c>
      <c r="L107" s="101">
        <f>L108</f>
        <v>73514000</v>
      </c>
      <c r="M107" s="38"/>
      <c r="N107" s="38"/>
      <c r="O107" s="38"/>
      <c r="P107" s="38"/>
      <c r="Q107" s="38"/>
      <c r="R107" s="38"/>
      <c r="S107" s="38"/>
      <c r="T107" s="101">
        <f>T108</f>
        <v>42095000</v>
      </c>
      <c r="U107" s="330">
        <f t="shared" si="15"/>
        <v>57.261201947928285</v>
      </c>
    </row>
    <row r="108" spans="1:21" ht="22.5" customHeight="1">
      <c r="A108" s="331"/>
      <c r="B108" s="299"/>
      <c r="C108" s="97" t="s">
        <v>565</v>
      </c>
      <c r="D108" s="455" t="s">
        <v>188</v>
      </c>
      <c r="E108" s="455" t="s">
        <v>81</v>
      </c>
      <c r="F108" s="455" t="s">
        <v>165</v>
      </c>
      <c r="G108" s="455" t="s">
        <v>319</v>
      </c>
      <c r="H108" s="455" t="s">
        <v>84</v>
      </c>
      <c r="I108" s="455" t="s">
        <v>164</v>
      </c>
      <c r="J108" s="455" t="s">
        <v>31</v>
      </c>
      <c r="K108" s="455" t="s">
        <v>363</v>
      </c>
      <c r="L108" s="109">
        <v>73514000</v>
      </c>
      <c r="M108" s="42" t="e">
        <f>M109+#REF!</f>
        <v>#REF!</v>
      </c>
      <c r="N108" s="42" t="e">
        <f>N109+#REF!</f>
        <v>#REF!</v>
      </c>
      <c r="O108" s="42" t="e">
        <f>O109+#REF!</f>
        <v>#REF!</v>
      </c>
      <c r="P108" s="42" t="e">
        <f>P109+#REF!</f>
        <v>#REF!</v>
      </c>
      <c r="Q108" s="42" t="e">
        <f>Q109+#REF!</f>
        <v>#REF!</v>
      </c>
      <c r="R108" s="42" t="e">
        <f>R109+#REF!</f>
        <v>#REF!</v>
      </c>
      <c r="S108" s="42" t="e">
        <f>S109+#REF!</f>
        <v>#REF!</v>
      </c>
      <c r="T108" s="109">
        <v>42095000</v>
      </c>
      <c r="U108" s="330">
        <f t="shared" si="15"/>
        <v>57.261201947928285</v>
      </c>
    </row>
    <row r="109" spans="1:21" ht="19.5" customHeight="1">
      <c r="A109" s="331"/>
      <c r="B109" s="299"/>
      <c r="C109" s="131" t="s">
        <v>566</v>
      </c>
      <c r="D109" s="132" t="s">
        <v>29</v>
      </c>
      <c r="E109" s="132" t="s">
        <v>81</v>
      </c>
      <c r="F109" s="132" t="s">
        <v>165</v>
      </c>
      <c r="G109" s="132" t="s">
        <v>163</v>
      </c>
      <c r="H109" s="132" t="s">
        <v>567</v>
      </c>
      <c r="I109" s="132" t="s">
        <v>30</v>
      </c>
      <c r="J109" s="132" t="s">
        <v>31</v>
      </c>
      <c r="K109" s="132" t="s">
        <v>363</v>
      </c>
      <c r="L109" s="138">
        <f>L110</f>
        <v>0</v>
      </c>
      <c r="M109" s="48"/>
      <c r="N109" s="48"/>
      <c r="O109" s="48"/>
      <c r="P109" s="48"/>
      <c r="Q109" s="48"/>
      <c r="R109" s="48"/>
      <c r="S109" s="48"/>
      <c r="T109" s="138">
        <f>T110</f>
        <v>8031800</v>
      </c>
      <c r="U109" s="330" t="e">
        <f t="shared" si="15"/>
        <v>#DIV/0!</v>
      </c>
    </row>
    <row r="110" spans="1:21" ht="37.5" customHeight="1">
      <c r="A110" s="331"/>
      <c r="B110" s="299"/>
      <c r="C110" s="120" t="s">
        <v>566</v>
      </c>
      <c r="D110" s="39" t="s">
        <v>29</v>
      </c>
      <c r="E110" s="39" t="s">
        <v>81</v>
      </c>
      <c r="F110" s="39" t="s">
        <v>165</v>
      </c>
      <c r="G110" s="39" t="s">
        <v>319</v>
      </c>
      <c r="H110" s="39" t="s">
        <v>567</v>
      </c>
      <c r="I110" s="39" t="s">
        <v>164</v>
      </c>
      <c r="J110" s="39" t="s">
        <v>31</v>
      </c>
      <c r="K110" s="39" t="s">
        <v>363</v>
      </c>
      <c r="L110" s="109">
        <v>0</v>
      </c>
      <c r="M110" s="48"/>
      <c r="N110" s="48"/>
      <c r="O110" s="48"/>
      <c r="P110" s="48"/>
      <c r="Q110" s="48"/>
      <c r="R110" s="48"/>
      <c r="S110" s="48"/>
      <c r="T110" s="109">
        <v>8031800</v>
      </c>
      <c r="U110" s="330" t="e">
        <f t="shared" si="15"/>
        <v>#DIV/0!</v>
      </c>
    </row>
    <row r="111" spans="1:21" ht="36.75" customHeight="1">
      <c r="A111" s="329" t="s">
        <v>320</v>
      </c>
      <c r="B111" s="299"/>
      <c r="C111" s="100" t="s">
        <v>568</v>
      </c>
      <c r="D111" s="132" t="s">
        <v>29</v>
      </c>
      <c r="E111" s="132" t="s">
        <v>81</v>
      </c>
      <c r="F111" s="132" t="s">
        <v>165</v>
      </c>
      <c r="G111" s="132" t="s">
        <v>328</v>
      </c>
      <c r="H111" s="132" t="s">
        <v>29</v>
      </c>
      <c r="I111" s="132" t="s">
        <v>30</v>
      </c>
      <c r="J111" s="132" t="s">
        <v>31</v>
      </c>
      <c r="K111" s="132" t="s">
        <v>363</v>
      </c>
      <c r="L111" s="115">
        <f>L114+L116+L112+L118+L120+L122+L126+L124</f>
        <v>801113147.6600001</v>
      </c>
      <c r="M111" s="115" t="e">
        <f aca="true" t="shared" si="20" ref="M111:T111">M114+M116+M112+M118+M120+M122+M126+M124</f>
        <v>#REF!</v>
      </c>
      <c r="N111" s="115" t="e">
        <f t="shared" si="20"/>
        <v>#REF!</v>
      </c>
      <c r="O111" s="115" t="e">
        <f t="shared" si="20"/>
        <v>#REF!</v>
      </c>
      <c r="P111" s="115" t="e">
        <f t="shared" si="20"/>
        <v>#REF!</v>
      </c>
      <c r="Q111" s="115" t="e">
        <f t="shared" si="20"/>
        <v>#REF!</v>
      </c>
      <c r="R111" s="115" t="e">
        <f t="shared" si="20"/>
        <v>#REF!</v>
      </c>
      <c r="S111" s="115" t="e">
        <f t="shared" si="20"/>
        <v>#REF!</v>
      </c>
      <c r="T111" s="115">
        <f t="shared" si="20"/>
        <v>250055754.26999998</v>
      </c>
      <c r="U111" s="342">
        <f t="shared" si="15"/>
        <v>31.213537688202564</v>
      </c>
    </row>
    <row r="112" spans="1:21" ht="36.75" customHeight="1">
      <c r="A112" s="329"/>
      <c r="B112" s="7"/>
      <c r="C112" s="311" t="s">
        <v>362</v>
      </c>
      <c r="D112" s="132" t="s">
        <v>29</v>
      </c>
      <c r="E112" s="132" t="s">
        <v>81</v>
      </c>
      <c r="F112" s="132" t="s">
        <v>165</v>
      </c>
      <c r="G112" s="132" t="s">
        <v>328</v>
      </c>
      <c r="H112" s="132" t="s">
        <v>408</v>
      </c>
      <c r="I112" s="132" t="s">
        <v>30</v>
      </c>
      <c r="J112" s="132" t="s">
        <v>31</v>
      </c>
      <c r="K112" s="132" t="s">
        <v>363</v>
      </c>
      <c r="L112" s="138">
        <f>L113</f>
        <v>0</v>
      </c>
      <c r="M112" s="48"/>
      <c r="N112" s="48"/>
      <c r="O112" s="48"/>
      <c r="P112" s="48"/>
      <c r="Q112" s="48"/>
      <c r="R112" s="48"/>
      <c r="S112" s="48"/>
      <c r="T112" s="138">
        <f>T113</f>
        <v>0</v>
      </c>
      <c r="U112" s="330" t="e">
        <f t="shared" si="15"/>
        <v>#DIV/0!</v>
      </c>
    </row>
    <row r="113" spans="1:21" ht="36.75" customHeight="1">
      <c r="A113" s="329"/>
      <c r="B113" s="7"/>
      <c r="C113" s="122" t="s">
        <v>361</v>
      </c>
      <c r="D113" s="455" t="s">
        <v>188</v>
      </c>
      <c r="E113" s="455" t="s">
        <v>81</v>
      </c>
      <c r="F113" s="455" t="s">
        <v>165</v>
      </c>
      <c r="G113" s="455" t="s">
        <v>328</v>
      </c>
      <c r="H113" s="455" t="s">
        <v>408</v>
      </c>
      <c r="I113" s="455" t="s">
        <v>164</v>
      </c>
      <c r="J113" s="455" t="s">
        <v>31</v>
      </c>
      <c r="K113" s="455" t="s">
        <v>363</v>
      </c>
      <c r="L113" s="109">
        <v>0</v>
      </c>
      <c r="M113" s="312"/>
      <c r="N113" s="312"/>
      <c r="O113" s="312"/>
      <c r="P113" s="312"/>
      <c r="Q113" s="312"/>
      <c r="R113" s="312"/>
      <c r="S113" s="312"/>
      <c r="T113" s="109">
        <v>0</v>
      </c>
      <c r="U113" s="330" t="e">
        <f t="shared" si="15"/>
        <v>#DIV/0!</v>
      </c>
    </row>
    <row r="114" spans="1:21" ht="43.5" customHeight="1">
      <c r="A114" s="331"/>
      <c r="B114" s="133"/>
      <c r="C114" s="100" t="s">
        <v>569</v>
      </c>
      <c r="D114" s="132" t="s">
        <v>29</v>
      </c>
      <c r="E114" s="132" t="s">
        <v>81</v>
      </c>
      <c r="F114" s="132" t="s">
        <v>165</v>
      </c>
      <c r="G114" s="132" t="s">
        <v>328</v>
      </c>
      <c r="H114" s="132" t="s">
        <v>411</v>
      </c>
      <c r="I114" s="132" t="s">
        <v>30</v>
      </c>
      <c r="J114" s="132" t="s">
        <v>31</v>
      </c>
      <c r="K114" s="132" t="s">
        <v>363</v>
      </c>
      <c r="L114" s="115">
        <f>L115</f>
        <v>481171900</v>
      </c>
      <c r="M114" s="48"/>
      <c r="N114" s="48"/>
      <c r="O114" s="48"/>
      <c r="P114" s="48"/>
      <c r="Q114" s="48"/>
      <c r="R114" s="48"/>
      <c r="S114" s="48"/>
      <c r="T114" s="115">
        <f>T115</f>
        <v>142900907.2</v>
      </c>
      <c r="U114" s="342">
        <f t="shared" si="15"/>
        <v>29.698514647260154</v>
      </c>
    </row>
    <row r="115" spans="1:21" ht="43.5" customHeight="1">
      <c r="A115" s="331"/>
      <c r="B115" s="133"/>
      <c r="C115" s="97" t="s">
        <v>570</v>
      </c>
      <c r="D115" s="455" t="s">
        <v>188</v>
      </c>
      <c r="E115" s="455" t="s">
        <v>81</v>
      </c>
      <c r="F115" s="455" t="s">
        <v>165</v>
      </c>
      <c r="G115" s="455" t="s">
        <v>328</v>
      </c>
      <c r="H115" s="455" t="s">
        <v>411</v>
      </c>
      <c r="I115" s="455" t="s">
        <v>164</v>
      </c>
      <c r="J115" s="455" t="s">
        <v>31</v>
      </c>
      <c r="K115" s="455" t="s">
        <v>363</v>
      </c>
      <c r="L115" s="313">
        <v>481171900</v>
      </c>
      <c r="M115" s="38"/>
      <c r="N115" s="38"/>
      <c r="O115" s="38"/>
      <c r="P115" s="38"/>
      <c r="Q115" s="38"/>
      <c r="R115" s="38"/>
      <c r="S115" s="38"/>
      <c r="T115" s="313">
        <v>142900907.2</v>
      </c>
      <c r="U115" s="330">
        <f t="shared" si="15"/>
        <v>29.698514647260154</v>
      </c>
    </row>
    <row r="116" spans="1:21" ht="78" customHeight="1">
      <c r="A116" s="331"/>
      <c r="B116" s="133"/>
      <c r="C116" s="100" t="s">
        <v>571</v>
      </c>
      <c r="D116" s="132" t="s">
        <v>29</v>
      </c>
      <c r="E116" s="132" t="s">
        <v>81</v>
      </c>
      <c r="F116" s="132" t="s">
        <v>165</v>
      </c>
      <c r="G116" s="132" t="s">
        <v>328</v>
      </c>
      <c r="H116" s="132" t="s">
        <v>412</v>
      </c>
      <c r="I116" s="132" t="s">
        <v>30</v>
      </c>
      <c r="J116" s="132" t="s">
        <v>31</v>
      </c>
      <c r="K116" s="132" t="s">
        <v>363</v>
      </c>
      <c r="L116" s="138">
        <f>L117</f>
        <v>4860400</v>
      </c>
      <c r="M116" s="48"/>
      <c r="N116" s="48"/>
      <c r="O116" s="48"/>
      <c r="P116" s="48"/>
      <c r="Q116" s="48"/>
      <c r="R116" s="48"/>
      <c r="S116" s="48"/>
      <c r="T116" s="138">
        <f>T117</f>
        <v>1443443.51</v>
      </c>
      <c r="U116" s="330">
        <f t="shared" si="15"/>
        <v>29.698039461772694</v>
      </c>
    </row>
    <row r="117" spans="1:21" ht="75.75" customHeight="1">
      <c r="A117" s="331"/>
      <c r="B117" s="133"/>
      <c r="C117" s="97" t="s">
        <v>413</v>
      </c>
      <c r="D117" s="455" t="s">
        <v>188</v>
      </c>
      <c r="E117" s="455" t="s">
        <v>81</v>
      </c>
      <c r="F117" s="455" t="s">
        <v>165</v>
      </c>
      <c r="G117" s="455" t="s">
        <v>328</v>
      </c>
      <c r="H117" s="455" t="s">
        <v>412</v>
      </c>
      <c r="I117" s="455" t="s">
        <v>164</v>
      </c>
      <c r="J117" s="455" t="s">
        <v>31</v>
      </c>
      <c r="K117" s="455" t="s">
        <v>363</v>
      </c>
      <c r="L117" s="109">
        <v>4860400</v>
      </c>
      <c r="M117" s="38"/>
      <c r="N117" s="38"/>
      <c r="O117" s="38"/>
      <c r="P117" s="38"/>
      <c r="Q117" s="38"/>
      <c r="R117" s="38"/>
      <c r="S117" s="38"/>
      <c r="T117" s="109">
        <v>1443443.51</v>
      </c>
      <c r="U117" s="330">
        <f t="shared" si="15"/>
        <v>29.698039461772694</v>
      </c>
    </row>
    <row r="118" spans="1:21" ht="64.5" customHeight="1">
      <c r="A118" s="331"/>
      <c r="B118" s="133"/>
      <c r="C118" s="314" t="s">
        <v>572</v>
      </c>
      <c r="D118" s="132" t="s">
        <v>29</v>
      </c>
      <c r="E118" s="132" t="s">
        <v>81</v>
      </c>
      <c r="F118" s="132" t="s">
        <v>165</v>
      </c>
      <c r="G118" s="132" t="s">
        <v>73</v>
      </c>
      <c r="H118" s="132" t="s">
        <v>411</v>
      </c>
      <c r="I118" s="132" t="s">
        <v>30</v>
      </c>
      <c r="J118" s="132" t="s">
        <v>31</v>
      </c>
      <c r="K118" s="132" t="s">
        <v>363</v>
      </c>
      <c r="L118" s="138">
        <f>L119</f>
        <v>2382919.19</v>
      </c>
      <c r="M118" s="68"/>
      <c r="N118" s="68"/>
      <c r="O118" s="68"/>
      <c r="P118" s="68"/>
      <c r="Q118" s="68"/>
      <c r="R118" s="68"/>
      <c r="S118" s="68"/>
      <c r="T118" s="138">
        <f>T119</f>
        <v>0</v>
      </c>
      <c r="U118" s="342">
        <f t="shared" si="15"/>
        <v>0</v>
      </c>
    </row>
    <row r="119" spans="1:21" ht="58.5" customHeight="1">
      <c r="A119" s="331"/>
      <c r="B119" s="133"/>
      <c r="C119" s="126" t="s">
        <v>573</v>
      </c>
      <c r="D119" s="455" t="s">
        <v>188</v>
      </c>
      <c r="E119" s="455" t="s">
        <v>81</v>
      </c>
      <c r="F119" s="455" t="s">
        <v>165</v>
      </c>
      <c r="G119" s="455" t="s">
        <v>73</v>
      </c>
      <c r="H119" s="455" t="s">
        <v>411</v>
      </c>
      <c r="I119" s="455" t="s">
        <v>164</v>
      </c>
      <c r="J119" s="455" t="s">
        <v>31</v>
      </c>
      <c r="K119" s="455" t="s">
        <v>363</v>
      </c>
      <c r="L119" s="109">
        <v>2382919.19</v>
      </c>
      <c r="M119" s="38"/>
      <c r="N119" s="38"/>
      <c r="O119" s="38"/>
      <c r="P119" s="38"/>
      <c r="Q119" s="38"/>
      <c r="R119" s="38"/>
      <c r="S119" s="38"/>
      <c r="T119" s="109">
        <v>0</v>
      </c>
      <c r="U119" s="330">
        <f t="shared" si="15"/>
        <v>0</v>
      </c>
    </row>
    <row r="120" spans="1:21" ht="56.25" customHeight="1">
      <c r="A120" s="331"/>
      <c r="B120" s="133"/>
      <c r="C120" s="314" t="s">
        <v>469</v>
      </c>
      <c r="D120" s="132" t="s">
        <v>29</v>
      </c>
      <c r="E120" s="132" t="s">
        <v>81</v>
      </c>
      <c r="F120" s="132" t="s">
        <v>165</v>
      </c>
      <c r="G120" s="132" t="s">
        <v>73</v>
      </c>
      <c r="H120" s="132" t="s">
        <v>470</v>
      </c>
      <c r="I120" s="132" t="s">
        <v>30</v>
      </c>
      <c r="J120" s="132" t="s">
        <v>31</v>
      </c>
      <c r="K120" s="132" t="s">
        <v>363</v>
      </c>
      <c r="L120" s="138">
        <f>L121</f>
        <v>8542900</v>
      </c>
      <c r="M120" s="48"/>
      <c r="N120" s="48"/>
      <c r="O120" s="48"/>
      <c r="P120" s="48"/>
      <c r="Q120" s="48"/>
      <c r="R120" s="48"/>
      <c r="S120" s="48"/>
      <c r="T120" s="138">
        <f>T121</f>
        <v>3095559.98</v>
      </c>
      <c r="U120" s="342">
        <f t="shared" si="15"/>
        <v>36.23547015650423</v>
      </c>
    </row>
    <row r="121" spans="1:21" ht="48" customHeight="1">
      <c r="A121" s="331"/>
      <c r="B121" s="133"/>
      <c r="C121" s="126" t="s">
        <v>574</v>
      </c>
      <c r="D121" s="455" t="s">
        <v>188</v>
      </c>
      <c r="E121" s="455" t="s">
        <v>81</v>
      </c>
      <c r="F121" s="455" t="s">
        <v>165</v>
      </c>
      <c r="G121" s="455" t="s">
        <v>73</v>
      </c>
      <c r="H121" s="455" t="s">
        <v>470</v>
      </c>
      <c r="I121" s="455" t="s">
        <v>164</v>
      </c>
      <c r="J121" s="455" t="s">
        <v>31</v>
      </c>
      <c r="K121" s="455" t="s">
        <v>363</v>
      </c>
      <c r="L121" s="109">
        <v>8542900</v>
      </c>
      <c r="M121" s="38"/>
      <c r="N121" s="38"/>
      <c r="O121" s="38"/>
      <c r="P121" s="38"/>
      <c r="Q121" s="38"/>
      <c r="R121" s="38"/>
      <c r="S121" s="38"/>
      <c r="T121" s="109">
        <v>3095559.98</v>
      </c>
      <c r="U121" s="330">
        <f t="shared" si="15"/>
        <v>36.23547015650423</v>
      </c>
    </row>
    <row r="122" spans="1:21" ht="18" customHeight="1">
      <c r="A122" s="331"/>
      <c r="B122" s="133"/>
      <c r="C122" s="100" t="s">
        <v>575</v>
      </c>
      <c r="D122" s="132" t="s">
        <v>29</v>
      </c>
      <c r="E122" s="132" t="s">
        <v>81</v>
      </c>
      <c r="F122" s="132" t="s">
        <v>165</v>
      </c>
      <c r="G122" s="132" t="s">
        <v>73</v>
      </c>
      <c r="H122" s="132" t="s">
        <v>576</v>
      </c>
      <c r="I122" s="132" t="s">
        <v>30</v>
      </c>
      <c r="J122" s="132" t="s">
        <v>31</v>
      </c>
      <c r="K122" s="132" t="s">
        <v>363</v>
      </c>
      <c r="L122" s="138">
        <f>L123</f>
        <v>101010.1</v>
      </c>
      <c r="M122" s="48"/>
      <c r="N122" s="48"/>
      <c r="O122" s="48"/>
      <c r="P122" s="48"/>
      <c r="Q122" s="48"/>
      <c r="R122" s="48"/>
      <c r="S122" s="48"/>
      <c r="T122" s="138">
        <f>T123</f>
        <v>49795.02</v>
      </c>
      <c r="U122" s="340">
        <f t="shared" si="15"/>
        <v>49.297070292970695</v>
      </c>
    </row>
    <row r="123" spans="1:21" ht="21.75" customHeight="1">
      <c r="A123" s="331"/>
      <c r="B123" s="133"/>
      <c r="C123" s="97" t="s">
        <v>577</v>
      </c>
      <c r="D123" s="455" t="s">
        <v>188</v>
      </c>
      <c r="E123" s="455" t="s">
        <v>81</v>
      </c>
      <c r="F123" s="455" t="s">
        <v>165</v>
      </c>
      <c r="G123" s="455" t="s">
        <v>73</v>
      </c>
      <c r="H123" s="455" t="s">
        <v>576</v>
      </c>
      <c r="I123" s="455" t="s">
        <v>164</v>
      </c>
      <c r="J123" s="455" t="s">
        <v>31</v>
      </c>
      <c r="K123" s="455" t="s">
        <v>363</v>
      </c>
      <c r="L123" s="109">
        <v>101010.1</v>
      </c>
      <c r="M123" s="38"/>
      <c r="N123" s="38"/>
      <c r="O123" s="38"/>
      <c r="P123" s="38"/>
      <c r="Q123" s="38"/>
      <c r="R123" s="38"/>
      <c r="S123" s="38"/>
      <c r="T123" s="109">
        <v>49795.02</v>
      </c>
      <c r="U123" s="330">
        <f t="shared" si="15"/>
        <v>49.297070292970695</v>
      </c>
    </row>
    <row r="124" spans="1:21" ht="33" customHeight="1">
      <c r="A124" s="331"/>
      <c r="B124" s="133"/>
      <c r="C124" s="315" t="s">
        <v>578</v>
      </c>
      <c r="D124" s="132" t="s">
        <v>29</v>
      </c>
      <c r="E124" s="132" t="s">
        <v>81</v>
      </c>
      <c r="F124" s="132" t="s">
        <v>165</v>
      </c>
      <c r="G124" s="132" t="s">
        <v>73</v>
      </c>
      <c r="H124" s="132" t="s">
        <v>579</v>
      </c>
      <c r="I124" s="132" t="s">
        <v>30</v>
      </c>
      <c r="J124" s="132" t="s">
        <v>31</v>
      </c>
      <c r="K124" s="132" t="s">
        <v>363</v>
      </c>
      <c r="L124" s="138">
        <f>L125</f>
        <v>159870575.76</v>
      </c>
      <c r="M124" s="42" t="e">
        <f>M125+M127+M129+M131+#REF!</f>
        <v>#REF!</v>
      </c>
      <c r="N124" s="42" t="e">
        <f>N125+N127+N129+N131+#REF!</f>
        <v>#REF!</v>
      </c>
      <c r="O124" s="42" t="e">
        <f>O125+O127+O129+O131+#REF!</f>
        <v>#REF!</v>
      </c>
      <c r="P124" s="42" t="e">
        <f>P125+P127+P129+P131+#REF!</f>
        <v>#REF!</v>
      </c>
      <c r="Q124" s="42" t="e">
        <f>Q125+Q127+Q129+Q131+#REF!</f>
        <v>#REF!</v>
      </c>
      <c r="R124" s="42" t="e">
        <f>R125+R127+R129+R131+#REF!</f>
        <v>#REF!</v>
      </c>
      <c r="S124" s="42" t="e">
        <f>S125+S127+S129+S131+#REF!</f>
        <v>#REF!</v>
      </c>
      <c r="T124" s="138">
        <f>T125</f>
        <v>70192558.41</v>
      </c>
      <c r="U124" s="340">
        <f t="shared" si="15"/>
        <v>43.90586452592382</v>
      </c>
    </row>
    <row r="125" spans="1:21" ht="33" customHeight="1">
      <c r="A125" s="331"/>
      <c r="B125" s="133"/>
      <c r="C125" s="136" t="s">
        <v>580</v>
      </c>
      <c r="D125" s="455" t="s">
        <v>188</v>
      </c>
      <c r="E125" s="455" t="s">
        <v>81</v>
      </c>
      <c r="F125" s="455" t="s">
        <v>165</v>
      </c>
      <c r="G125" s="455" t="s">
        <v>73</v>
      </c>
      <c r="H125" s="455" t="s">
        <v>579</v>
      </c>
      <c r="I125" s="455" t="s">
        <v>164</v>
      </c>
      <c r="J125" s="455" t="s">
        <v>31</v>
      </c>
      <c r="K125" s="455" t="s">
        <v>363</v>
      </c>
      <c r="L125" s="109">
        <v>159870575.76</v>
      </c>
      <c r="M125" s="48"/>
      <c r="N125" s="48"/>
      <c r="O125" s="48"/>
      <c r="P125" s="48"/>
      <c r="Q125" s="48"/>
      <c r="R125" s="48"/>
      <c r="S125" s="48"/>
      <c r="T125" s="109">
        <v>70192558.41</v>
      </c>
      <c r="U125" s="330">
        <f t="shared" si="15"/>
        <v>43.90586452592382</v>
      </c>
    </row>
    <row r="126" spans="1:21" ht="28.5" customHeight="1">
      <c r="A126" s="331"/>
      <c r="B126" s="7"/>
      <c r="C126" s="134" t="s">
        <v>85</v>
      </c>
      <c r="D126" s="132" t="s">
        <v>29</v>
      </c>
      <c r="E126" s="132" t="s">
        <v>81</v>
      </c>
      <c r="F126" s="132" t="s">
        <v>165</v>
      </c>
      <c r="G126" s="132" t="s">
        <v>348</v>
      </c>
      <c r="H126" s="132" t="s">
        <v>86</v>
      </c>
      <c r="I126" s="132" t="s">
        <v>30</v>
      </c>
      <c r="J126" s="132" t="s">
        <v>31</v>
      </c>
      <c r="K126" s="132" t="s">
        <v>363</v>
      </c>
      <c r="L126" s="138">
        <f>L127</f>
        <v>144183442.61</v>
      </c>
      <c r="M126" s="38"/>
      <c r="N126" s="38"/>
      <c r="O126" s="38"/>
      <c r="P126" s="38"/>
      <c r="Q126" s="38"/>
      <c r="R126" s="38"/>
      <c r="S126" s="38"/>
      <c r="T126" s="138">
        <f>T127</f>
        <v>32373490.15</v>
      </c>
      <c r="U126" s="342">
        <f t="shared" si="15"/>
        <v>22.452987363858863</v>
      </c>
    </row>
    <row r="127" spans="1:21" ht="24" customHeight="1">
      <c r="A127" s="331"/>
      <c r="B127" s="7"/>
      <c r="C127" s="106" t="s">
        <v>87</v>
      </c>
      <c r="D127" s="455" t="s">
        <v>188</v>
      </c>
      <c r="E127" s="455" t="s">
        <v>81</v>
      </c>
      <c r="F127" s="455" t="s">
        <v>165</v>
      </c>
      <c r="G127" s="455" t="s">
        <v>348</v>
      </c>
      <c r="H127" s="455" t="s">
        <v>86</v>
      </c>
      <c r="I127" s="455" t="s">
        <v>164</v>
      </c>
      <c r="J127" s="455" t="s">
        <v>31</v>
      </c>
      <c r="K127" s="455" t="s">
        <v>363</v>
      </c>
      <c r="L127" s="313">
        <v>144183442.61</v>
      </c>
      <c r="M127" s="38"/>
      <c r="N127" s="38"/>
      <c r="O127" s="38"/>
      <c r="P127" s="38"/>
      <c r="Q127" s="38"/>
      <c r="R127" s="38"/>
      <c r="S127" s="38"/>
      <c r="T127" s="313">
        <v>32373490.15</v>
      </c>
      <c r="U127" s="330">
        <f t="shared" si="15"/>
        <v>22.452987363858863</v>
      </c>
    </row>
    <row r="128" spans="1:21" ht="31.5" customHeight="1">
      <c r="A128" s="329" t="s">
        <v>321</v>
      </c>
      <c r="B128" s="7"/>
      <c r="C128" s="100" t="s">
        <v>581</v>
      </c>
      <c r="D128" s="132" t="s">
        <v>29</v>
      </c>
      <c r="E128" s="132" t="s">
        <v>81</v>
      </c>
      <c r="F128" s="132" t="s">
        <v>165</v>
      </c>
      <c r="G128" s="132" t="s">
        <v>144</v>
      </c>
      <c r="H128" s="132" t="s">
        <v>29</v>
      </c>
      <c r="I128" s="132" t="s">
        <v>30</v>
      </c>
      <c r="J128" s="132" t="s">
        <v>31</v>
      </c>
      <c r="K128" s="132" t="s">
        <v>363</v>
      </c>
      <c r="L128" s="138">
        <f>L129+L131+L133+L135+L139+L137</f>
        <v>229951100</v>
      </c>
      <c r="M128" s="138">
        <f aca="true" t="shared" si="21" ref="M128:T128">M129+M131+M133+M135+M139+M137</f>
        <v>0</v>
      </c>
      <c r="N128" s="138">
        <f t="shared" si="21"/>
        <v>0</v>
      </c>
      <c r="O128" s="138">
        <f t="shared" si="21"/>
        <v>0</v>
      </c>
      <c r="P128" s="138">
        <f t="shared" si="21"/>
        <v>0</v>
      </c>
      <c r="Q128" s="138">
        <f t="shared" si="21"/>
        <v>0</v>
      </c>
      <c r="R128" s="138">
        <f t="shared" si="21"/>
        <v>0</v>
      </c>
      <c r="S128" s="138">
        <f t="shared" si="21"/>
        <v>1082000</v>
      </c>
      <c r="T128" s="138">
        <f t="shared" si="21"/>
        <v>138089487.08</v>
      </c>
      <c r="U128" s="342">
        <f t="shared" si="15"/>
        <v>60.05167493436648</v>
      </c>
    </row>
    <row r="129" spans="1:21" ht="36.75" customHeight="1">
      <c r="A129" s="331"/>
      <c r="B129" s="7"/>
      <c r="C129" s="106" t="s">
        <v>89</v>
      </c>
      <c r="D129" s="455" t="s">
        <v>29</v>
      </c>
      <c r="E129" s="455" t="s">
        <v>81</v>
      </c>
      <c r="F129" s="455" t="s">
        <v>165</v>
      </c>
      <c r="G129" s="455" t="s">
        <v>144</v>
      </c>
      <c r="H129" s="455" t="s">
        <v>90</v>
      </c>
      <c r="I129" s="455" t="s">
        <v>30</v>
      </c>
      <c r="J129" s="455" t="s">
        <v>31</v>
      </c>
      <c r="K129" s="455" t="s">
        <v>363</v>
      </c>
      <c r="L129" s="109">
        <f>L130</f>
        <v>15594600</v>
      </c>
      <c r="M129" s="48"/>
      <c r="N129" s="48"/>
      <c r="O129" s="48"/>
      <c r="P129" s="48"/>
      <c r="Q129" s="48"/>
      <c r="R129" s="48"/>
      <c r="S129" s="48"/>
      <c r="T129" s="109">
        <f>T130</f>
        <v>6256027.83</v>
      </c>
      <c r="U129" s="330">
        <f t="shared" si="15"/>
        <v>40.116629025431884</v>
      </c>
    </row>
    <row r="130" spans="1:21" ht="45" customHeight="1">
      <c r="A130" s="331"/>
      <c r="B130" s="7"/>
      <c r="C130" s="106" t="s">
        <v>91</v>
      </c>
      <c r="D130" s="455" t="s">
        <v>188</v>
      </c>
      <c r="E130" s="455" t="s">
        <v>81</v>
      </c>
      <c r="F130" s="455" t="s">
        <v>165</v>
      </c>
      <c r="G130" s="455" t="s">
        <v>144</v>
      </c>
      <c r="H130" s="455" t="s">
        <v>90</v>
      </c>
      <c r="I130" s="455" t="s">
        <v>164</v>
      </c>
      <c r="J130" s="455" t="s">
        <v>31</v>
      </c>
      <c r="K130" s="455" t="s">
        <v>363</v>
      </c>
      <c r="L130" s="109">
        <v>15594600</v>
      </c>
      <c r="M130" s="38"/>
      <c r="N130" s="38"/>
      <c r="O130" s="38"/>
      <c r="P130" s="38"/>
      <c r="Q130" s="38"/>
      <c r="R130" s="38"/>
      <c r="S130" s="50"/>
      <c r="T130" s="109">
        <v>6256027.83</v>
      </c>
      <c r="U130" s="330">
        <f t="shared" si="15"/>
        <v>40.116629025431884</v>
      </c>
    </row>
    <row r="131" spans="1:21" s="14" customFormat="1" ht="60.75" customHeight="1">
      <c r="A131" s="331"/>
      <c r="B131" s="7"/>
      <c r="C131" s="106" t="s">
        <v>224</v>
      </c>
      <c r="D131" s="455" t="s">
        <v>29</v>
      </c>
      <c r="E131" s="455" t="s">
        <v>81</v>
      </c>
      <c r="F131" s="455" t="s">
        <v>165</v>
      </c>
      <c r="G131" s="455" t="s">
        <v>229</v>
      </c>
      <c r="H131" s="455" t="s">
        <v>324</v>
      </c>
      <c r="I131" s="455" t="s">
        <v>30</v>
      </c>
      <c r="J131" s="455" t="s">
        <v>31</v>
      </c>
      <c r="K131" s="455" t="s">
        <v>363</v>
      </c>
      <c r="L131" s="109">
        <f>L132</f>
        <v>3900000</v>
      </c>
      <c r="M131" s="316">
        <f aca="true" t="shared" si="22" ref="M131:S131">M132</f>
        <v>0</v>
      </c>
      <c r="N131" s="316">
        <f t="shared" si="22"/>
        <v>0</v>
      </c>
      <c r="O131" s="316">
        <f t="shared" si="22"/>
        <v>0</v>
      </c>
      <c r="P131" s="316">
        <f t="shared" si="22"/>
        <v>0</v>
      </c>
      <c r="Q131" s="316">
        <f t="shared" si="22"/>
        <v>0</v>
      </c>
      <c r="R131" s="316">
        <f t="shared" si="22"/>
        <v>0</v>
      </c>
      <c r="S131" s="316">
        <f t="shared" si="22"/>
        <v>0</v>
      </c>
      <c r="T131" s="109">
        <f>T132</f>
        <v>2600000</v>
      </c>
      <c r="U131" s="330">
        <f t="shared" si="15"/>
        <v>66.66666666666666</v>
      </c>
    </row>
    <row r="132" spans="1:21" s="14" customFormat="1" ht="63" customHeight="1">
      <c r="A132" s="331"/>
      <c r="B132" s="7"/>
      <c r="C132" s="97" t="s">
        <v>225</v>
      </c>
      <c r="D132" s="455" t="s">
        <v>188</v>
      </c>
      <c r="E132" s="455" t="s">
        <v>81</v>
      </c>
      <c r="F132" s="455" t="s">
        <v>165</v>
      </c>
      <c r="G132" s="455" t="s">
        <v>229</v>
      </c>
      <c r="H132" s="455" t="s">
        <v>324</v>
      </c>
      <c r="I132" s="455" t="s">
        <v>164</v>
      </c>
      <c r="J132" s="455" t="s">
        <v>31</v>
      </c>
      <c r="K132" s="455" t="s">
        <v>363</v>
      </c>
      <c r="L132" s="109">
        <v>3900000</v>
      </c>
      <c r="M132" s="38"/>
      <c r="N132" s="38"/>
      <c r="O132" s="38"/>
      <c r="P132" s="38"/>
      <c r="Q132" s="38"/>
      <c r="R132" s="38"/>
      <c r="S132" s="50"/>
      <c r="T132" s="109">
        <v>2600000</v>
      </c>
      <c r="U132" s="330">
        <f t="shared" si="15"/>
        <v>66.66666666666666</v>
      </c>
    </row>
    <row r="133" spans="1:21" ht="36.75" customHeight="1">
      <c r="A133" s="331"/>
      <c r="B133" s="7"/>
      <c r="C133" s="106" t="s">
        <v>322</v>
      </c>
      <c r="D133" s="455" t="s">
        <v>29</v>
      </c>
      <c r="E133" s="455" t="s">
        <v>81</v>
      </c>
      <c r="F133" s="455" t="s">
        <v>165</v>
      </c>
      <c r="G133" s="455" t="s">
        <v>229</v>
      </c>
      <c r="H133" s="455" t="s">
        <v>323</v>
      </c>
      <c r="I133" s="455" t="s">
        <v>30</v>
      </c>
      <c r="J133" s="455" t="s">
        <v>31</v>
      </c>
      <c r="K133" s="455" t="s">
        <v>363</v>
      </c>
      <c r="L133" s="109">
        <f>L134</f>
        <v>799500</v>
      </c>
      <c r="M133" s="68"/>
      <c r="N133" s="68"/>
      <c r="O133" s="68"/>
      <c r="P133" s="68"/>
      <c r="Q133" s="68"/>
      <c r="R133" s="68"/>
      <c r="S133" s="69"/>
      <c r="T133" s="109">
        <f>T134</f>
        <v>399750</v>
      </c>
      <c r="U133" s="330">
        <f t="shared" si="15"/>
        <v>50</v>
      </c>
    </row>
    <row r="134" spans="1:21" ht="36" customHeight="1">
      <c r="A134" s="331"/>
      <c r="B134" s="7"/>
      <c r="C134" s="106" t="s">
        <v>88</v>
      </c>
      <c r="D134" s="455" t="s">
        <v>188</v>
      </c>
      <c r="E134" s="455" t="s">
        <v>81</v>
      </c>
      <c r="F134" s="455" t="s">
        <v>165</v>
      </c>
      <c r="G134" s="455" t="s">
        <v>229</v>
      </c>
      <c r="H134" s="455" t="s">
        <v>323</v>
      </c>
      <c r="I134" s="455" t="s">
        <v>164</v>
      </c>
      <c r="J134" s="455" t="s">
        <v>31</v>
      </c>
      <c r="K134" s="455" t="s">
        <v>363</v>
      </c>
      <c r="L134" s="135">
        <v>799500</v>
      </c>
      <c r="M134" s="38"/>
      <c r="N134" s="38"/>
      <c r="O134" s="38"/>
      <c r="P134" s="38"/>
      <c r="Q134" s="38"/>
      <c r="R134" s="38"/>
      <c r="S134" s="50"/>
      <c r="T134" s="135">
        <v>399750</v>
      </c>
      <c r="U134" s="330">
        <f t="shared" si="15"/>
        <v>50</v>
      </c>
    </row>
    <row r="135" spans="1:21" ht="48.75" customHeight="1">
      <c r="A135" s="331"/>
      <c r="B135" s="7"/>
      <c r="C135" s="106" t="s">
        <v>582</v>
      </c>
      <c r="D135" s="455" t="s">
        <v>29</v>
      </c>
      <c r="E135" s="455" t="s">
        <v>81</v>
      </c>
      <c r="F135" s="455" t="s">
        <v>165</v>
      </c>
      <c r="G135" s="455" t="s">
        <v>229</v>
      </c>
      <c r="H135" s="455" t="s">
        <v>53</v>
      </c>
      <c r="I135" s="455" t="s">
        <v>30</v>
      </c>
      <c r="J135" s="455" t="s">
        <v>31</v>
      </c>
      <c r="K135" s="455" t="s">
        <v>363</v>
      </c>
      <c r="L135" s="109">
        <f>L136</f>
        <v>11600</v>
      </c>
      <c r="M135" s="68"/>
      <c r="N135" s="68"/>
      <c r="O135" s="68"/>
      <c r="P135" s="68"/>
      <c r="Q135" s="68"/>
      <c r="R135" s="68"/>
      <c r="S135" s="69"/>
      <c r="T135" s="109">
        <f>T136</f>
        <v>5800</v>
      </c>
      <c r="U135" s="330">
        <f t="shared" si="15"/>
        <v>50</v>
      </c>
    </row>
    <row r="136" spans="1:21" ht="48" customHeight="1">
      <c r="A136" s="331"/>
      <c r="B136" s="7"/>
      <c r="C136" s="106" t="s">
        <v>349</v>
      </c>
      <c r="D136" s="455" t="s">
        <v>188</v>
      </c>
      <c r="E136" s="455" t="s">
        <v>81</v>
      </c>
      <c r="F136" s="455" t="s">
        <v>165</v>
      </c>
      <c r="G136" s="455" t="s">
        <v>229</v>
      </c>
      <c r="H136" s="455" t="s">
        <v>53</v>
      </c>
      <c r="I136" s="455" t="s">
        <v>164</v>
      </c>
      <c r="J136" s="455" t="s">
        <v>31</v>
      </c>
      <c r="K136" s="455" t="s">
        <v>363</v>
      </c>
      <c r="L136" s="135">
        <v>11600</v>
      </c>
      <c r="M136" s="38"/>
      <c r="N136" s="38"/>
      <c r="O136" s="38"/>
      <c r="P136" s="38"/>
      <c r="Q136" s="38"/>
      <c r="R136" s="38"/>
      <c r="S136" s="50"/>
      <c r="T136" s="135">
        <v>5800</v>
      </c>
      <c r="U136" s="330">
        <f aca="true" t="shared" si="23" ref="U136:U156">T136/L136*100</f>
        <v>50</v>
      </c>
    </row>
    <row r="137" spans="1:21" ht="24" customHeight="1">
      <c r="A137" s="331"/>
      <c r="B137" s="7"/>
      <c r="C137" s="106" t="s">
        <v>474</v>
      </c>
      <c r="D137" s="455" t="s">
        <v>29</v>
      </c>
      <c r="E137" s="455" t="s">
        <v>81</v>
      </c>
      <c r="F137" s="455" t="s">
        <v>165</v>
      </c>
      <c r="G137" s="455" t="s">
        <v>472</v>
      </c>
      <c r="H137" s="455" t="s">
        <v>473</v>
      </c>
      <c r="I137" s="455" t="s">
        <v>30</v>
      </c>
      <c r="J137" s="455" t="s">
        <v>31</v>
      </c>
      <c r="K137" s="455" t="s">
        <v>363</v>
      </c>
      <c r="L137" s="137">
        <f>L138</f>
        <v>1512400</v>
      </c>
      <c r="M137" s="42">
        <f aca="true" t="shared" si="24" ref="M137:S137">M138+M140+M142</f>
        <v>0</v>
      </c>
      <c r="N137" s="42">
        <f t="shared" si="24"/>
        <v>0</v>
      </c>
      <c r="O137" s="42">
        <f t="shared" si="24"/>
        <v>0</v>
      </c>
      <c r="P137" s="42">
        <f t="shared" si="24"/>
        <v>0</v>
      </c>
      <c r="Q137" s="42">
        <f t="shared" si="24"/>
        <v>0</v>
      </c>
      <c r="R137" s="42">
        <f t="shared" si="24"/>
        <v>0</v>
      </c>
      <c r="S137" s="42">
        <f t="shared" si="24"/>
        <v>1082000</v>
      </c>
      <c r="T137" s="137">
        <f>T138</f>
        <v>569794.6</v>
      </c>
      <c r="U137" s="330">
        <f t="shared" si="23"/>
        <v>37.67486114784448</v>
      </c>
    </row>
    <row r="138" spans="1:21" ht="36" customHeight="1">
      <c r="A138" s="331"/>
      <c r="B138" s="7"/>
      <c r="C138" s="106" t="s">
        <v>471</v>
      </c>
      <c r="D138" s="455" t="s">
        <v>188</v>
      </c>
      <c r="E138" s="455" t="s">
        <v>81</v>
      </c>
      <c r="F138" s="455" t="s">
        <v>165</v>
      </c>
      <c r="G138" s="455" t="s">
        <v>472</v>
      </c>
      <c r="H138" s="455" t="s">
        <v>473</v>
      </c>
      <c r="I138" s="455" t="s">
        <v>164</v>
      </c>
      <c r="J138" s="455" t="s">
        <v>31</v>
      </c>
      <c r="K138" s="455" t="s">
        <v>363</v>
      </c>
      <c r="L138" s="137">
        <v>1512400</v>
      </c>
      <c r="M138" s="48"/>
      <c r="N138" s="48"/>
      <c r="O138" s="48"/>
      <c r="P138" s="48"/>
      <c r="Q138" s="48"/>
      <c r="R138" s="48"/>
      <c r="S138" s="49">
        <v>541000</v>
      </c>
      <c r="T138" s="137">
        <v>569794.6</v>
      </c>
      <c r="U138" s="330">
        <f t="shared" si="23"/>
        <v>37.67486114784448</v>
      </c>
    </row>
    <row r="139" spans="1:21" ht="29.25" customHeight="1">
      <c r="A139" s="331"/>
      <c r="B139" s="7"/>
      <c r="C139" s="97" t="s">
        <v>93</v>
      </c>
      <c r="D139" s="455" t="s">
        <v>29</v>
      </c>
      <c r="E139" s="455" t="s">
        <v>81</v>
      </c>
      <c r="F139" s="455" t="s">
        <v>165</v>
      </c>
      <c r="G139" s="455" t="s">
        <v>325</v>
      </c>
      <c r="H139" s="455" t="s">
        <v>86</v>
      </c>
      <c r="I139" s="455" t="s">
        <v>30</v>
      </c>
      <c r="J139" s="455" t="s">
        <v>31</v>
      </c>
      <c r="K139" s="455" t="s">
        <v>363</v>
      </c>
      <c r="L139" s="109">
        <f>L140</f>
        <v>208133000</v>
      </c>
      <c r="M139" s="48"/>
      <c r="N139" s="48"/>
      <c r="O139" s="48"/>
      <c r="P139" s="48"/>
      <c r="Q139" s="48"/>
      <c r="R139" s="48"/>
      <c r="S139" s="51"/>
      <c r="T139" s="109">
        <f>T140</f>
        <v>128258114.65</v>
      </c>
      <c r="U139" s="330">
        <f t="shared" si="23"/>
        <v>61.6231518548236</v>
      </c>
    </row>
    <row r="140" spans="1:21" ht="21.75" customHeight="1">
      <c r="A140" s="331"/>
      <c r="B140" s="7"/>
      <c r="C140" s="97" t="s">
        <v>94</v>
      </c>
      <c r="D140" s="455" t="s">
        <v>188</v>
      </c>
      <c r="E140" s="455" t="s">
        <v>81</v>
      </c>
      <c r="F140" s="455" t="s">
        <v>165</v>
      </c>
      <c r="G140" s="455" t="s">
        <v>325</v>
      </c>
      <c r="H140" s="455" t="s">
        <v>86</v>
      </c>
      <c r="I140" s="455" t="s">
        <v>164</v>
      </c>
      <c r="J140" s="455" t="s">
        <v>31</v>
      </c>
      <c r="K140" s="455" t="s">
        <v>363</v>
      </c>
      <c r="L140" s="109">
        <v>208133000</v>
      </c>
      <c r="M140" s="70"/>
      <c r="N140" s="70"/>
      <c r="O140" s="70"/>
      <c r="P140" s="70"/>
      <c r="Q140" s="70"/>
      <c r="R140" s="70"/>
      <c r="S140" s="71"/>
      <c r="T140" s="109">
        <v>128258114.65</v>
      </c>
      <c r="U140" s="330">
        <f t="shared" si="23"/>
        <v>61.6231518548236</v>
      </c>
    </row>
    <row r="141" spans="1:21" ht="15.75" customHeight="1">
      <c r="A141" s="329" t="s">
        <v>326</v>
      </c>
      <c r="B141" s="7"/>
      <c r="C141" s="100" t="s">
        <v>199</v>
      </c>
      <c r="D141" s="132" t="s">
        <v>29</v>
      </c>
      <c r="E141" s="132" t="s">
        <v>81</v>
      </c>
      <c r="F141" s="132" t="s">
        <v>165</v>
      </c>
      <c r="G141" s="132" t="s">
        <v>327</v>
      </c>
      <c r="H141" s="132" t="s">
        <v>29</v>
      </c>
      <c r="I141" s="132" t="s">
        <v>30</v>
      </c>
      <c r="J141" s="132" t="s">
        <v>31</v>
      </c>
      <c r="K141" s="132" t="s">
        <v>363</v>
      </c>
      <c r="L141" s="138">
        <f>L142+L144+L146+L148</f>
        <v>51845441.900000006</v>
      </c>
      <c r="M141" s="72"/>
      <c r="N141" s="72"/>
      <c r="O141" s="72"/>
      <c r="P141" s="72"/>
      <c r="Q141" s="72"/>
      <c r="R141" s="72"/>
      <c r="S141" s="73"/>
      <c r="T141" s="138">
        <f>T142+T144+T146+T148</f>
        <v>12058580.870000001</v>
      </c>
      <c r="U141" s="342">
        <f t="shared" si="23"/>
        <v>23.258709788333388</v>
      </c>
    </row>
    <row r="142" spans="1:21" ht="60" customHeight="1">
      <c r="A142" s="331"/>
      <c r="B142" s="7"/>
      <c r="C142" s="106" t="s">
        <v>95</v>
      </c>
      <c r="D142" s="455" t="s">
        <v>29</v>
      </c>
      <c r="E142" s="455" t="s">
        <v>81</v>
      </c>
      <c r="F142" s="455" t="s">
        <v>165</v>
      </c>
      <c r="G142" s="455" t="s">
        <v>327</v>
      </c>
      <c r="H142" s="455" t="s">
        <v>74</v>
      </c>
      <c r="I142" s="455" t="s">
        <v>30</v>
      </c>
      <c r="J142" s="455" t="s">
        <v>31</v>
      </c>
      <c r="K142" s="455" t="s">
        <v>363</v>
      </c>
      <c r="L142" s="109">
        <f>L143</f>
        <v>6342910</v>
      </c>
      <c r="M142" s="48"/>
      <c r="N142" s="48"/>
      <c r="O142" s="48"/>
      <c r="P142" s="48"/>
      <c r="Q142" s="48"/>
      <c r="R142" s="48"/>
      <c r="S142" s="49">
        <v>541000</v>
      </c>
      <c r="T142" s="109">
        <f>T143</f>
        <v>1227000</v>
      </c>
      <c r="U142" s="330">
        <f t="shared" si="23"/>
        <v>19.344433390983003</v>
      </c>
    </row>
    <row r="143" spans="1:21" ht="54" customHeight="1">
      <c r="A143" s="331"/>
      <c r="B143" s="7"/>
      <c r="C143" s="106" t="s">
        <v>96</v>
      </c>
      <c r="D143" s="455" t="s">
        <v>188</v>
      </c>
      <c r="E143" s="455" t="s">
        <v>81</v>
      </c>
      <c r="F143" s="455" t="s">
        <v>165</v>
      </c>
      <c r="G143" s="455" t="s">
        <v>327</v>
      </c>
      <c r="H143" s="455" t="s">
        <v>74</v>
      </c>
      <c r="I143" s="455" t="s">
        <v>164</v>
      </c>
      <c r="J143" s="455" t="s">
        <v>31</v>
      </c>
      <c r="K143" s="455" t="s">
        <v>363</v>
      </c>
      <c r="L143" s="109">
        <v>6342910</v>
      </c>
      <c r="M143" s="48"/>
      <c r="N143" s="48"/>
      <c r="O143" s="48"/>
      <c r="P143" s="48"/>
      <c r="Q143" s="48"/>
      <c r="R143" s="48"/>
      <c r="S143" s="51"/>
      <c r="T143" s="109">
        <v>1227000</v>
      </c>
      <c r="U143" s="330">
        <f t="shared" si="23"/>
        <v>19.344433390983003</v>
      </c>
    </row>
    <row r="144" spans="1:21" ht="54.75" customHeight="1">
      <c r="A144" s="331"/>
      <c r="B144" s="7"/>
      <c r="C144" s="97" t="s">
        <v>351</v>
      </c>
      <c r="D144" s="455" t="s">
        <v>29</v>
      </c>
      <c r="E144" s="455" t="s">
        <v>81</v>
      </c>
      <c r="F144" s="455" t="s">
        <v>165</v>
      </c>
      <c r="G144" s="455" t="s">
        <v>128</v>
      </c>
      <c r="H144" s="455" t="s">
        <v>583</v>
      </c>
      <c r="I144" s="455" t="s">
        <v>30</v>
      </c>
      <c r="J144" s="455" t="s">
        <v>31</v>
      </c>
      <c r="K144" s="455" t="s">
        <v>363</v>
      </c>
      <c r="L144" s="109">
        <f>L145</f>
        <v>24069.89</v>
      </c>
      <c r="M144" s="317"/>
      <c r="N144" s="317"/>
      <c r="O144" s="317"/>
      <c r="P144" s="317"/>
      <c r="Q144" s="317"/>
      <c r="R144" s="317"/>
      <c r="S144" s="317"/>
      <c r="T144" s="109">
        <f>T145</f>
        <v>0</v>
      </c>
      <c r="U144" s="330">
        <f t="shared" si="23"/>
        <v>0</v>
      </c>
    </row>
    <row r="145" spans="1:21" ht="57" customHeight="1">
      <c r="A145" s="331"/>
      <c r="B145" s="7"/>
      <c r="C145" s="97" t="s">
        <v>584</v>
      </c>
      <c r="D145" s="455" t="s">
        <v>188</v>
      </c>
      <c r="E145" s="455" t="s">
        <v>81</v>
      </c>
      <c r="F145" s="455" t="s">
        <v>165</v>
      </c>
      <c r="G145" s="455" t="s">
        <v>128</v>
      </c>
      <c r="H145" s="455" t="s">
        <v>583</v>
      </c>
      <c r="I145" s="455" t="s">
        <v>164</v>
      </c>
      <c r="J145" s="455" t="s">
        <v>31</v>
      </c>
      <c r="K145" s="455" t="s">
        <v>363</v>
      </c>
      <c r="L145" s="109">
        <v>24069.89</v>
      </c>
      <c r="M145" s="38"/>
      <c r="N145" s="38"/>
      <c r="O145" s="38"/>
      <c r="P145" s="38"/>
      <c r="Q145" s="38"/>
      <c r="R145" s="38"/>
      <c r="S145" s="38"/>
      <c r="T145" s="109">
        <v>0</v>
      </c>
      <c r="U145" s="330">
        <f t="shared" si="23"/>
        <v>0</v>
      </c>
    </row>
    <row r="146" spans="1:21" ht="57" customHeight="1">
      <c r="A146" s="331"/>
      <c r="B146" s="7"/>
      <c r="C146" s="97" t="s">
        <v>475</v>
      </c>
      <c r="D146" s="455" t="s">
        <v>29</v>
      </c>
      <c r="E146" s="455" t="s">
        <v>81</v>
      </c>
      <c r="F146" s="455" t="s">
        <v>165</v>
      </c>
      <c r="G146" s="455" t="s">
        <v>128</v>
      </c>
      <c r="H146" s="455" t="s">
        <v>476</v>
      </c>
      <c r="I146" s="455" t="s">
        <v>30</v>
      </c>
      <c r="J146" s="455" t="s">
        <v>31</v>
      </c>
      <c r="K146" s="455" t="s">
        <v>363</v>
      </c>
      <c r="L146" s="109">
        <f>L147</f>
        <v>14432600</v>
      </c>
      <c r="M146" s="318"/>
      <c r="N146" s="318"/>
      <c r="O146" s="318"/>
      <c r="P146" s="318"/>
      <c r="Q146" s="318"/>
      <c r="R146" s="318"/>
      <c r="S146" s="318"/>
      <c r="T146" s="109">
        <f>T147</f>
        <v>8247728.42</v>
      </c>
      <c r="U146" s="330">
        <f t="shared" si="23"/>
        <v>57.14651843742639</v>
      </c>
    </row>
    <row r="147" spans="1:21" ht="47.25">
      <c r="A147" s="331"/>
      <c r="B147" s="7"/>
      <c r="C147" s="97" t="s">
        <v>585</v>
      </c>
      <c r="D147" s="455" t="s">
        <v>188</v>
      </c>
      <c r="E147" s="455" t="s">
        <v>81</v>
      </c>
      <c r="F147" s="455" t="s">
        <v>165</v>
      </c>
      <c r="G147" s="455" t="s">
        <v>128</v>
      </c>
      <c r="H147" s="455" t="s">
        <v>476</v>
      </c>
      <c r="I147" s="455" t="s">
        <v>164</v>
      </c>
      <c r="J147" s="455" t="s">
        <v>31</v>
      </c>
      <c r="K147" s="455" t="s">
        <v>363</v>
      </c>
      <c r="L147" s="109">
        <v>14432600</v>
      </c>
      <c r="M147" s="319"/>
      <c r="N147" s="319"/>
      <c r="O147" s="319"/>
      <c r="P147" s="319"/>
      <c r="Q147" s="319"/>
      <c r="R147" s="319"/>
      <c r="S147" s="319"/>
      <c r="T147" s="109">
        <v>8247728.42</v>
      </c>
      <c r="U147" s="330">
        <f t="shared" si="23"/>
        <v>57.14651843742639</v>
      </c>
    </row>
    <row r="148" spans="1:21" ht="18.75">
      <c r="A148" s="331"/>
      <c r="B148" s="7"/>
      <c r="C148" s="106" t="s">
        <v>586</v>
      </c>
      <c r="D148" s="455" t="s">
        <v>29</v>
      </c>
      <c r="E148" s="455" t="s">
        <v>81</v>
      </c>
      <c r="F148" s="455" t="s">
        <v>165</v>
      </c>
      <c r="G148" s="455" t="s">
        <v>130</v>
      </c>
      <c r="H148" s="455" t="s">
        <v>86</v>
      </c>
      <c r="I148" s="455" t="s">
        <v>30</v>
      </c>
      <c r="J148" s="455" t="s">
        <v>31</v>
      </c>
      <c r="K148" s="455" t="s">
        <v>363</v>
      </c>
      <c r="L148" s="139">
        <f>L149</f>
        <v>31045862.01</v>
      </c>
      <c r="M148" s="319"/>
      <c r="N148" s="319"/>
      <c r="O148" s="319"/>
      <c r="P148" s="319"/>
      <c r="Q148" s="319"/>
      <c r="R148" s="319"/>
      <c r="S148" s="319"/>
      <c r="T148" s="139">
        <f>T149</f>
        <v>2583852.45</v>
      </c>
      <c r="U148" s="330">
        <f t="shared" si="23"/>
        <v>8.322695144260225</v>
      </c>
    </row>
    <row r="149" spans="1:21" ht="31.5">
      <c r="A149" s="331"/>
      <c r="B149" s="7"/>
      <c r="C149" s="106" t="s">
        <v>129</v>
      </c>
      <c r="D149" s="455" t="s">
        <v>188</v>
      </c>
      <c r="E149" s="455" t="s">
        <v>81</v>
      </c>
      <c r="F149" s="455" t="s">
        <v>165</v>
      </c>
      <c r="G149" s="455" t="s">
        <v>130</v>
      </c>
      <c r="H149" s="455" t="s">
        <v>86</v>
      </c>
      <c r="I149" s="455" t="s">
        <v>164</v>
      </c>
      <c r="J149" s="455" t="s">
        <v>31</v>
      </c>
      <c r="K149" s="455" t="s">
        <v>363</v>
      </c>
      <c r="L149" s="139">
        <v>31045862.01</v>
      </c>
      <c r="M149" s="319"/>
      <c r="N149" s="319"/>
      <c r="O149" s="319"/>
      <c r="P149" s="319"/>
      <c r="Q149" s="319"/>
      <c r="R149" s="319"/>
      <c r="S149" s="319"/>
      <c r="T149" s="139">
        <v>2583852.45</v>
      </c>
      <c r="U149" s="330">
        <f t="shared" si="23"/>
        <v>8.322695144260225</v>
      </c>
    </row>
    <row r="150" spans="1:21" ht="18.75">
      <c r="A150" s="329" t="s">
        <v>587</v>
      </c>
      <c r="B150" s="7"/>
      <c r="C150" s="100" t="s">
        <v>588</v>
      </c>
      <c r="D150" s="132" t="s">
        <v>29</v>
      </c>
      <c r="E150" s="132" t="s">
        <v>81</v>
      </c>
      <c r="F150" s="132" t="s">
        <v>159</v>
      </c>
      <c r="G150" s="132" t="s">
        <v>30</v>
      </c>
      <c r="H150" s="132" t="s">
        <v>29</v>
      </c>
      <c r="I150" s="132" t="s">
        <v>30</v>
      </c>
      <c r="J150" s="132" t="s">
        <v>31</v>
      </c>
      <c r="K150" s="132" t="s">
        <v>363</v>
      </c>
      <c r="L150" s="138">
        <f>L151</f>
        <v>137000</v>
      </c>
      <c r="M150" s="319"/>
      <c r="N150" s="319"/>
      <c r="O150" s="319"/>
      <c r="P150" s="319"/>
      <c r="Q150" s="319"/>
      <c r="R150" s="319"/>
      <c r="S150" s="319"/>
      <c r="T150" s="138">
        <f>T151</f>
        <v>60000</v>
      </c>
      <c r="U150" s="342">
        <f t="shared" si="23"/>
        <v>43.79562043795621</v>
      </c>
    </row>
    <row r="151" spans="1:21" ht="18.75">
      <c r="A151" s="331"/>
      <c r="B151" s="7"/>
      <c r="C151" s="97" t="s">
        <v>589</v>
      </c>
      <c r="D151" s="455" t="s">
        <v>188</v>
      </c>
      <c r="E151" s="455" t="s">
        <v>81</v>
      </c>
      <c r="F151" s="455" t="s">
        <v>159</v>
      </c>
      <c r="G151" s="455" t="s">
        <v>164</v>
      </c>
      <c r="H151" s="455" t="s">
        <v>40</v>
      </c>
      <c r="I151" s="455" t="s">
        <v>164</v>
      </c>
      <c r="J151" s="455" t="s">
        <v>31</v>
      </c>
      <c r="K151" s="455" t="s">
        <v>363</v>
      </c>
      <c r="L151" s="109">
        <v>137000</v>
      </c>
      <c r="M151" s="319"/>
      <c r="N151" s="319"/>
      <c r="O151" s="319"/>
      <c r="P151" s="319"/>
      <c r="Q151" s="319"/>
      <c r="R151" s="319"/>
      <c r="S151" s="319"/>
      <c r="T151" s="109">
        <v>60000</v>
      </c>
      <c r="U151" s="330">
        <f t="shared" si="23"/>
        <v>43.79562043795621</v>
      </c>
    </row>
    <row r="152" spans="1:21" ht="63">
      <c r="A152" s="329" t="s">
        <v>590</v>
      </c>
      <c r="B152" s="7"/>
      <c r="C152" s="100" t="s">
        <v>591</v>
      </c>
      <c r="D152" s="132" t="s">
        <v>29</v>
      </c>
      <c r="E152" s="132" t="s">
        <v>81</v>
      </c>
      <c r="F152" s="132" t="s">
        <v>592</v>
      </c>
      <c r="G152" s="132" t="s">
        <v>30</v>
      </c>
      <c r="H152" s="132" t="s">
        <v>29</v>
      </c>
      <c r="I152" s="132" t="s">
        <v>30</v>
      </c>
      <c r="J152" s="132" t="s">
        <v>31</v>
      </c>
      <c r="K152" s="132" t="s">
        <v>29</v>
      </c>
      <c r="L152" s="138">
        <f>L153</f>
        <v>15552008.21</v>
      </c>
      <c r="M152" s="341"/>
      <c r="N152" s="341"/>
      <c r="O152" s="341"/>
      <c r="P152" s="341"/>
      <c r="Q152" s="341"/>
      <c r="R152" s="341"/>
      <c r="S152" s="341"/>
      <c r="T152" s="138">
        <f>T153</f>
        <v>15552008.21</v>
      </c>
      <c r="U152" s="342">
        <f t="shared" si="23"/>
        <v>100</v>
      </c>
    </row>
    <row r="153" spans="1:21" ht="47.25">
      <c r="A153" s="331"/>
      <c r="B153" s="7"/>
      <c r="C153" s="97" t="s">
        <v>593</v>
      </c>
      <c r="D153" s="455" t="s">
        <v>188</v>
      </c>
      <c r="E153" s="455" t="s">
        <v>81</v>
      </c>
      <c r="F153" s="455" t="s">
        <v>592</v>
      </c>
      <c r="G153" s="455" t="s">
        <v>127</v>
      </c>
      <c r="H153" s="455" t="s">
        <v>36</v>
      </c>
      <c r="I153" s="455" t="s">
        <v>164</v>
      </c>
      <c r="J153" s="455" t="s">
        <v>31</v>
      </c>
      <c r="K153" s="455" t="s">
        <v>363</v>
      </c>
      <c r="L153" s="109">
        <v>15552008.21</v>
      </c>
      <c r="M153" s="319"/>
      <c r="N153" s="319"/>
      <c r="O153" s="319"/>
      <c r="P153" s="319"/>
      <c r="Q153" s="319"/>
      <c r="R153" s="319"/>
      <c r="S153" s="319"/>
      <c r="T153" s="109">
        <v>15552008.21</v>
      </c>
      <c r="U153" s="330">
        <f t="shared" si="23"/>
        <v>100</v>
      </c>
    </row>
    <row r="154" spans="1:21" ht="47.25">
      <c r="A154" s="329" t="s">
        <v>594</v>
      </c>
      <c r="B154" s="7"/>
      <c r="C154" s="100" t="s">
        <v>97</v>
      </c>
      <c r="D154" s="132" t="s">
        <v>29</v>
      </c>
      <c r="E154" s="132" t="s">
        <v>81</v>
      </c>
      <c r="F154" s="132" t="s">
        <v>98</v>
      </c>
      <c r="G154" s="132" t="s">
        <v>30</v>
      </c>
      <c r="H154" s="132" t="s">
        <v>29</v>
      </c>
      <c r="I154" s="132" t="s">
        <v>30</v>
      </c>
      <c r="J154" s="132" t="s">
        <v>31</v>
      </c>
      <c r="K154" s="132" t="s">
        <v>29</v>
      </c>
      <c r="L154" s="138">
        <f>L155</f>
        <v>-15552008.21</v>
      </c>
      <c r="M154" s="319"/>
      <c r="N154" s="319"/>
      <c r="O154" s="319"/>
      <c r="P154" s="319"/>
      <c r="Q154" s="319"/>
      <c r="R154" s="319"/>
      <c r="S154" s="319"/>
      <c r="T154" s="138">
        <f>T155</f>
        <v>-15552008.21</v>
      </c>
      <c r="U154" s="342">
        <f t="shared" si="23"/>
        <v>100</v>
      </c>
    </row>
    <row r="155" spans="1:21" ht="48" thickBot="1">
      <c r="A155" s="337"/>
      <c r="B155" s="7"/>
      <c r="C155" s="112" t="s">
        <v>99</v>
      </c>
      <c r="D155" s="459" t="s">
        <v>188</v>
      </c>
      <c r="E155" s="459" t="s">
        <v>81</v>
      </c>
      <c r="F155" s="459" t="s">
        <v>98</v>
      </c>
      <c r="G155" s="459" t="s">
        <v>127</v>
      </c>
      <c r="H155" s="459" t="s">
        <v>36</v>
      </c>
      <c r="I155" s="459" t="s">
        <v>164</v>
      </c>
      <c r="J155" s="459" t="s">
        <v>31</v>
      </c>
      <c r="K155" s="459" t="s">
        <v>363</v>
      </c>
      <c r="L155" s="320">
        <v>-15552008.21</v>
      </c>
      <c r="M155" s="321"/>
      <c r="N155" s="321"/>
      <c r="O155" s="321"/>
      <c r="P155" s="321"/>
      <c r="Q155" s="321"/>
      <c r="R155" s="321"/>
      <c r="S155" s="321"/>
      <c r="T155" s="320">
        <v>-15552008.21</v>
      </c>
      <c r="U155" s="338">
        <f t="shared" si="23"/>
        <v>100</v>
      </c>
    </row>
    <row r="156" spans="1:21" ht="19.5" thickBot="1">
      <c r="A156" s="322"/>
      <c r="B156" s="323"/>
      <c r="C156" s="324" t="s">
        <v>100</v>
      </c>
      <c r="D156" s="325"/>
      <c r="E156" s="325"/>
      <c r="F156" s="325"/>
      <c r="G156" s="325"/>
      <c r="H156" s="325"/>
      <c r="I156" s="325"/>
      <c r="J156" s="325"/>
      <c r="K156" s="325"/>
      <c r="L156" s="326">
        <f>L8+L104</f>
        <v>1291868290.0000002</v>
      </c>
      <c r="M156" s="327"/>
      <c r="N156" s="327"/>
      <c r="O156" s="327"/>
      <c r="P156" s="327"/>
      <c r="Q156" s="327"/>
      <c r="R156" s="327"/>
      <c r="S156" s="327"/>
      <c r="T156" s="326">
        <f>T8+T104</f>
        <v>511055841.27000004</v>
      </c>
      <c r="U156" s="339">
        <f t="shared" si="23"/>
        <v>39.55943846798809</v>
      </c>
    </row>
    <row r="157" spans="1:19" ht="18.75">
      <c r="A157" s="6"/>
      <c r="B157" s="7"/>
      <c r="C157" s="6"/>
      <c r="D157" s="8"/>
      <c r="E157" s="8"/>
      <c r="F157" s="8"/>
      <c r="G157" s="8"/>
      <c r="H157" s="8"/>
      <c r="I157" s="8"/>
      <c r="J157" s="8"/>
      <c r="K157" s="8"/>
      <c r="L157" s="1"/>
      <c r="M157" s="15"/>
      <c r="N157" s="15"/>
      <c r="O157" s="15"/>
      <c r="P157" s="15"/>
      <c r="Q157" s="15"/>
      <c r="R157" s="15"/>
      <c r="S157" s="15"/>
    </row>
    <row r="158" spans="1:19" ht="18.75">
      <c r="A158" s="6"/>
      <c r="B158" s="7"/>
      <c r="C158" s="6"/>
      <c r="D158" s="8"/>
      <c r="E158" s="8"/>
      <c r="F158" s="8"/>
      <c r="G158" s="8"/>
      <c r="H158" s="8"/>
      <c r="I158" s="8"/>
      <c r="J158" s="8"/>
      <c r="K158" s="8"/>
      <c r="L158" s="1"/>
      <c r="M158" s="15"/>
      <c r="N158" s="15"/>
      <c r="O158" s="15"/>
      <c r="P158" s="15"/>
      <c r="Q158" s="15"/>
      <c r="R158" s="15"/>
      <c r="S158" s="15"/>
    </row>
    <row r="159" spans="1:19" ht="24.75" customHeight="1">
      <c r="A159" s="6"/>
      <c r="B159" s="7"/>
      <c r="C159" s="6"/>
      <c r="D159" s="8"/>
      <c r="E159" s="8"/>
      <c r="F159" s="8"/>
      <c r="G159" s="8"/>
      <c r="H159" s="8"/>
      <c r="I159" s="8"/>
      <c r="J159" s="481" t="s">
        <v>746</v>
      </c>
      <c r="K159" s="481"/>
      <c r="L159" s="460">
        <f>L160</f>
        <v>208133000</v>
      </c>
      <c r="M159" s="15"/>
      <c r="N159" s="15"/>
      <c r="O159" s="15"/>
      <c r="P159" s="15"/>
      <c r="Q159" s="15"/>
      <c r="R159" s="15"/>
      <c r="S159" s="15"/>
    </row>
    <row r="160" spans="1:19" ht="33" customHeight="1">
      <c r="A160" s="6"/>
      <c r="B160" s="7"/>
      <c r="C160" s="6"/>
      <c r="D160" s="8"/>
      <c r="E160" s="8"/>
      <c r="F160" s="8"/>
      <c r="G160" s="8"/>
      <c r="H160" s="8"/>
      <c r="I160" s="8"/>
      <c r="J160" s="473" t="s">
        <v>759</v>
      </c>
      <c r="K160" s="473"/>
      <c r="L160" s="461">
        <v>208133000</v>
      </c>
      <c r="M160" s="15"/>
      <c r="N160" s="15"/>
      <c r="O160" s="15"/>
      <c r="P160" s="15"/>
      <c r="Q160" s="15"/>
      <c r="R160" s="15"/>
      <c r="S160" s="15"/>
    </row>
    <row r="161" spans="1:19" ht="18.75">
      <c r="A161" s="6"/>
      <c r="B161" s="7"/>
      <c r="C161" s="6"/>
      <c r="D161" s="8"/>
      <c r="E161" s="8"/>
      <c r="F161" s="8"/>
      <c r="G161" s="8"/>
      <c r="H161" s="8"/>
      <c r="I161" s="8"/>
      <c r="J161" s="271"/>
      <c r="L161" s="273"/>
      <c r="M161" s="15"/>
      <c r="N161" s="15"/>
      <c r="O161" s="15"/>
      <c r="P161" s="15"/>
      <c r="Q161" s="15"/>
      <c r="R161" s="15"/>
      <c r="S161" s="15"/>
    </row>
    <row r="162" spans="1:19" ht="18.75">
      <c r="A162" s="6"/>
      <c r="B162" s="7"/>
      <c r="C162" s="6"/>
      <c r="D162" s="8"/>
      <c r="E162" s="8"/>
      <c r="F162" s="8"/>
      <c r="G162" s="8"/>
      <c r="H162" s="8"/>
      <c r="I162" s="8"/>
      <c r="J162" s="270" t="s">
        <v>728</v>
      </c>
      <c r="L162" s="272">
        <f>SUM(L163:L169)</f>
        <v>15594600</v>
      </c>
      <c r="M162" s="15"/>
      <c r="N162" s="15"/>
      <c r="O162" s="15"/>
      <c r="P162" s="15"/>
      <c r="Q162" s="15"/>
      <c r="R162" s="15"/>
      <c r="S162" s="15"/>
    </row>
    <row r="163" spans="1:19" ht="18.75">
      <c r="A163" s="6"/>
      <c r="B163" s="7"/>
      <c r="C163" s="6"/>
      <c r="D163" s="8"/>
      <c r="E163" s="8"/>
      <c r="F163" s="8"/>
      <c r="G163" s="8"/>
      <c r="H163" s="8"/>
      <c r="I163" s="8"/>
      <c r="J163" s="52" t="s">
        <v>749</v>
      </c>
      <c r="L163" s="461">
        <v>1445500</v>
      </c>
      <c r="M163" s="15"/>
      <c r="N163" s="15"/>
      <c r="O163" s="15"/>
      <c r="P163" s="15"/>
      <c r="Q163" s="15"/>
      <c r="R163" s="15"/>
      <c r="S163" s="15"/>
    </row>
    <row r="164" spans="1:19" ht="18.75">
      <c r="A164" s="6"/>
      <c r="B164" s="7"/>
      <c r="C164" s="6"/>
      <c r="D164" s="8"/>
      <c r="E164" s="8"/>
      <c r="F164" s="8"/>
      <c r="G164" s="8"/>
      <c r="H164" s="8"/>
      <c r="I164" s="8"/>
      <c r="J164" s="52" t="s">
        <v>750</v>
      </c>
      <c r="L164" s="461">
        <v>7599000</v>
      </c>
      <c r="M164" s="15"/>
      <c r="N164" s="15"/>
      <c r="O164" s="15"/>
      <c r="P164" s="15"/>
      <c r="Q164" s="15"/>
      <c r="R164" s="15"/>
      <c r="S164" s="15"/>
    </row>
    <row r="165" spans="1:19" ht="18.75">
      <c r="A165" s="6"/>
      <c r="B165" s="7"/>
      <c r="C165" s="6"/>
      <c r="D165" s="8"/>
      <c r="E165" s="8"/>
      <c r="F165" s="8"/>
      <c r="G165" s="8"/>
      <c r="H165" s="8"/>
      <c r="I165" s="8"/>
      <c r="J165" s="52" t="s">
        <v>751</v>
      </c>
      <c r="L165" s="461">
        <v>4025000</v>
      </c>
      <c r="M165" s="15"/>
      <c r="N165" s="15"/>
      <c r="O165" s="15"/>
      <c r="P165" s="15"/>
      <c r="Q165" s="15"/>
      <c r="R165" s="15"/>
      <c r="S165" s="15"/>
    </row>
    <row r="166" spans="1:19" ht="18.75">
      <c r="A166" s="6"/>
      <c r="B166" s="7"/>
      <c r="C166" s="6"/>
      <c r="D166" s="8"/>
      <c r="E166" s="8"/>
      <c r="F166" s="8"/>
      <c r="G166" s="8"/>
      <c r="H166" s="8"/>
      <c r="I166" s="8"/>
      <c r="J166" s="52" t="s">
        <v>752</v>
      </c>
      <c r="L166" s="461">
        <v>379000</v>
      </c>
      <c r="M166" s="15"/>
      <c r="N166" s="15"/>
      <c r="O166" s="15"/>
      <c r="P166" s="15"/>
      <c r="Q166" s="15"/>
      <c r="R166" s="15"/>
      <c r="S166" s="15"/>
    </row>
    <row r="167" spans="1:19" ht="18.75">
      <c r="A167" s="6"/>
      <c r="B167" s="7"/>
      <c r="C167" s="6"/>
      <c r="D167" s="8"/>
      <c r="E167" s="8"/>
      <c r="F167" s="8"/>
      <c r="G167" s="8"/>
      <c r="H167" s="8"/>
      <c r="I167" s="8"/>
      <c r="J167" s="52" t="s">
        <v>753</v>
      </c>
      <c r="L167" s="461">
        <v>742000</v>
      </c>
      <c r="M167" s="15"/>
      <c r="N167" s="15"/>
      <c r="O167" s="15"/>
      <c r="P167" s="15"/>
      <c r="Q167" s="15"/>
      <c r="R167" s="15"/>
      <c r="S167" s="15"/>
    </row>
    <row r="168" spans="1:19" ht="18.75">
      <c r="A168" s="6"/>
      <c r="B168" s="7"/>
      <c r="C168" s="6"/>
      <c r="D168" s="8"/>
      <c r="E168" s="8"/>
      <c r="F168" s="8"/>
      <c r="G168" s="8"/>
      <c r="H168" s="8"/>
      <c r="I168" s="8"/>
      <c r="J168" s="52" t="s">
        <v>727</v>
      </c>
      <c r="L168" s="461">
        <v>104100</v>
      </c>
      <c r="M168" s="15"/>
      <c r="N168" s="15"/>
      <c r="O168" s="15"/>
      <c r="P168" s="15"/>
      <c r="Q168" s="15"/>
      <c r="R168" s="15"/>
      <c r="S168" s="15"/>
    </row>
    <row r="169" spans="1:19" ht="15" customHeight="1">
      <c r="A169" s="6"/>
      <c r="B169" s="7"/>
      <c r="C169" s="6"/>
      <c r="D169" s="8"/>
      <c r="E169" s="8"/>
      <c r="F169" s="8"/>
      <c r="G169" s="8"/>
      <c r="H169" s="8"/>
      <c r="I169" s="8"/>
      <c r="J169" s="473" t="s">
        <v>727</v>
      </c>
      <c r="K169" s="473"/>
      <c r="L169" s="461">
        <v>1300000</v>
      </c>
      <c r="M169" s="15"/>
      <c r="N169" s="15"/>
      <c r="O169" s="15"/>
      <c r="P169" s="15"/>
      <c r="Q169" s="15"/>
      <c r="R169" s="15"/>
      <c r="S169" s="15"/>
    </row>
    <row r="170" spans="1:19" ht="18.75">
      <c r="A170" s="6"/>
      <c r="B170" s="7"/>
      <c r="C170" s="6"/>
      <c r="D170" s="8"/>
      <c r="E170" s="8"/>
      <c r="F170" s="8"/>
      <c r="G170" s="8"/>
      <c r="H170" s="8"/>
      <c r="I170" s="8"/>
      <c r="J170" s="271"/>
      <c r="L170" s="274"/>
      <c r="M170" s="15"/>
      <c r="N170" s="15"/>
      <c r="O170" s="15"/>
      <c r="P170" s="15"/>
      <c r="Q170" s="15"/>
      <c r="R170" s="15"/>
      <c r="S170" s="15"/>
    </row>
    <row r="171" spans="1:19" ht="18.75">
      <c r="A171" s="6"/>
      <c r="B171" s="7"/>
      <c r="C171" s="6"/>
      <c r="D171" s="8"/>
      <c r="E171" s="8"/>
      <c r="F171" s="8"/>
      <c r="G171" s="8"/>
      <c r="H171" s="8"/>
      <c r="I171" s="8"/>
      <c r="J171" s="270" t="s">
        <v>740</v>
      </c>
      <c r="L171" s="468">
        <f>SUM(L172:L174)</f>
        <v>1512400</v>
      </c>
      <c r="M171" s="15"/>
      <c r="N171" s="15"/>
      <c r="O171" s="15"/>
      <c r="P171" s="15"/>
      <c r="Q171" s="15"/>
      <c r="R171" s="15"/>
      <c r="S171" s="15"/>
    </row>
    <row r="172" spans="1:19" ht="18.75">
      <c r="A172" s="6"/>
      <c r="B172" s="7"/>
      <c r="C172" s="6"/>
      <c r="D172" s="8"/>
      <c r="E172" s="8"/>
      <c r="F172" s="8"/>
      <c r="G172" s="8"/>
      <c r="H172" s="8"/>
      <c r="I172" s="8"/>
      <c r="J172" s="52" t="s">
        <v>741</v>
      </c>
      <c r="L172" s="274">
        <v>385000</v>
      </c>
      <c r="M172" s="15"/>
      <c r="N172" s="15"/>
      <c r="O172" s="15"/>
      <c r="P172" s="15"/>
      <c r="Q172" s="15"/>
      <c r="R172" s="15"/>
      <c r="S172" s="15"/>
    </row>
    <row r="173" spans="1:12" ht="18.75">
      <c r="A173" s="6"/>
      <c r="B173" s="7"/>
      <c r="C173" s="6"/>
      <c r="J173" s="52" t="s">
        <v>725</v>
      </c>
      <c r="L173" s="274">
        <v>1059000</v>
      </c>
    </row>
    <row r="174" spans="1:12" ht="18.75">
      <c r="A174" s="6"/>
      <c r="B174" s="7"/>
      <c r="J174" s="52" t="s">
        <v>726</v>
      </c>
      <c r="L174" s="274">
        <v>68400</v>
      </c>
    </row>
    <row r="175" spans="1:12" ht="18.75">
      <c r="A175" s="6"/>
      <c r="B175" s="7"/>
      <c r="J175" s="52"/>
      <c r="L175" s="274"/>
    </row>
    <row r="176" spans="10:20" ht="15.75">
      <c r="J176" s="270" t="s">
        <v>737</v>
      </c>
      <c r="L176" s="468">
        <f>SUM(L177:L197)</f>
        <v>146320642.61</v>
      </c>
      <c r="M176" s="272">
        <f aca="true" t="shared" si="25" ref="M176:S176">SUM(M177:M195)</f>
        <v>0</v>
      </c>
      <c r="N176" s="272">
        <f t="shared" si="25"/>
        <v>0</v>
      </c>
      <c r="O176" s="272">
        <f t="shared" si="25"/>
        <v>0</v>
      </c>
      <c r="P176" s="272">
        <f t="shared" si="25"/>
        <v>0</v>
      </c>
      <c r="Q176" s="272">
        <f t="shared" si="25"/>
        <v>0</v>
      </c>
      <c r="R176" s="272">
        <f t="shared" si="25"/>
        <v>0</v>
      </c>
      <c r="S176" s="272">
        <f t="shared" si="25"/>
        <v>0</v>
      </c>
      <c r="T176" s="272"/>
    </row>
    <row r="177" spans="10:20" ht="15.75">
      <c r="J177" s="52" t="s">
        <v>729</v>
      </c>
      <c r="L177" s="461">
        <v>1362800</v>
      </c>
      <c r="T177" s="274"/>
    </row>
    <row r="178" spans="10:20" ht="15.75">
      <c r="J178" s="52" t="s">
        <v>730</v>
      </c>
      <c r="L178" s="274">
        <v>4800000</v>
      </c>
      <c r="T178" s="274"/>
    </row>
    <row r="179" spans="10:20" ht="15.75">
      <c r="J179" s="52" t="s">
        <v>731</v>
      </c>
      <c r="L179" s="461">
        <v>1041600</v>
      </c>
      <c r="T179" s="274"/>
    </row>
    <row r="180" spans="10:20" ht="15.75">
      <c r="J180" s="52" t="s">
        <v>742</v>
      </c>
      <c r="L180" s="461">
        <v>2102200</v>
      </c>
      <c r="T180" s="274"/>
    </row>
    <row r="181" spans="10:20" ht="15.75">
      <c r="J181" s="52" t="s">
        <v>743</v>
      </c>
      <c r="L181" s="461">
        <v>1537000</v>
      </c>
      <c r="T181" s="274"/>
    </row>
    <row r="182" spans="10:20" ht="15.75">
      <c r="J182" s="52" t="s">
        <v>733</v>
      </c>
      <c r="L182" s="461">
        <v>2345000</v>
      </c>
      <c r="T182" s="274"/>
    </row>
    <row r="183" spans="10:20" ht="15.75">
      <c r="J183" s="52" t="s">
        <v>735</v>
      </c>
      <c r="L183" s="461">
        <v>6525100</v>
      </c>
      <c r="T183" s="467"/>
    </row>
    <row r="184" spans="10:20" ht="15.75">
      <c r="J184" s="52" t="s">
        <v>744</v>
      </c>
      <c r="L184" s="461">
        <v>9400000</v>
      </c>
      <c r="T184" s="274"/>
    </row>
    <row r="185" spans="10:20" ht="15.75">
      <c r="J185" s="52" t="s">
        <v>745</v>
      </c>
      <c r="L185" s="461">
        <v>45159000</v>
      </c>
      <c r="T185" s="274"/>
    </row>
    <row r="186" spans="10:20" ht="15.75">
      <c r="J186" s="52" t="s">
        <v>732</v>
      </c>
      <c r="L186" s="461">
        <v>2293500</v>
      </c>
      <c r="T186" s="274"/>
    </row>
    <row r="187" spans="10:20" ht="15.75">
      <c r="J187" s="52" t="s">
        <v>747</v>
      </c>
      <c r="L187" s="461">
        <v>6400000</v>
      </c>
      <c r="T187" s="274"/>
    </row>
    <row r="188" spans="10:20" ht="15.75">
      <c r="J188" s="52" t="s">
        <v>748</v>
      </c>
      <c r="L188" s="461">
        <v>7857200</v>
      </c>
      <c r="T188" s="274"/>
    </row>
    <row r="189" spans="10:20" ht="15.75">
      <c r="J189" s="52" t="s">
        <v>730</v>
      </c>
      <c r="L189" s="461">
        <v>1191000</v>
      </c>
      <c r="T189" s="274"/>
    </row>
    <row r="190" spans="10:20" ht="15.75">
      <c r="J190" s="52" t="s">
        <v>736</v>
      </c>
      <c r="L190" s="461">
        <v>700000</v>
      </c>
      <c r="T190" s="274"/>
    </row>
    <row r="191" spans="10:20" ht="15.75">
      <c r="J191" s="52" t="s">
        <v>734</v>
      </c>
      <c r="L191" s="461">
        <v>12412514.76</v>
      </c>
      <c r="T191" s="274"/>
    </row>
    <row r="192" spans="10:20" ht="48" customHeight="1">
      <c r="J192" s="472" t="s">
        <v>757</v>
      </c>
      <c r="K192" s="472"/>
      <c r="L192" s="461">
        <v>2421780</v>
      </c>
      <c r="T192" s="274"/>
    </row>
    <row r="193" spans="10:20" ht="48.75" customHeight="1">
      <c r="J193" s="472" t="s">
        <v>758</v>
      </c>
      <c r="K193" s="472"/>
      <c r="L193" s="461">
        <v>3202947.85</v>
      </c>
      <c r="T193" s="274"/>
    </row>
    <row r="194" spans="10:20" ht="21" customHeight="1">
      <c r="J194" s="472" t="s">
        <v>795</v>
      </c>
      <c r="K194" s="472"/>
      <c r="L194" s="461">
        <v>15000000</v>
      </c>
      <c r="T194" s="274"/>
    </row>
    <row r="195" spans="10:20" ht="33" customHeight="1">
      <c r="J195" s="472" t="s">
        <v>796</v>
      </c>
      <c r="K195" s="472"/>
      <c r="L195" s="461">
        <v>175000</v>
      </c>
      <c r="T195" s="274"/>
    </row>
    <row r="196" spans="10:12" ht="33" customHeight="1">
      <c r="J196" s="487" t="s">
        <v>835</v>
      </c>
      <c r="K196" s="487"/>
      <c r="L196" s="461">
        <v>19883300</v>
      </c>
    </row>
    <row r="197" spans="10:12" ht="33" customHeight="1">
      <c r="J197" s="472" t="s">
        <v>834</v>
      </c>
      <c r="K197" s="472"/>
      <c r="L197" s="461">
        <v>510700</v>
      </c>
    </row>
    <row r="198" spans="10:12" ht="48.75" customHeight="1">
      <c r="J198" s="454"/>
      <c r="K198" s="454"/>
      <c r="L198" s="274"/>
    </row>
    <row r="199" spans="10:20" ht="15.75">
      <c r="J199" s="270" t="s">
        <v>754</v>
      </c>
      <c r="L199" s="468">
        <f>SUM(L200:L207)</f>
        <v>32162529.009999998</v>
      </c>
      <c r="M199" s="272">
        <f aca="true" t="shared" si="26" ref="M199:S199">SUM(M200:M207)</f>
        <v>0</v>
      </c>
      <c r="N199" s="272">
        <f t="shared" si="26"/>
        <v>0</v>
      </c>
      <c r="O199" s="272">
        <f t="shared" si="26"/>
        <v>0</v>
      </c>
      <c r="P199" s="272">
        <f t="shared" si="26"/>
        <v>0</v>
      </c>
      <c r="Q199" s="272">
        <f t="shared" si="26"/>
        <v>0</v>
      </c>
      <c r="R199" s="272">
        <f t="shared" si="26"/>
        <v>0</v>
      </c>
      <c r="S199" s="272">
        <f t="shared" si="26"/>
        <v>0</v>
      </c>
      <c r="T199" s="272"/>
    </row>
    <row r="200" spans="10:20" ht="15.75">
      <c r="J200" s="52" t="s">
        <v>738</v>
      </c>
      <c r="L200" s="461">
        <v>365225</v>
      </c>
      <c r="T200" s="464"/>
    </row>
    <row r="201" spans="10:20" ht="15.75">
      <c r="J201" s="52" t="s">
        <v>739</v>
      </c>
      <c r="L201" s="461">
        <v>651000</v>
      </c>
      <c r="T201" s="464"/>
    </row>
    <row r="202" spans="10:20" ht="15.75">
      <c r="J202" s="52" t="s">
        <v>755</v>
      </c>
      <c r="L202" s="461">
        <v>7633334</v>
      </c>
      <c r="T202" s="464"/>
    </row>
    <row r="203" spans="10:20" ht="15.75">
      <c r="J203" s="52" t="s">
        <v>756</v>
      </c>
      <c r="L203" s="461">
        <v>325080</v>
      </c>
      <c r="T203" s="464"/>
    </row>
    <row r="204" spans="10:20" ht="32.25" customHeight="1">
      <c r="J204" s="485" t="s">
        <v>791</v>
      </c>
      <c r="K204" s="485"/>
      <c r="L204" s="469">
        <v>622000.01</v>
      </c>
      <c r="T204" s="465"/>
    </row>
    <row r="205" spans="10:20" ht="49.5" customHeight="1">
      <c r="J205" s="485" t="s">
        <v>792</v>
      </c>
      <c r="K205" s="485"/>
      <c r="L205" s="469">
        <v>8785890</v>
      </c>
      <c r="T205" s="465"/>
    </row>
    <row r="206" spans="10:20" ht="30.75" customHeight="1">
      <c r="J206" s="485" t="s">
        <v>793</v>
      </c>
      <c r="K206" s="485"/>
      <c r="L206" s="469">
        <v>7280000</v>
      </c>
      <c r="T206" s="465"/>
    </row>
    <row r="207" spans="10:20" ht="15.75">
      <c r="J207" s="486" t="s">
        <v>794</v>
      </c>
      <c r="K207" s="486"/>
      <c r="L207" s="469">
        <v>6500000</v>
      </c>
      <c r="T207" s="465"/>
    </row>
    <row r="208" ht="15.75">
      <c r="L208" s="275"/>
    </row>
    <row r="209" ht="15.75">
      <c r="L209" s="275"/>
    </row>
    <row r="210" ht="15.75">
      <c r="L210" s="275"/>
    </row>
    <row r="211" ht="15.75">
      <c r="L211" s="275"/>
    </row>
    <row r="212" ht="15.75">
      <c r="L212" s="275"/>
    </row>
    <row r="213" ht="15.75">
      <c r="L213" s="275"/>
    </row>
    <row r="214" ht="15.75">
      <c r="L214" s="275"/>
    </row>
    <row r="215" ht="15.75">
      <c r="L215" s="275"/>
    </row>
    <row r="216" ht="15.75">
      <c r="L216" s="275"/>
    </row>
    <row r="217" ht="15.75">
      <c r="L217" s="275"/>
    </row>
    <row r="218" ht="15.75">
      <c r="L218" s="275"/>
    </row>
    <row r="219" ht="15.75">
      <c r="L219" s="275"/>
    </row>
    <row r="220" ht="15.75">
      <c r="L220" s="275"/>
    </row>
    <row r="221" ht="15.75">
      <c r="L221" s="275"/>
    </row>
    <row r="222" ht="15.75">
      <c r="L222" s="275"/>
    </row>
    <row r="223" ht="15.75">
      <c r="L223" s="275"/>
    </row>
    <row r="224" ht="15.75">
      <c r="L224" s="275"/>
    </row>
    <row r="225" ht="15.75">
      <c r="L225" s="275"/>
    </row>
    <row r="226" ht="15.75">
      <c r="L226" s="275"/>
    </row>
    <row r="227" ht="15.75">
      <c r="L227" s="275"/>
    </row>
    <row r="228" ht="15.75">
      <c r="L228" s="275"/>
    </row>
    <row r="229" ht="15.75">
      <c r="L229" s="275"/>
    </row>
    <row r="230" ht="15.75">
      <c r="L230" s="275"/>
    </row>
    <row r="231" ht="15.75">
      <c r="L231" s="275"/>
    </row>
  </sheetData>
  <sheetProtection/>
  <mergeCells count="28">
    <mergeCell ref="J204:K204"/>
    <mergeCell ref="J205:K205"/>
    <mergeCell ref="J206:K206"/>
    <mergeCell ref="J207:K207"/>
    <mergeCell ref="J194:K194"/>
    <mergeCell ref="J195:K195"/>
    <mergeCell ref="J197:K197"/>
    <mergeCell ref="J196:K196"/>
    <mergeCell ref="L2:U2"/>
    <mergeCell ref="U6:U7"/>
    <mergeCell ref="O6:O7"/>
    <mergeCell ref="P6:P7"/>
    <mergeCell ref="Q6:Q7"/>
    <mergeCell ref="R6:R7"/>
    <mergeCell ref="S6:S7"/>
    <mergeCell ref="T6:T7"/>
    <mergeCell ref="L6:L7"/>
    <mergeCell ref="M6:M7"/>
    <mergeCell ref="J192:K192"/>
    <mergeCell ref="J193:K193"/>
    <mergeCell ref="J169:K169"/>
    <mergeCell ref="D6:K6"/>
    <mergeCell ref="A4:S4"/>
    <mergeCell ref="N6:N7"/>
    <mergeCell ref="C6:C7"/>
    <mergeCell ref="A6:A7"/>
    <mergeCell ref="J159:K159"/>
    <mergeCell ref="J160:K160"/>
  </mergeCells>
  <hyperlinks>
    <hyperlink ref="C86" r:id="rId1" display="consultantplus://offline/ref=98054EEFBC558BB21A9624E3BB69E118D4553D2843CF7A57337B5FDA5338427C3C37DB4CC4BE6D7AEA997281BB29211E87904687A7751467E8g3L"/>
    <hyperlink ref="C81" r:id="rId2" display="consultantplus://offline/ref=0311FBEF83BFBFB6C09E4544B0CC2436F06C183F7965C33E81E08522433CC8710B62ACC58B1BDBBCDD1BCE212AEA5CC8964E2D6E3152A792pAi0L"/>
    <hyperlink ref="C92" r:id="rId3" display="consultantplus://offline/ref=19ED4B3ED6077FC286755C106B5B9683B4F3D7AF0CD064992C7E5C779EFB9008A96D843E27101347EA67F34864519443D73BB93470E09055FBmAL"/>
  </hyperlinks>
  <printOptions/>
  <pageMargins left="0.7874015748031497" right="0.2362204724409449" top="0.2362204724409449" bottom="0.07874015748031496" header="0" footer="0"/>
  <pageSetup fitToHeight="0" horizontalDpi="600" verticalDpi="600" orientation="portrait" paperSize="9" scale="43" r:id="rId4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Q477"/>
  <sheetViews>
    <sheetView tabSelected="1" view="pageBreakPreview" zoomScaleSheetLayoutView="100" zoomScalePageLayoutView="0" workbookViewId="0" topLeftCell="A454">
      <selection activeCell="P466" sqref="P466"/>
    </sheetView>
  </sheetViews>
  <sheetFormatPr defaultColWidth="9.00390625" defaultRowHeight="12.75"/>
  <cols>
    <col min="1" max="1" width="46.625" style="76" customWidth="1"/>
    <col min="2" max="2" width="6.625" style="76" customWidth="1"/>
    <col min="3" max="3" width="6.875" style="76" customWidth="1"/>
    <col min="4" max="4" width="6.375" style="76" customWidth="1"/>
    <col min="5" max="5" width="14.125" style="76" customWidth="1"/>
    <col min="6" max="6" width="9.875" style="76" customWidth="1"/>
    <col min="7" max="7" width="16.125" style="76" customWidth="1"/>
    <col min="8" max="8" width="19.375" style="76" customWidth="1"/>
    <col min="9" max="9" width="18.375" style="76" customWidth="1"/>
    <col min="10" max="10" width="9.875" style="76" customWidth="1"/>
    <col min="11" max="11" width="30.625" style="76" hidden="1" customWidth="1"/>
    <col min="12" max="12" width="13.625" style="76" customWidth="1"/>
    <col min="13" max="13" width="13.875" style="76" bestFit="1" customWidth="1"/>
    <col min="14" max="16384" width="9.125" style="76" customWidth="1"/>
  </cols>
  <sheetData>
    <row r="1" spans="1:11" ht="12.75">
      <c r="A1" s="74"/>
      <c r="B1" s="74"/>
      <c r="C1" s="74"/>
      <c r="D1" s="74"/>
      <c r="E1" s="74"/>
      <c r="F1" s="74" t="s">
        <v>103</v>
      </c>
      <c r="G1" s="74"/>
      <c r="H1" s="74"/>
      <c r="I1" s="75"/>
      <c r="J1" s="75"/>
      <c r="K1" s="75"/>
    </row>
    <row r="2" spans="1:17" ht="24" customHeight="1">
      <c r="A2" s="74"/>
      <c r="B2" s="74"/>
      <c r="C2" s="74"/>
      <c r="D2" s="74"/>
      <c r="E2" s="74"/>
      <c r="F2" s="499" t="s">
        <v>838</v>
      </c>
      <c r="G2" s="499"/>
      <c r="H2" s="500"/>
      <c r="I2" s="500"/>
      <c r="J2" s="500"/>
      <c r="K2" s="500"/>
      <c r="L2" s="92"/>
      <c r="M2" s="92"/>
      <c r="N2" s="92"/>
      <c r="O2" s="92"/>
      <c r="P2" s="92"/>
      <c r="Q2" s="92"/>
    </row>
    <row r="3" spans="1:8" ht="12.75">
      <c r="A3" s="74"/>
      <c r="B3" s="74"/>
      <c r="C3" s="74"/>
      <c r="D3" s="74"/>
      <c r="E3" s="74"/>
      <c r="F3" s="77"/>
      <c r="G3" s="77"/>
      <c r="H3" s="74"/>
    </row>
    <row r="4" spans="1:11" ht="31.5" customHeight="1" thickBot="1">
      <c r="A4" s="510" t="s">
        <v>797</v>
      </c>
      <c r="B4" s="510"/>
      <c r="C4" s="510"/>
      <c r="D4" s="510"/>
      <c r="E4" s="510"/>
      <c r="F4" s="510"/>
      <c r="G4" s="510"/>
      <c r="H4" s="510"/>
      <c r="I4" s="510"/>
      <c r="J4" s="510"/>
      <c r="K4" s="510"/>
    </row>
    <row r="5" spans="1:11" ht="12.75" customHeight="1">
      <c r="A5" s="489" t="s">
        <v>156</v>
      </c>
      <c r="B5" s="496" t="s">
        <v>187</v>
      </c>
      <c r="C5" s="496" t="s">
        <v>157</v>
      </c>
      <c r="D5" s="496" t="s">
        <v>166</v>
      </c>
      <c r="E5" s="504" t="s">
        <v>175</v>
      </c>
      <c r="F5" s="496" t="s">
        <v>176</v>
      </c>
      <c r="G5" s="507" t="s">
        <v>798</v>
      </c>
      <c r="H5" s="507" t="s">
        <v>516</v>
      </c>
      <c r="I5" s="507" t="s">
        <v>799</v>
      </c>
      <c r="J5" s="507" t="s">
        <v>777</v>
      </c>
      <c r="K5" s="501" t="s">
        <v>377</v>
      </c>
    </row>
    <row r="6" spans="1:11" ht="12.75">
      <c r="A6" s="490"/>
      <c r="B6" s="497"/>
      <c r="C6" s="497"/>
      <c r="D6" s="497"/>
      <c r="E6" s="505"/>
      <c r="F6" s="497"/>
      <c r="G6" s="508"/>
      <c r="H6" s="508"/>
      <c r="I6" s="508"/>
      <c r="J6" s="508"/>
      <c r="K6" s="502"/>
    </row>
    <row r="7" spans="1:11" ht="12.75">
      <c r="A7" s="490"/>
      <c r="B7" s="497"/>
      <c r="C7" s="497"/>
      <c r="D7" s="497"/>
      <c r="E7" s="505"/>
      <c r="F7" s="497"/>
      <c r="G7" s="508"/>
      <c r="H7" s="508"/>
      <c r="I7" s="508"/>
      <c r="J7" s="508"/>
      <c r="K7" s="502"/>
    </row>
    <row r="8" spans="1:11" ht="12.75">
      <c r="A8" s="490"/>
      <c r="B8" s="497"/>
      <c r="C8" s="497"/>
      <c r="D8" s="497"/>
      <c r="E8" s="505"/>
      <c r="F8" s="497"/>
      <c r="G8" s="508"/>
      <c r="H8" s="508"/>
      <c r="I8" s="508"/>
      <c r="J8" s="508"/>
      <c r="K8" s="502"/>
    </row>
    <row r="9" spans="1:12" ht="12.75">
      <c r="A9" s="490"/>
      <c r="B9" s="497"/>
      <c r="C9" s="497"/>
      <c r="D9" s="497"/>
      <c r="E9" s="505"/>
      <c r="F9" s="497"/>
      <c r="G9" s="508"/>
      <c r="H9" s="508"/>
      <c r="I9" s="508"/>
      <c r="J9" s="508"/>
      <c r="K9" s="502"/>
      <c r="L9" s="87"/>
    </row>
    <row r="10" spans="1:12" ht="13.5" thickBot="1">
      <c r="A10" s="491"/>
      <c r="B10" s="498"/>
      <c r="C10" s="498"/>
      <c r="D10" s="498"/>
      <c r="E10" s="506"/>
      <c r="F10" s="498"/>
      <c r="G10" s="509"/>
      <c r="H10" s="509"/>
      <c r="I10" s="509"/>
      <c r="J10" s="509"/>
      <c r="K10" s="503"/>
      <c r="L10" s="87"/>
    </row>
    <row r="11" spans="1:12" ht="13.5" thickBot="1">
      <c r="A11" s="78" t="s">
        <v>148</v>
      </c>
      <c r="B11" s="194" t="s">
        <v>188</v>
      </c>
      <c r="C11" s="195"/>
      <c r="D11" s="195"/>
      <c r="E11" s="196"/>
      <c r="F11" s="195"/>
      <c r="G11" s="197">
        <f>G463</f>
        <v>409106035.5900001</v>
      </c>
      <c r="H11" s="197">
        <f>H463</f>
        <v>1310405490</v>
      </c>
      <c r="I11" s="197">
        <f>I463</f>
        <v>508588192.8</v>
      </c>
      <c r="J11" s="197">
        <f>I11/G11*100</f>
        <v>124.31696151012044</v>
      </c>
      <c r="K11" s="448">
        <f>I11/H11*100</f>
        <v>38.81151267154719</v>
      </c>
      <c r="L11" s="87"/>
    </row>
    <row r="12" spans="1:12" ht="15.75">
      <c r="A12" s="442" t="s">
        <v>171</v>
      </c>
      <c r="B12" s="198" t="s">
        <v>188</v>
      </c>
      <c r="C12" s="443" t="s">
        <v>158</v>
      </c>
      <c r="D12" s="443"/>
      <c r="E12" s="444"/>
      <c r="F12" s="443"/>
      <c r="G12" s="445">
        <f>G13+G46+G49+G52</f>
        <v>19383601.65</v>
      </c>
      <c r="H12" s="445">
        <f>H46+H13+H49+H52</f>
        <v>46492256.56</v>
      </c>
      <c r="I12" s="445">
        <f>I46+I13+I49+I52</f>
        <v>19871247.229999997</v>
      </c>
      <c r="J12" s="446">
        <f aca="true" t="shared" si="0" ref="J12:J69">I12/G12*100</f>
        <v>102.51576352426741</v>
      </c>
      <c r="K12" s="447">
        <f aca="true" t="shared" si="1" ref="K12:K82">I12/H12*100</f>
        <v>42.74098247813677</v>
      </c>
      <c r="L12" s="87"/>
    </row>
    <row r="13" spans="1:12" ht="38.25" customHeight="1">
      <c r="A13" s="150" t="s">
        <v>183</v>
      </c>
      <c r="B13" s="199" t="s">
        <v>188</v>
      </c>
      <c r="C13" s="200" t="s">
        <v>158</v>
      </c>
      <c r="D13" s="201" t="s">
        <v>168</v>
      </c>
      <c r="E13" s="201"/>
      <c r="F13" s="201"/>
      <c r="G13" s="223">
        <f>G14+G20+G24+G29+G34+G36+G38+G40+G42+G44</f>
        <v>11132916.07</v>
      </c>
      <c r="H13" s="223">
        <f>H14+H20+H24+H29+H34+H36+H38+H40+H42+H44</f>
        <v>29031333.75</v>
      </c>
      <c r="I13" s="223">
        <f>I14+I20+I24+I29+I34+I36+I38+I40+I42+I44</f>
        <v>11104368.729999999</v>
      </c>
      <c r="J13" s="411">
        <f t="shared" si="0"/>
        <v>99.7435771560613</v>
      </c>
      <c r="K13" s="440">
        <f t="shared" si="1"/>
        <v>38.24959895271776</v>
      </c>
      <c r="L13" s="87"/>
    </row>
    <row r="14" spans="1:12" ht="36" customHeight="1">
      <c r="A14" s="151" t="s">
        <v>219</v>
      </c>
      <c r="B14" s="199" t="s">
        <v>188</v>
      </c>
      <c r="C14" s="202" t="s">
        <v>158</v>
      </c>
      <c r="D14" s="203" t="s">
        <v>168</v>
      </c>
      <c r="E14" s="203" t="s">
        <v>230</v>
      </c>
      <c r="F14" s="203"/>
      <c r="G14" s="413">
        <f>SUM(G15:G19)</f>
        <v>9609361.72</v>
      </c>
      <c r="H14" s="413">
        <f>SUM(H15:H19)</f>
        <v>25400000</v>
      </c>
      <c r="I14" s="413">
        <f>SUM(I15:I19)</f>
        <v>9840376.959999999</v>
      </c>
      <c r="J14" s="411">
        <f t="shared" si="0"/>
        <v>102.40406435652419</v>
      </c>
      <c r="K14" s="440">
        <f t="shared" si="1"/>
        <v>38.74164157480315</v>
      </c>
      <c r="L14" s="87"/>
    </row>
    <row r="15" spans="1:12" ht="18.75" customHeight="1">
      <c r="A15" s="152" t="s">
        <v>596</v>
      </c>
      <c r="B15" s="199" t="s">
        <v>188</v>
      </c>
      <c r="C15" s="204" t="s">
        <v>158</v>
      </c>
      <c r="D15" s="205" t="s">
        <v>168</v>
      </c>
      <c r="E15" s="205" t="s">
        <v>230</v>
      </c>
      <c r="F15" s="205" t="s">
        <v>218</v>
      </c>
      <c r="G15" s="414">
        <v>7198425.17</v>
      </c>
      <c r="H15" s="414">
        <v>18552000</v>
      </c>
      <c r="I15" s="414">
        <v>7495050.33</v>
      </c>
      <c r="J15" s="411">
        <f t="shared" si="0"/>
        <v>104.12069519366831</v>
      </c>
      <c r="K15" s="440">
        <f t="shared" si="1"/>
        <v>40.4002281694696</v>
      </c>
      <c r="L15" s="87"/>
    </row>
    <row r="16" spans="1:12" ht="27.75" customHeight="1">
      <c r="A16" s="152" t="s">
        <v>597</v>
      </c>
      <c r="B16" s="199" t="s">
        <v>188</v>
      </c>
      <c r="C16" s="204" t="s">
        <v>220</v>
      </c>
      <c r="D16" s="205" t="s">
        <v>168</v>
      </c>
      <c r="E16" s="205" t="s">
        <v>230</v>
      </c>
      <c r="F16" s="205" t="s">
        <v>221</v>
      </c>
      <c r="G16" s="414">
        <v>2686</v>
      </c>
      <c r="H16" s="414">
        <v>300000</v>
      </c>
      <c r="I16" s="414">
        <v>40302.2</v>
      </c>
      <c r="J16" s="411">
        <f t="shared" si="0"/>
        <v>1500.4542069992553</v>
      </c>
      <c r="K16" s="440">
        <f t="shared" si="1"/>
        <v>13.434066666666666</v>
      </c>
      <c r="L16" s="87"/>
    </row>
    <row r="17" spans="1:12" ht="43.5" customHeight="1">
      <c r="A17" s="152" t="s">
        <v>231</v>
      </c>
      <c r="B17" s="199" t="s">
        <v>188</v>
      </c>
      <c r="C17" s="204" t="s">
        <v>220</v>
      </c>
      <c r="D17" s="205" t="s">
        <v>168</v>
      </c>
      <c r="E17" s="205" t="s">
        <v>230</v>
      </c>
      <c r="F17" s="205" t="s">
        <v>232</v>
      </c>
      <c r="G17" s="415">
        <v>1869764.56</v>
      </c>
      <c r="H17" s="415">
        <v>5261100</v>
      </c>
      <c r="I17" s="415">
        <v>1641928.24</v>
      </c>
      <c r="J17" s="411">
        <f t="shared" si="0"/>
        <v>87.81470539798872</v>
      </c>
      <c r="K17" s="440">
        <f t="shared" si="1"/>
        <v>31.208839216133512</v>
      </c>
      <c r="L17" s="87"/>
    </row>
    <row r="18" spans="1:12" ht="18" customHeight="1">
      <c r="A18" s="152" t="s">
        <v>507</v>
      </c>
      <c r="B18" s="199" t="s">
        <v>188</v>
      </c>
      <c r="C18" s="204" t="s">
        <v>158</v>
      </c>
      <c r="D18" s="205" t="s">
        <v>168</v>
      </c>
      <c r="E18" s="205" t="s">
        <v>230</v>
      </c>
      <c r="F18" s="205" t="s">
        <v>217</v>
      </c>
      <c r="G18" s="420">
        <v>534401.02</v>
      </c>
      <c r="H18" s="415">
        <v>1281900</v>
      </c>
      <c r="I18" s="415">
        <v>663096.19</v>
      </c>
      <c r="J18" s="411">
        <f t="shared" si="0"/>
        <v>124.08213404981898</v>
      </c>
      <c r="K18" s="440">
        <f t="shared" si="1"/>
        <v>51.72760667758796</v>
      </c>
      <c r="L18" s="87"/>
    </row>
    <row r="19" spans="1:12" ht="25.5" customHeight="1">
      <c r="A19" s="152" t="s">
        <v>243</v>
      </c>
      <c r="B19" s="199" t="s">
        <v>188</v>
      </c>
      <c r="C19" s="204" t="s">
        <v>158</v>
      </c>
      <c r="D19" s="205" t="s">
        <v>168</v>
      </c>
      <c r="E19" s="205" t="s">
        <v>230</v>
      </c>
      <c r="F19" s="205" t="s">
        <v>244</v>
      </c>
      <c r="G19" s="420">
        <v>4084.97</v>
      </c>
      <c r="H19" s="415">
        <v>5000</v>
      </c>
      <c r="I19" s="415">
        <v>0</v>
      </c>
      <c r="J19" s="411">
        <f t="shared" si="0"/>
        <v>0</v>
      </c>
      <c r="K19" s="440">
        <f t="shared" si="1"/>
        <v>0</v>
      </c>
      <c r="L19" s="87"/>
    </row>
    <row r="20" spans="1:13" ht="30.75" customHeight="1">
      <c r="A20" s="153" t="s">
        <v>189</v>
      </c>
      <c r="B20" s="199" t="s">
        <v>188</v>
      </c>
      <c r="C20" s="202" t="s">
        <v>158</v>
      </c>
      <c r="D20" s="203" t="s">
        <v>168</v>
      </c>
      <c r="E20" s="203" t="s">
        <v>233</v>
      </c>
      <c r="F20" s="203"/>
      <c r="G20" s="413">
        <f>SUM(G21:G23)</f>
        <v>1075188.46</v>
      </c>
      <c r="H20" s="413">
        <f>SUM(H21:H23)</f>
        <v>2528933.75</v>
      </c>
      <c r="I20" s="413">
        <f>SUM(I21:I23)</f>
        <v>987261.62</v>
      </c>
      <c r="J20" s="411">
        <f t="shared" si="0"/>
        <v>91.82219273447187</v>
      </c>
      <c r="K20" s="440">
        <f t="shared" si="1"/>
        <v>39.0386509729644</v>
      </c>
      <c r="L20" s="87"/>
      <c r="M20" s="79"/>
    </row>
    <row r="21" spans="1:12" ht="14.25" customHeight="1">
      <c r="A21" s="152" t="s">
        <v>234</v>
      </c>
      <c r="B21" s="199" t="s">
        <v>188</v>
      </c>
      <c r="C21" s="204" t="s">
        <v>158</v>
      </c>
      <c r="D21" s="205" t="s">
        <v>168</v>
      </c>
      <c r="E21" s="205" t="s">
        <v>233</v>
      </c>
      <c r="F21" s="205" t="s">
        <v>218</v>
      </c>
      <c r="G21" s="420">
        <v>849113.06</v>
      </c>
      <c r="H21" s="414">
        <v>1900000</v>
      </c>
      <c r="I21" s="414">
        <v>819966.11</v>
      </c>
      <c r="J21" s="411">
        <f t="shared" si="0"/>
        <v>96.5673652458013</v>
      </c>
      <c r="K21" s="440">
        <f t="shared" si="1"/>
        <v>43.15611105263158</v>
      </c>
      <c r="L21" s="87"/>
    </row>
    <row r="22" spans="1:12" ht="21.75" customHeight="1">
      <c r="A22" s="152" t="s">
        <v>597</v>
      </c>
      <c r="B22" s="199" t="s">
        <v>188</v>
      </c>
      <c r="C22" s="204" t="s">
        <v>158</v>
      </c>
      <c r="D22" s="205" t="s">
        <v>168</v>
      </c>
      <c r="E22" s="205" t="s">
        <v>233</v>
      </c>
      <c r="F22" s="205" t="s">
        <v>221</v>
      </c>
      <c r="G22" s="420">
        <v>45268</v>
      </c>
      <c r="H22" s="415">
        <v>55000</v>
      </c>
      <c r="I22" s="415">
        <v>760</v>
      </c>
      <c r="J22" s="411">
        <f t="shared" si="0"/>
        <v>1.6788901652381374</v>
      </c>
      <c r="K22" s="440">
        <f t="shared" si="1"/>
        <v>1.3818181818181818</v>
      </c>
      <c r="L22" s="87"/>
    </row>
    <row r="23" spans="1:12" ht="40.5" customHeight="1">
      <c r="A23" s="152" t="s">
        <v>231</v>
      </c>
      <c r="B23" s="199" t="s">
        <v>188</v>
      </c>
      <c r="C23" s="204" t="s">
        <v>158</v>
      </c>
      <c r="D23" s="205" t="s">
        <v>168</v>
      </c>
      <c r="E23" s="205" t="s">
        <v>233</v>
      </c>
      <c r="F23" s="205" t="s">
        <v>232</v>
      </c>
      <c r="G23" s="420">
        <v>180807.4</v>
      </c>
      <c r="H23" s="415">
        <v>573933.75</v>
      </c>
      <c r="I23" s="415">
        <v>166535.51</v>
      </c>
      <c r="J23" s="411">
        <f t="shared" si="0"/>
        <v>92.10657860242448</v>
      </c>
      <c r="K23" s="440">
        <f t="shared" si="1"/>
        <v>29.01650408257051</v>
      </c>
      <c r="L23" s="87"/>
    </row>
    <row r="24" spans="1:12" ht="63" customHeight="1">
      <c r="A24" s="154" t="s">
        <v>213</v>
      </c>
      <c r="B24" s="199" t="s">
        <v>188</v>
      </c>
      <c r="C24" s="206" t="s">
        <v>158</v>
      </c>
      <c r="D24" s="207" t="s">
        <v>168</v>
      </c>
      <c r="E24" s="207" t="s">
        <v>235</v>
      </c>
      <c r="F24" s="207"/>
      <c r="G24" s="413">
        <f>SUM(G25:G28)</f>
        <v>176104.43</v>
      </c>
      <c r="H24" s="416">
        <f>SUM(H25:H28)</f>
        <v>379000</v>
      </c>
      <c r="I24" s="416">
        <f>SUM(I25:I28)</f>
        <v>188016.16999999998</v>
      </c>
      <c r="J24" s="411">
        <f t="shared" si="0"/>
        <v>106.76402064388726</v>
      </c>
      <c r="K24" s="440">
        <f t="shared" si="1"/>
        <v>49.60848812664907</v>
      </c>
      <c r="L24" s="87"/>
    </row>
    <row r="25" spans="1:12" ht="15" customHeight="1">
      <c r="A25" s="152" t="s">
        <v>596</v>
      </c>
      <c r="B25" s="199" t="s">
        <v>188</v>
      </c>
      <c r="C25" s="204" t="s">
        <v>158</v>
      </c>
      <c r="D25" s="205" t="s">
        <v>168</v>
      </c>
      <c r="E25" s="205" t="s">
        <v>235</v>
      </c>
      <c r="F25" s="205" t="s">
        <v>218</v>
      </c>
      <c r="G25" s="420">
        <v>135254.6</v>
      </c>
      <c r="H25" s="415">
        <v>274657.87</v>
      </c>
      <c r="I25" s="415">
        <v>154057.87</v>
      </c>
      <c r="J25" s="411">
        <f t="shared" si="0"/>
        <v>113.90212976120591</v>
      </c>
      <c r="K25" s="440">
        <f t="shared" si="1"/>
        <v>56.090826743832245</v>
      </c>
      <c r="L25" s="87"/>
    </row>
    <row r="26" spans="1:12" ht="39" customHeight="1">
      <c r="A26" s="152" t="s">
        <v>231</v>
      </c>
      <c r="B26" s="199" t="s">
        <v>188</v>
      </c>
      <c r="C26" s="204" t="s">
        <v>158</v>
      </c>
      <c r="D26" s="205" t="s">
        <v>168</v>
      </c>
      <c r="E26" s="205" t="s">
        <v>235</v>
      </c>
      <c r="F26" s="205" t="s">
        <v>232</v>
      </c>
      <c r="G26" s="420">
        <v>30849.83</v>
      </c>
      <c r="H26" s="415">
        <v>79342.13</v>
      </c>
      <c r="I26" s="415">
        <v>33958.3</v>
      </c>
      <c r="J26" s="411">
        <f t="shared" si="0"/>
        <v>110.07613332066984</v>
      </c>
      <c r="K26" s="440">
        <f t="shared" si="1"/>
        <v>42.799834085623864</v>
      </c>
      <c r="L26" s="87"/>
    </row>
    <row r="27" spans="1:12" ht="18" customHeight="1">
      <c r="A27" s="152" t="s">
        <v>507</v>
      </c>
      <c r="B27" s="199" t="s">
        <v>188</v>
      </c>
      <c r="C27" s="204" t="s">
        <v>158</v>
      </c>
      <c r="D27" s="205" t="s">
        <v>168</v>
      </c>
      <c r="E27" s="205" t="s">
        <v>235</v>
      </c>
      <c r="F27" s="205" t="s">
        <v>217</v>
      </c>
      <c r="G27" s="420">
        <v>0</v>
      </c>
      <c r="H27" s="415">
        <v>15000</v>
      </c>
      <c r="I27" s="415">
        <v>0</v>
      </c>
      <c r="J27" s="411" t="e">
        <f t="shared" si="0"/>
        <v>#DIV/0!</v>
      </c>
      <c r="K27" s="440">
        <f t="shared" si="1"/>
        <v>0</v>
      </c>
      <c r="L27" s="87"/>
    </row>
    <row r="28" spans="1:12" ht="21.75" customHeight="1">
      <c r="A28" s="152" t="s">
        <v>222</v>
      </c>
      <c r="B28" s="199" t="s">
        <v>188</v>
      </c>
      <c r="C28" s="204" t="s">
        <v>158</v>
      </c>
      <c r="D28" s="205" t="s">
        <v>168</v>
      </c>
      <c r="E28" s="205" t="s">
        <v>235</v>
      </c>
      <c r="F28" s="205" t="s">
        <v>212</v>
      </c>
      <c r="G28" s="420">
        <v>10000</v>
      </c>
      <c r="H28" s="415">
        <v>10000</v>
      </c>
      <c r="I28" s="415">
        <v>0</v>
      </c>
      <c r="J28" s="411">
        <f t="shared" si="0"/>
        <v>0</v>
      </c>
      <c r="K28" s="440">
        <f t="shared" si="1"/>
        <v>0</v>
      </c>
      <c r="L28" s="87"/>
    </row>
    <row r="29" spans="1:12" ht="28.5" customHeight="1">
      <c r="A29" s="154" t="s">
        <v>598</v>
      </c>
      <c r="B29" s="199" t="s">
        <v>188</v>
      </c>
      <c r="C29" s="206" t="s">
        <v>158</v>
      </c>
      <c r="D29" s="207" t="s">
        <v>168</v>
      </c>
      <c r="E29" s="207" t="s">
        <v>493</v>
      </c>
      <c r="F29" s="207"/>
      <c r="G29" s="413">
        <f>SUM(G30:G33)</f>
        <v>218957.9</v>
      </c>
      <c r="H29" s="416">
        <f>SUM(H30:H33)</f>
        <v>453400</v>
      </c>
      <c r="I29" s="416">
        <f>SUM(I30:I33)</f>
        <v>65390.5</v>
      </c>
      <c r="J29" s="411">
        <f t="shared" si="0"/>
        <v>29.86441685821795</v>
      </c>
      <c r="K29" s="440">
        <f t="shared" si="1"/>
        <v>14.422254080282313</v>
      </c>
      <c r="L29" s="87"/>
    </row>
    <row r="30" spans="1:12" ht="19.5" customHeight="1">
      <c r="A30" s="152" t="s">
        <v>599</v>
      </c>
      <c r="B30" s="199" t="s">
        <v>188</v>
      </c>
      <c r="C30" s="204" t="s">
        <v>158</v>
      </c>
      <c r="D30" s="205" t="s">
        <v>168</v>
      </c>
      <c r="E30" s="205" t="s">
        <v>493</v>
      </c>
      <c r="F30" s="205" t="s">
        <v>218</v>
      </c>
      <c r="G30" s="420">
        <v>165618.9</v>
      </c>
      <c r="H30" s="415">
        <v>340500</v>
      </c>
      <c r="I30" s="414">
        <v>53621.14</v>
      </c>
      <c r="J30" s="411">
        <f t="shared" si="0"/>
        <v>32.3762203468324</v>
      </c>
      <c r="K30" s="440">
        <f t="shared" si="1"/>
        <v>15.747765051395007</v>
      </c>
      <c r="L30" s="87"/>
    </row>
    <row r="31" spans="1:12" ht="30.75" customHeight="1">
      <c r="A31" s="152" t="s">
        <v>600</v>
      </c>
      <c r="B31" s="199" t="s">
        <v>188</v>
      </c>
      <c r="C31" s="204" t="s">
        <v>158</v>
      </c>
      <c r="D31" s="205" t="s">
        <v>168</v>
      </c>
      <c r="E31" s="205" t="s">
        <v>493</v>
      </c>
      <c r="F31" s="205" t="s">
        <v>221</v>
      </c>
      <c r="G31" s="420">
        <v>43339</v>
      </c>
      <c r="H31" s="414">
        <v>0</v>
      </c>
      <c r="I31" s="414">
        <v>0</v>
      </c>
      <c r="J31" s="411">
        <f t="shared" si="0"/>
        <v>0</v>
      </c>
      <c r="K31" s="440" t="e">
        <f t="shared" si="1"/>
        <v>#DIV/0!</v>
      </c>
      <c r="L31" s="87"/>
    </row>
    <row r="32" spans="1:12" ht="54.75" customHeight="1">
      <c r="A32" s="152" t="s">
        <v>601</v>
      </c>
      <c r="B32" s="199" t="s">
        <v>188</v>
      </c>
      <c r="C32" s="204" t="s">
        <v>158</v>
      </c>
      <c r="D32" s="205" t="s">
        <v>168</v>
      </c>
      <c r="E32" s="205" t="s">
        <v>493</v>
      </c>
      <c r="F32" s="205" t="s">
        <v>232</v>
      </c>
      <c r="G32" s="420">
        <v>10000</v>
      </c>
      <c r="H32" s="414">
        <v>96209</v>
      </c>
      <c r="I32" s="414">
        <v>6849.36</v>
      </c>
      <c r="J32" s="411">
        <f t="shared" si="0"/>
        <v>68.4936</v>
      </c>
      <c r="K32" s="440">
        <f t="shared" si="1"/>
        <v>7.119250797742414</v>
      </c>
      <c r="L32" s="87"/>
    </row>
    <row r="33" spans="1:12" ht="21" customHeight="1">
      <c r="A33" s="152" t="s">
        <v>506</v>
      </c>
      <c r="B33" s="199" t="s">
        <v>188</v>
      </c>
      <c r="C33" s="204" t="s">
        <v>158</v>
      </c>
      <c r="D33" s="205" t="s">
        <v>168</v>
      </c>
      <c r="E33" s="205" t="s">
        <v>493</v>
      </c>
      <c r="F33" s="205" t="s">
        <v>217</v>
      </c>
      <c r="G33" s="420">
        <v>0</v>
      </c>
      <c r="H33" s="414">
        <v>16691</v>
      </c>
      <c r="I33" s="414">
        <v>4920</v>
      </c>
      <c r="J33" s="411" t="e">
        <f t="shared" si="0"/>
        <v>#DIV/0!</v>
      </c>
      <c r="K33" s="440">
        <f t="shared" si="1"/>
        <v>29.476963633095682</v>
      </c>
      <c r="L33" s="87"/>
    </row>
    <row r="34" spans="1:12" ht="30" customHeight="1">
      <c r="A34" s="151" t="s">
        <v>602</v>
      </c>
      <c r="B34" s="199" t="s">
        <v>188</v>
      </c>
      <c r="C34" s="202" t="s">
        <v>158</v>
      </c>
      <c r="D34" s="203" t="s">
        <v>168</v>
      </c>
      <c r="E34" s="203" t="s">
        <v>236</v>
      </c>
      <c r="F34" s="203"/>
      <c r="G34" s="413">
        <f>G35</f>
        <v>0</v>
      </c>
      <c r="H34" s="413">
        <f>H35</f>
        <v>151000</v>
      </c>
      <c r="I34" s="413">
        <f>I35</f>
        <v>0</v>
      </c>
      <c r="J34" s="411" t="e">
        <f t="shared" si="0"/>
        <v>#DIV/0!</v>
      </c>
      <c r="K34" s="440">
        <f t="shared" si="1"/>
        <v>0</v>
      </c>
      <c r="L34" s="87"/>
    </row>
    <row r="35" spans="1:12" ht="18" customHeight="1">
      <c r="A35" s="152" t="s">
        <v>506</v>
      </c>
      <c r="B35" s="199" t="s">
        <v>188</v>
      </c>
      <c r="C35" s="204" t="s">
        <v>158</v>
      </c>
      <c r="D35" s="205" t="s">
        <v>168</v>
      </c>
      <c r="E35" s="205" t="s">
        <v>236</v>
      </c>
      <c r="F35" s="205" t="s">
        <v>217</v>
      </c>
      <c r="G35" s="420">
        <v>0</v>
      </c>
      <c r="H35" s="414">
        <v>151000</v>
      </c>
      <c r="I35" s="414">
        <v>0</v>
      </c>
      <c r="J35" s="411" t="e">
        <f t="shared" si="0"/>
        <v>#DIV/0!</v>
      </c>
      <c r="K35" s="440">
        <f t="shared" si="1"/>
        <v>0</v>
      </c>
      <c r="L35" s="87"/>
    </row>
    <row r="36" spans="1:12" ht="36" customHeight="1">
      <c r="A36" s="151" t="s">
        <v>603</v>
      </c>
      <c r="B36" s="199" t="s">
        <v>188</v>
      </c>
      <c r="C36" s="202" t="s">
        <v>158</v>
      </c>
      <c r="D36" s="203" t="s">
        <v>168</v>
      </c>
      <c r="E36" s="203" t="s">
        <v>237</v>
      </c>
      <c r="F36" s="203"/>
      <c r="G36" s="413">
        <f>G37</f>
        <v>0</v>
      </c>
      <c r="H36" s="416">
        <f>H37</f>
        <v>31000</v>
      </c>
      <c r="I36" s="416">
        <f>I37</f>
        <v>0</v>
      </c>
      <c r="J36" s="411" t="e">
        <f t="shared" si="0"/>
        <v>#DIV/0!</v>
      </c>
      <c r="K36" s="440">
        <f t="shared" si="1"/>
        <v>0</v>
      </c>
      <c r="L36" s="87"/>
    </row>
    <row r="37" spans="1:12" ht="20.25" customHeight="1">
      <c r="A37" s="152" t="s">
        <v>507</v>
      </c>
      <c r="B37" s="199" t="s">
        <v>188</v>
      </c>
      <c r="C37" s="204" t="s">
        <v>158</v>
      </c>
      <c r="D37" s="205" t="s">
        <v>168</v>
      </c>
      <c r="E37" s="205" t="s">
        <v>237</v>
      </c>
      <c r="F37" s="205" t="s">
        <v>217</v>
      </c>
      <c r="G37" s="420">
        <v>0</v>
      </c>
      <c r="H37" s="415">
        <v>31000</v>
      </c>
      <c r="I37" s="415">
        <v>0</v>
      </c>
      <c r="J37" s="411" t="e">
        <f t="shared" si="0"/>
        <v>#DIV/0!</v>
      </c>
      <c r="K37" s="440">
        <f t="shared" si="1"/>
        <v>0</v>
      </c>
      <c r="L37" s="87"/>
    </row>
    <row r="38" spans="1:12" ht="39" customHeight="1">
      <c r="A38" s="155" t="s">
        <v>604</v>
      </c>
      <c r="B38" s="199" t="s">
        <v>188</v>
      </c>
      <c r="C38" s="202" t="s">
        <v>158</v>
      </c>
      <c r="D38" s="203" t="s">
        <v>168</v>
      </c>
      <c r="E38" s="203" t="s">
        <v>238</v>
      </c>
      <c r="F38" s="203"/>
      <c r="G38" s="413">
        <f>G39</f>
        <v>11000</v>
      </c>
      <c r="H38" s="416">
        <f>H39</f>
        <v>11000</v>
      </c>
      <c r="I38" s="416">
        <f>I39</f>
        <v>0</v>
      </c>
      <c r="J38" s="411">
        <f t="shared" si="0"/>
        <v>0</v>
      </c>
      <c r="K38" s="440">
        <f t="shared" si="1"/>
        <v>0</v>
      </c>
      <c r="L38" s="87"/>
    </row>
    <row r="39" spans="1:12" ht="19.5" customHeight="1">
      <c r="A39" s="152" t="s">
        <v>507</v>
      </c>
      <c r="B39" s="199" t="s">
        <v>188</v>
      </c>
      <c r="C39" s="204" t="s">
        <v>158</v>
      </c>
      <c r="D39" s="205" t="s">
        <v>168</v>
      </c>
      <c r="E39" s="205" t="s">
        <v>239</v>
      </c>
      <c r="F39" s="205" t="s">
        <v>217</v>
      </c>
      <c r="G39" s="420">
        <v>11000</v>
      </c>
      <c r="H39" s="415">
        <v>11000</v>
      </c>
      <c r="I39" s="415">
        <v>0</v>
      </c>
      <c r="J39" s="411">
        <f t="shared" si="0"/>
        <v>0</v>
      </c>
      <c r="K39" s="440">
        <f t="shared" si="1"/>
        <v>0</v>
      </c>
      <c r="L39" s="87"/>
    </row>
    <row r="40" spans="1:12" ht="41.25" customHeight="1">
      <c r="A40" s="155" t="s">
        <v>605</v>
      </c>
      <c r="B40" s="199" t="s">
        <v>188</v>
      </c>
      <c r="C40" s="202" t="s">
        <v>158</v>
      </c>
      <c r="D40" s="203" t="s">
        <v>168</v>
      </c>
      <c r="E40" s="203" t="s">
        <v>240</v>
      </c>
      <c r="F40" s="203"/>
      <c r="G40" s="413">
        <f>G41</f>
        <v>30500</v>
      </c>
      <c r="H40" s="416">
        <f>H41</f>
        <v>33000</v>
      </c>
      <c r="I40" s="416">
        <f>I41</f>
        <v>4499</v>
      </c>
      <c r="J40" s="411">
        <f t="shared" si="0"/>
        <v>14.750819672131147</v>
      </c>
      <c r="K40" s="440">
        <f t="shared" si="1"/>
        <v>13.633333333333333</v>
      </c>
      <c r="L40" s="87"/>
    </row>
    <row r="41" spans="1:12" ht="18" customHeight="1">
      <c r="A41" s="152" t="s">
        <v>507</v>
      </c>
      <c r="B41" s="199" t="s">
        <v>188</v>
      </c>
      <c r="C41" s="204" t="s">
        <v>158</v>
      </c>
      <c r="D41" s="205" t="s">
        <v>168</v>
      </c>
      <c r="E41" s="205" t="s">
        <v>240</v>
      </c>
      <c r="F41" s="205" t="s">
        <v>217</v>
      </c>
      <c r="G41" s="420">
        <v>30500</v>
      </c>
      <c r="H41" s="415">
        <v>33000</v>
      </c>
      <c r="I41" s="415">
        <v>4499</v>
      </c>
      <c r="J41" s="411">
        <f t="shared" si="0"/>
        <v>14.750819672131147</v>
      </c>
      <c r="K41" s="440">
        <f t="shared" si="1"/>
        <v>13.633333333333333</v>
      </c>
      <c r="L41" s="87"/>
    </row>
    <row r="42" spans="1:12" ht="48.75" customHeight="1">
      <c r="A42" s="155" t="s">
        <v>606</v>
      </c>
      <c r="B42" s="199" t="s">
        <v>188</v>
      </c>
      <c r="C42" s="202" t="s">
        <v>158</v>
      </c>
      <c r="D42" s="203" t="s">
        <v>168</v>
      </c>
      <c r="E42" s="203" t="s">
        <v>241</v>
      </c>
      <c r="F42" s="203"/>
      <c r="G42" s="413">
        <f>G43</f>
        <v>11803.56</v>
      </c>
      <c r="H42" s="416">
        <f>H43</f>
        <v>11000</v>
      </c>
      <c r="I42" s="416">
        <f>I43</f>
        <v>0</v>
      </c>
      <c r="J42" s="411">
        <f t="shared" si="0"/>
        <v>0</v>
      </c>
      <c r="K42" s="440">
        <f t="shared" si="1"/>
        <v>0</v>
      </c>
      <c r="L42" s="87"/>
    </row>
    <row r="43" spans="1:12" ht="15" customHeight="1">
      <c r="A43" s="152" t="s">
        <v>507</v>
      </c>
      <c r="B43" s="199" t="s">
        <v>188</v>
      </c>
      <c r="C43" s="204" t="s">
        <v>158</v>
      </c>
      <c r="D43" s="205" t="s">
        <v>168</v>
      </c>
      <c r="E43" s="205" t="s">
        <v>241</v>
      </c>
      <c r="F43" s="205" t="s">
        <v>217</v>
      </c>
      <c r="G43" s="420">
        <v>11803.56</v>
      </c>
      <c r="H43" s="415">
        <v>11000</v>
      </c>
      <c r="I43" s="415">
        <v>0</v>
      </c>
      <c r="J43" s="411">
        <f t="shared" si="0"/>
        <v>0</v>
      </c>
      <c r="K43" s="440">
        <f t="shared" si="1"/>
        <v>0</v>
      </c>
      <c r="L43" s="87"/>
    </row>
    <row r="44" spans="1:12" ht="36.75" customHeight="1">
      <c r="A44" s="155" t="s">
        <v>607</v>
      </c>
      <c r="B44" s="199" t="s">
        <v>188</v>
      </c>
      <c r="C44" s="202" t="s">
        <v>158</v>
      </c>
      <c r="D44" s="203" t="s">
        <v>168</v>
      </c>
      <c r="E44" s="203" t="s">
        <v>149</v>
      </c>
      <c r="F44" s="203"/>
      <c r="G44" s="413">
        <f>G45</f>
        <v>0</v>
      </c>
      <c r="H44" s="416">
        <f>H45</f>
        <v>33000</v>
      </c>
      <c r="I44" s="416">
        <f>I45</f>
        <v>18824.48</v>
      </c>
      <c r="J44" s="411" t="e">
        <f t="shared" si="0"/>
        <v>#DIV/0!</v>
      </c>
      <c r="K44" s="440">
        <f t="shared" si="1"/>
        <v>57.04387878787879</v>
      </c>
      <c r="L44" s="87"/>
    </row>
    <row r="45" spans="1:12" ht="18" customHeight="1">
      <c r="A45" s="152" t="s">
        <v>506</v>
      </c>
      <c r="B45" s="199" t="s">
        <v>188</v>
      </c>
      <c r="C45" s="204" t="s">
        <v>158</v>
      </c>
      <c r="D45" s="205" t="s">
        <v>168</v>
      </c>
      <c r="E45" s="205" t="s">
        <v>149</v>
      </c>
      <c r="F45" s="205" t="s">
        <v>217</v>
      </c>
      <c r="G45" s="420">
        <v>0</v>
      </c>
      <c r="H45" s="415">
        <v>33000</v>
      </c>
      <c r="I45" s="415">
        <v>18824.48</v>
      </c>
      <c r="J45" s="411" t="e">
        <f t="shared" si="0"/>
        <v>#DIV/0!</v>
      </c>
      <c r="K45" s="440">
        <f t="shared" si="1"/>
        <v>57.04387878787879</v>
      </c>
      <c r="L45" s="87"/>
    </row>
    <row r="46" spans="1:12" ht="17.25" customHeight="1">
      <c r="A46" s="156" t="s">
        <v>353</v>
      </c>
      <c r="B46" s="199" t="s">
        <v>188</v>
      </c>
      <c r="C46" s="200" t="s">
        <v>158</v>
      </c>
      <c r="D46" s="201" t="s">
        <v>164</v>
      </c>
      <c r="E46" s="201"/>
      <c r="F46" s="201"/>
      <c r="G46" s="223">
        <f aca="true" t="shared" si="2" ref="G46:I47">G47</f>
        <v>1050</v>
      </c>
      <c r="H46" s="418">
        <f t="shared" si="2"/>
        <v>11600</v>
      </c>
      <c r="I46" s="418">
        <f t="shared" si="2"/>
        <v>5800</v>
      </c>
      <c r="J46" s="411">
        <f t="shared" si="0"/>
        <v>552.3809523809524</v>
      </c>
      <c r="K46" s="440">
        <f t="shared" si="1"/>
        <v>50</v>
      </c>
      <c r="L46" s="87"/>
    </row>
    <row r="47" spans="1:12" ht="73.5" customHeight="1">
      <c r="A47" s="157" t="s">
        <v>608</v>
      </c>
      <c r="B47" s="199" t="s">
        <v>188</v>
      </c>
      <c r="C47" s="202" t="s">
        <v>158</v>
      </c>
      <c r="D47" s="203" t="s">
        <v>164</v>
      </c>
      <c r="E47" s="203" t="s">
        <v>352</v>
      </c>
      <c r="F47" s="203"/>
      <c r="G47" s="413">
        <f t="shared" si="2"/>
        <v>1050</v>
      </c>
      <c r="H47" s="416">
        <f t="shared" si="2"/>
        <v>11600</v>
      </c>
      <c r="I47" s="416">
        <f t="shared" si="2"/>
        <v>5800</v>
      </c>
      <c r="J47" s="411">
        <f t="shared" si="0"/>
        <v>552.3809523809524</v>
      </c>
      <c r="K47" s="440">
        <f t="shared" si="1"/>
        <v>50</v>
      </c>
      <c r="L47" s="87"/>
    </row>
    <row r="48" spans="1:12" ht="22.5" customHeight="1">
      <c r="A48" s="152" t="s">
        <v>506</v>
      </c>
      <c r="B48" s="199" t="s">
        <v>188</v>
      </c>
      <c r="C48" s="204" t="s">
        <v>158</v>
      </c>
      <c r="D48" s="205" t="s">
        <v>164</v>
      </c>
      <c r="E48" s="205" t="s">
        <v>352</v>
      </c>
      <c r="F48" s="205" t="s">
        <v>217</v>
      </c>
      <c r="G48" s="420">
        <v>1050</v>
      </c>
      <c r="H48" s="415">
        <v>11600</v>
      </c>
      <c r="I48" s="414">
        <v>5800</v>
      </c>
      <c r="J48" s="411">
        <f t="shared" si="0"/>
        <v>552.3809523809524</v>
      </c>
      <c r="K48" s="440">
        <f t="shared" si="1"/>
        <v>50</v>
      </c>
      <c r="L48" s="87"/>
    </row>
    <row r="49" spans="1:12" ht="16.5" customHeight="1">
      <c r="A49" s="156" t="s">
        <v>355</v>
      </c>
      <c r="B49" s="199" t="s">
        <v>188</v>
      </c>
      <c r="C49" s="200" t="s">
        <v>158</v>
      </c>
      <c r="D49" s="201" t="s">
        <v>186</v>
      </c>
      <c r="E49" s="201"/>
      <c r="F49" s="201"/>
      <c r="G49" s="223">
        <f aca="true" t="shared" si="3" ref="G49:I50">G50</f>
        <v>0</v>
      </c>
      <c r="H49" s="417">
        <f t="shared" si="3"/>
        <v>27865.9</v>
      </c>
      <c r="I49" s="417">
        <f t="shared" si="3"/>
        <v>0</v>
      </c>
      <c r="J49" s="411" t="e">
        <f t="shared" si="0"/>
        <v>#DIV/0!</v>
      </c>
      <c r="K49" s="440">
        <f t="shared" si="1"/>
        <v>0</v>
      </c>
      <c r="L49" s="87"/>
    </row>
    <row r="50" spans="1:12" ht="18" customHeight="1">
      <c r="A50" s="158" t="s">
        <v>609</v>
      </c>
      <c r="B50" s="199" t="s">
        <v>188</v>
      </c>
      <c r="C50" s="202" t="s">
        <v>158</v>
      </c>
      <c r="D50" s="203" t="s">
        <v>186</v>
      </c>
      <c r="E50" s="203" t="s">
        <v>416</v>
      </c>
      <c r="F50" s="203"/>
      <c r="G50" s="413">
        <f t="shared" si="3"/>
        <v>0</v>
      </c>
      <c r="H50" s="413">
        <f t="shared" si="3"/>
        <v>27865.9</v>
      </c>
      <c r="I50" s="413">
        <f t="shared" si="3"/>
        <v>0</v>
      </c>
      <c r="J50" s="411" t="e">
        <f t="shared" si="0"/>
        <v>#DIV/0!</v>
      </c>
      <c r="K50" s="440">
        <f t="shared" si="1"/>
        <v>0</v>
      </c>
      <c r="L50" s="87"/>
    </row>
    <row r="51" spans="1:12" ht="18" customHeight="1">
      <c r="A51" s="159" t="s">
        <v>143</v>
      </c>
      <c r="B51" s="199" t="s">
        <v>188</v>
      </c>
      <c r="C51" s="204" t="s">
        <v>158</v>
      </c>
      <c r="D51" s="205" t="s">
        <v>186</v>
      </c>
      <c r="E51" s="205" t="s">
        <v>416</v>
      </c>
      <c r="F51" s="205" t="s">
        <v>223</v>
      </c>
      <c r="G51" s="420">
        <v>0</v>
      </c>
      <c r="H51" s="415">
        <v>27865.9</v>
      </c>
      <c r="I51" s="414">
        <v>0</v>
      </c>
      <c r="J51" s="411" t="e">
        <f t="shared" si="0"/>
        <v>#DIV/0!</v>
      </c>
      <c r="K51" s="440">
        <f t="shared" si="1"/>
        <v>0</v>
      </c>
      <c r="L51" s="87"/>
    </row>
    <row r="52" spans="1:12" ht="15" customHeight="1">
      <c r="A52" s="150" t="s">
        <v>172</v>
      </c>
      <c r="B52" s="199" t="s">
        <v>188</v>
      </c>
      <c r="C52" s="200" t="s">
        <v>158</v>
      </c>
      <c r="D52" s="201" t="s">
        <v>198</v>
      </c>
      <c r="E52" s="201" t="s">
        <v>242</v>
      </c>
      <c r="F52" s="201"/>
      <c r="G52" s="223">
        <f>G53+G55+G63+G66+G68+G71+G74+G84+G90+G92</f>
        <v>8249635.58</v>
      </c>
      <c r="H52" s="223">
        <f>H53+H55+H63+H66+H68+H71+H74+H84+H90+H92</f>
        <v>17421456.91</v>
      </c>
      <c r="I52" s="223">
        <f>I53+I55+I63+I66+I68+I71+I74+I84+I90+I92</f>
        <v>8761078.5</v>
      </c>
      <c r="J52" s="411">
        <f t="shared" si="0"/>
        <v>106.19958196989836</v>
      </c>
      <c r="K52" s="440">
        <f t="shared" si="1"/>
        <v>50.289011678300554</v>
      </c>
      <c r="L52" s="87"/>
    </row>
    <row r="53" spans="1:12" ht="52.5" customHeight="1">
      <c r="A53" s="160" t="s">
        <v>716</v>
      </c>
      <c r="B53" s="199" t="s">
        <v>188</v>
      </c>
      <c r="C53" s="202" t="s">
        <v>158</v>
      </c>
      <c r="D53" s="203" t="s">
        <v>198</v>
      </c>
      <c r="E53" s="203" t="s">
        <v>715</v>
      </c>
      <c r="F53" s="203"/>
      <c r="G53" s="413">
        <f>G54</f>
        <v>0</v>
      </c>
      <c r="H53" s="416">
        <f>H54</f>
        <v>64920</v>
      </c>
      <c r="I53" s="416">
        <f>I54</f>
        <v>64920</v>
      </c>
      <c r="J53" s="411" t="e">
        <f t="shared" si="0"/>
        <v>#DIV/0!</v>
      </c>
      <c r="K53" s="440">
        <f t="shared" si="1"/>
        <v>100</v>
      </c>
      <c r="L53" s="87"/>
    </row>
    <row r="54" spans="1:12" ht="15" customHeight="1">
      <c r="A54" s="152" t="s">
        <v>199</v>
      </c>
      <c r="B54" s="199" t="s">
        <v>188</v>
      </c>
      <c r="C54" s="204" t="s">
        <v>158</v>
      </c>
      <c r="D54" s="205" t="s">
        <v>198</v>
      </c>
      <c r="E54" s="205" t="s">
        <v>715</v>
      </c>
      <c r="F54" s="205" t="s">
        <v>350</v>
      </c>
      <c r="G54" s="420">
        <v>0</v>
      </c>
      <c r="H54" s="415">
        <v>64920</v>
      </c>
      <c r="I54" s="415">
        <v>64920</v>
      </c>
      <c r="J54" s="411" t="e">
        <f t="shared" si="0"/>
        <v>#DIV/0!</v>
      </c>
      <c r="K54" s="440">
        <f t="shared" si="1"/>
        <v>100</v>
      </c>
      <c r="L54" s="87"/>
    </row>
    <row r="55" spans="1:13" ht="32.25" customHeight="1">
      <c r="A55" s="160" t="s">
        <v>9</v>
      </c>
      <c r="B55" s="199" t="s">
        <v>188</v>
      </c>
      <c r="C55" s="202" t="s">
        <v>158</v>
      </c>
      <c r="D55" s="203" t="s">
        <v>198</v>
      </c>
      <c r="E55" s="203" t="s">
        <v>150</v>
      </c>
      <c r="F55" s="203"/>
      <c r="G55" s="413">
        <f>SUM(G56:G62)</f>
        <v>403603.74</v>
      </c>
      <c r="H55" s="413">
        <f>SUM(H56:H62)</f>
        <v>1157311.9100000001</v>
      </c>
      <c r="I55" s="413">
        <f>SUM(I56:I62)</f>
        <v>397055.54</v>
      </c>
      <c r="J55" s="411">
        <f t="shared" si="0"/>
        <v>98.37756706615257</v>
      </c>
      <c r="K55" s="440">
        <f t="shared" si="1"/>
        <v>34.30842943627876</v>
      </c>
      <c r="L55" s="87"/>
      <c r="M55" s="87"/>
    </row>
    <row r="56" spans="1:12" ht="16.5" customHeight="1">
      <c r="A56" s="152" t="s">
        <v>507</v>
      </c>
      <c r="B56" s="199" t="s">
        <v>188</v>
      </c>
      <c r="C56" s="204" t="s">
        <v>158</v>
      </c>
      <c r="D56" s="205" t="s">
        <v>198</v>
      </c>
      <c r="E56" s="205" t="s">
        <v>150</v>
      </c>
      <c r="F56" s="205" t="s">
        <v>217</v>
      </c>
      <c r="G56" s="420">
        <v>104627.34</v>
      </c>
      <c r="H56" s="415">
        <v>249250.55</v>
      </c>
      <c r="I56" s="415">
        <v>137279.19</v>
      </c>
      <c r="J56" s="411">
        <f t="shared" si="0"/>
        <v>131.2077608013355</v>
      </c>
      <c r="K56" s="440">
        <f t="shared" si="1"/>
        <v>55.07678518663249</v>
      </c>
      <c r="L56" s="87"/>
    </row>
    <row r="57" spans="1:12" ht="18.75" customHeight="1">
      <c r="A57" s="152" t="s">
        <v>494</v>
      </c>
      <c r="B57" s="199" t="s">
        <v>188</v>
      </c>
      <c r="C57" s="204" t="s">
        <v>158</v>
      </c>
      <c r="D57" s="205" t="s">
        <v>198</v>
      </c>
      <c r="E57" s="205" t="s">
        <v>150</v>
      </c>
      <c r="F57" s="205" t="s">
        <v>496</v>
      </c>
      <c r="G57" s="420">
        <v>33439.71</v>
      </c>
      <c r="H57" s="415">
        <v>500000</v>
      </c>
      <c r="I57" s="415">
        <v>166775.32</v>
      </c>
      <c r="J57" s="411">
        <f t="shared" si="0"/>
        <v>498.7343490718072</v>
      </c>
      <c r="K57" s="440">
        <f t="shared" si="1"/>
        <v>33.355064</v>
      </c>
      <c r="L57" s="87"/>
    </row>
    <row r="58" spans="1:12" ht="25.5" customHeight="1">
      <c r="A58" s="161" t="s">
        <v>151</v>
      </c>
      <c r="B58" s="199" t="s">
        <v>188</v>
      </c>
      <c r="C58" s="204" t="s">
        <v>158</v>
      </c>
      <c r="D58" s="205" t="s">
        <v>198</v>
      </c>
      <c r="E58" s="205" t="s">
        <v>150</v>
      </c>
      <c r="F58" s="205" t="s">
        <v>337</v>
      </c>
      <c r="G58" s="420">
        <v>81773.17</v>
      </c>
      <c r="H58" s="415">
        <v>110061.36</v>
      </c>
      <c r="I58" s="415">
        <v>53300</v>
      </c>
      <c r="J58" s="411">
        <f t="shared" si="0"/>
        <v>65.18030302604143</v>
      </c>
      <c r="K58" s="440">
        <f t="shared" si="1"/>
        <v>48.42753169686437</v>
      </c>
      <c r="L58" s="87"/>
    </row>
    <row r="59" spans="1:12" ht="24.75" customHeight="1">
      <c r="A59" s="152" t="s">
        <v>336</v>
      </c>
      <c r="B59" s="199" t="s">
        <v>188</v>
      </c>
      <c r="C59" s="204" t="s">
        <v>158</v>
      </c>
      <c r="D59" s="205" t="s">
        <v>198</v>
      </c>
      <c r="E59" s="205" t="s">
        <v>150</v>
      </c>
      <c r="F59" s="205" t="s">
        <v>339</v>
      </c>
      <c r="G59" s="420">
        <v>23855</v>
      </c>
      <c r="H59" s="415">
        <v>35000</v>
      </c>
      <c r="I59" s="415"/>
      <c r="J59" s="411">
        <f t="shared" si="0"/>
        <v>0</v>
      </c>
      <c r="K59" s="440">
        <f t="shared" si="1"/>
        <v>0</v>
      </c>
      <c r="L59" s="87"/>
    </row>
    <row r="60" spans="1:12" ht="24.75" customHeight="1">
      <c r="A60" s="152" t="s">
        <v>338</v>
      </c>
      <c r="B60" s="199" t="s">
        <v>188</v>
      </c>
      <c r="C60" s="204" t="s">
        <v>158</v>
      </c>
      <c r="D60" s="205" t="s">
        <v>198</v>
      </c>
      <c r="E60" s="205" t="s">
        <v>150</v>
      </c>
      <c r="F60" s="205" t="s">
        <v>340</v>
      </c>
      <c r="G60" s="420">
        <v>106728.9</v>
      </c>
      <c r="H60" s="415">
        <v>180000</v>
      </c>
      <c r="I60" s="415">
        <v>33768.37</v>
      </c>
      <c r="J60" s="411">
        <f t="shared" si="0"/>
        <v>31.639387269989673</v>
      </c>
      <c r="K60" s="440">
        <f t="shared" si="1"/>
        <v>18.760205555555558</v>
      </c>
      <c r="L60" s="87"/>
    </row>
    <row r="61" spans="1:12" ht="16.5" customHeight="1">
      <c r="A61" s="152" t="s">
        <v>243</v>
      </c>
      <c r="B61" s="199" t="s">
        <v>188</v>
      </c>
      <c r="C61" s="204" t="s">
        <v>158</v>
      </c>
      <c r="D61" s="205" t="s">
        <v>198</v>
      </c>
      <c r="E61" s="205" t="s">
        <v>150</v>
      </c>
      <c r="F61" s="205" t="s">
        <v>244</v>
      </c>
      <c r="G61" s="420">
        <v>53179.62</v>
      </c>
      <c r="H61" s="415">
        <v>83000</v>
      </c>
      <c r="I61" s="415">
        <v>5932.66</v>
      </c>
      <c r="J61" s="411">
        <f t="shared" si="0"/>
        <v>11.155890169956084</v>
      </c>
      <c r="K61" s="440">
        <f t="shared" si="1"/>
        <v>7.147783132530121</v>
      </c>
      <c r="L61" s="87"/>
    </row>
    <row r="62" spans="1:12" ht="21" customHeight="1">
      <c r="A62" s="152" t="s">
        <v>143</v>
      </c>
      <c r="B62" s="199" t="s">
        <v>188</v>
      </c>
      <c r="C62" s="204" t="s">
        <v>158</v>
      </c>
      <c r="D62" s="205" t="s">
        <v>198</v>
      </c>
      <c r="E62" s="205" t="s">
        <v>150</v>
      </c>
      <c r="F62" s="205" t="s">
        <v>223</v>
      </c>
      <c r="G62" s="420">
        <v>0</v>
      </c>
      <c r="H62" s="414">
        <v>0</v>
      </c>
      <c r="I62" s="414"/>
      <c r="J62" s="411" t="e">
        <f t="shared" si="0"/>
        <v>#DIV/0!</v>
      </c>
      <c r="K62" s="440" t="e">
        <f t="shared" si="1"/>
        <v>#DIV/0!</v>
      </c>
      <c r="L62" s="87"/>
    </row>
    <row r="63" spans="1:12" ht="56.25" customHeight="1">
      <c r="A63" s="162" t="s">
        <v>610</v>
      </c>
      <c r="B63" s="199" t="s">
        <v>188</v>
      </c>
      <c r="C63" s="208" t="s">
        <v>158</v>
      </c>
      <c r="D63" s="209" t="s">
        <v>198</v>
      </c>
      <c r="E63" s="209" t="s">
        <v>477</v>
      </c>
      <c r="F63" s="209"/>
      <c r="G63" s="226">
        <f>SUM(G64:G65)</f>
        <v>70348.4</v>
      </c>
      <c r="H63" s="419">
        <f>SUM(H64:H65)</f>
        <v>294000</v>
      </c>
      <c r="I63" s="419">
        <f>SUM(I64:I65)</f>
        <v>294000</v>
      </c>
      <c r="J63" s="411">
        <f t="shared" si="0"/>
        <v>417.9199526925986</v>
      </c>
      <c r="K63" s="440">
        <f t="shared" si="1"/>
        <v>100</v>
      </c>
      <c r="L63" s="87"/>
    </row>
    <row r="64" spans="1:12" ht="35.25" customHeight="1">
      <c r="A64" s="152" t="s">
        <v>762</v>
      </c>
      <c r="B64" s="199" t="s">
        <v>188</v>
      </c>
      <c r="C64" s="204" t="s">
        <v>158</v>
      </c>
      <c r="D64" s="205" t="s">
        <v>198</v>
      </c>
      <c r="E64" s="205" t="s">
        <v>477</v>
      </c>
      <c r="F64" s="205" t="s">
        <v>217</v>
      </c>
      <c r="G64" s="420">
        <v>48493.4</v>
      </c>
      <c r="H64" s="415">
        <v>0</v>
      </c>
      <c r="I64" s="415">
        <v>0</v>
      </c>
      <c r="J64" s="411">
        <f t="shared" si="0"/>
        <v>0</v>
      </c>
      <c r="K64" s="440" t="e">
        <f t="shared" si="1"/>
        <v>#DIV/0!</v>
      </c>
      <c r="L64" s="87"/>
    </row>
    <row r="65" spans="1:12" ht="16.5" customHeight="1">
      <c r="A65" s="152" t="s">
        <v>507</v>
      </c>
      <c r="B65" s="199" t="s">
        <v>188</v>
      </c>
      <c r="C65" s="204" t="s">
        <v>158</v>
      </c>
      <c r="D65" s="205" t="s">
        <v>198</v>
      </c>
      <c r="E65" s="205" t="s">
        <v>477</v>
      </c>
      <c r="F65" s="205" t="s">
        <v>217</v>
      </c>
      <c r="G65" s="420">
        <v>21855</v>
      </c>
      <c r="H65" s="415">
        <v>294000</v>
      </c>
      <c r="I65" s="415">
        <v>294000</v>
      </c>
      <c r="J65" s="411">
        <f t="shared" si="0"/>
        <v>1345.2299245024024</v>
      </c>
      <c r="K65" s="440">
        <f t="shared" si="1"/>
        <v>100</v>
      </c>
      <c r="L65" s="87"/>
    </row>
    <row r="66" spans="1:12" ht="19.5" customHeight="1">
      <c r="A66" s="151" t="s">
        <v>611</v>
      </c>
      <c r="B66" s="199" t="s">
        <v>188</v>
      </c>
      <c r="C66" s="202" t="s">
        <v>158</v>
      </c>
      <c r="D66" s="203" t="s">
        <v>198</v>
      </c>
      <c r="E66" s="203" t="s">
        <v>612</v>
      </c>
      <c r="F66" s="203"/>
      <c r="G66" s="413">
        <f>G67</f>
        <v>335216.7</v>
      </c>
      <c r="H66" s="416">
        <f>H67</f>
        <v>0</v>
      </c>
      <c r="I66" s="416">
        <f>I67</f>
        <v>0</v>
      </c>
      <c r="J66" s="411">
        <f t="shared" si="0"/>
        <v>0</v>
      </c>
      <c r="K66" s="440" t="e">
        <f t="shared" si="1"/>
        <v>#DIV/0!</v>
      </c>
      <c r="L66" s="87"/>
    </row>
    <row r="67" spans="1:12" ht="16.5" customHeight="1">
      <c r="A67" s="152" t="s">
        <v>494</v>
      </c>
      <c r="B67" s="199" t="s">
        <v>188</v>
      </c>
      <c r="C67" s="204" t="s">
        <v>158</v>
      </c>
      <c r="D67" s="205" t="s">
        <v>198</v>
      </c>
      <c r="E67" s="205" t="s">
        <v>612</v>
      </c>
      <c r="F67" s="205" t="s">
        <v>496</v>
      </c>
      <c r="G67" s="420">
        <v>335216.7</v>
      </c>
      <c r="H67" s="415">
        <v>0</v>
      </c>
      <c r="I67" s="415">
        <v>0</v>
      </c>
      <c r="J67" s="411">
        <f t="shared" si="0"/>
        <v>0</v>
      </c>
      <c r="K67" s="440" t="e">
        <f t="shared" si="1"/>
        <v>#DIV/0!</v>
      </c>
      <c r="L67" s="87"/>
    </row>
    <row r="68" spans="1:12" ht="27" customHeight="1">
      <c r="A68" s="151" t="s">
        <v>613</v>
      </c>
      <c r="B68" s="199" t="s">
        <v>188</v>
      </c>
      <c r="C68" s="202" t="s">
        <v>158</v>
      </c>
      <c r="D68" s="203" t="s">
        <v>198</v>
      </c>
      <c r="E68" s="203" t="s">
        <v>478</v>
      </c>
      <c r="F68" s="203"/>
      <c r="G68" s="413">
        <f>SUM(G69:G70)</f>
        <v>347075.47</v>
      </c>
      <c r="H68" s="416">
        <f>SUM(H69:H70)</f>
        <v>1082000</v>
      </c>
      <c r="I68" s="416">
        <f>SUM(I69:I70)</f>
        <v>405033.1</v>
      </c>
      <c r="J68" s="411">
        <f t="shared" si="0"/>
        <v>116.6988551510137</v>
      </c>
      <c r="K68" s="440">
        <f t="shared" si="1"/>
        <v>37.43374306839187</v>
      </c>
      <c r="L68" s="87"/>
    </row>
    <row r="69" spans="1:12" ht="19.5" customHeight="1">
      <c r="A69" s="152" t="s">
        <v>614</v>
      </c>
      <c r="B69" s="199" t="s">
        <v>188</v>
      </c>
      <c r="C69" s="204" t="s">
        <v>158</v>
      </c>
      <c r="D69" s="205" t="s">
        <v>198</v>
      </c>
      <c r="E69" s="205" t="s">
        <v>478</v>
      </c>
      <c r="F69" s="205" t="s">
        <v>341</v>
      </c>
      <c r="G69" s="420">
        <v>270008.1</v>
      </c>
      <c r="H69" s="420">
        <v>831000</v>
      </c>
      <c r="I69" s="420">
        <v>323236.44</v>
      </c>
      <c r="J69" s="411">
        <f t="shared" si="0"/>
        <v>119.71360859174224</v>
      </c>
      <c r="K69" s="440">
        <f t="shared" si="1"/>
        <v>38.897285198555956</v>
      </c>
      <c r="L69" s="87"/>
    </row>
    <row r="70" spans="1:12" ht="39.75" customHeight="1">
      <c r="A70" s="152" t="s">
        <v>615</v>
      </c>
      <c r="B70" s="199" t="s">
        <v>188</v>
      </c>
      <c r="C70" s="204" t="s">
        <v>158</v>
      </c>
      <c r="D70" s="205" t="s">
        <v>198</v>
      </c>
      <c r="E70" s="205" t="s">
        <v>478</v>
      </c>
      <c r="F70" s="205" t="s">
        <v>92</v>
      </c>
      <c r="G70" s="420">
        <v>77067.37</v>
      </c>
      <c r="H70" s="420">
        <v>251000</v>
      </c>
      <c r="I70" s="420">
        <v>81796.66</v>
      </c>
      <c r="J70" s="411">
        <f aca="true" t="shared" si="4" ref="J70:J93">I70/G70*100</f>
        <v>106.1365659681912</v>
      </c>
      <c r="K70" s="440">
        <f t="shared" si="1"/>
        <v>32.58831075697211</v>
      </c>
      <c r="L70" s="87"/>
    </row>
    <row r="71" spans="1:12" ht="18.75" customHeight="1">
      <c r="A71" s="163" t="s">
        <v>616</v>
      </c>
      <c r="B71" s="199" t="s">
        <v>188</v>
      </c>
      <c r="C71" s="202" t="s">
        <v>158</v>
      </c>
      <c r="D71" s="203" t="s">
        <v>198</v>
      </c>
      <c r="E71" s="203" t="s">
        <v>495</v>
      </c>
      <c r="F71" s="203"/>
      <c r="G71" s="413">
        <f>SUM(G72:G73)</f>
        <v>922274.09</v>
      </c>
      <c r="H71" s="413">
        <f>SUM(H72:H73)</f>
        <v>2219252.61</v>
      </c>
      <c r="I71" s="413">
        <f>SUM(I72:I73)</f>
        <v>1427765.4400000002</v>
      </c>
      <c r="J71" s="411">
        <f t="shared" si="4"/>
        <v>154.80923247014346</v>
      </c>
      <c r="K71" s="440">
        <f t="shared" si="1"/>
        <v>64.33541785943873</v>
      </c>
      <c r="L71" s="87"/>
    </row>
    <row r="72" spans="1:12" ht="31.5" customHeight="1">
      <c r="A72" s="152" t="s">
        <v>617</v>
      </c>
      <c r="B72" s="199" t="s">
        <v>188</v>
      </c>
      <c r="C72" s="204" t="s">
        <v>158</v>
      </c>
      <c r="D72" s="205" t="s">
        <v>198</v>
      </c>
      <c r="E72" s="205" t="s">
        <v>495</v>
      </c>
      <c r="F72" s="205" t="s">
        <v>217</v>
      </c>
      <c r="G72" s="420">
        <v>7100.07</v>
      </c>
      <c r="H72" s="420">
        <v>105000</v>
      </c>
      <c r="I72" s="420">
        <v>13708.1</v>
      </c>
      <c r="J72" s="411">
        <f t="shared" si="4"/>
        <v>193.06992747958824</v>
      </c>
      <c r="K72" s="440">
        <f t="shared" si="1"/>
        <v>13.055333333333333</v>
      </c>
      <c r="L72" s="87"/>
    </row>
    <row r="73" spans="1:12" ht="20.25" customHeight="1">
      <c r="A73" s="152" t="s">
        <v>494</v>
      </c>
      <c r="B73" s="199" t="s">
        <v>188</v>
      </c>
      <c r="C73" s="204" t="s">
        <v>158</v>
      </c>
      <c r="D73" s="205" t="s">
        <v>198</v>
      </c>
      <c r="E73" s="205" t="s">
        <v>495</v>
      </c>
      <c r="F73" s="205" t="s">
        <v>496</v>
      </c>
      <c r="G73" s="420">
        <v>915174.02</v>
      </c>
      <c r="H73" s="415">
        <v>2114252.61</v>
      </c>
      <c r="I73" s="415">
        <v>1414057.34</v>
      </c>
      <c r="J73" s="411">
        <f t="shared" si="4"/>
        <v>154.51239972917938</v>
      </c>
      <c r="K73" s="440">
        <f t="shared" si="1"/>
        <v>66.88213760795595</v>
      </c>
      <c r="L73" s="87"/>
    </row>
    <row r="74" spans="1:12" ht="33" customHeight="1">
      <c r="A74" s="163" t="s">
        <v>618</v>
      </c>
      <c r="B74" s="199" t="s">
        <v>188</v>
      </c>
      <c r="C74" s="202" t="s">
        <v>158</v>
      </c>
      <c r="D74" s="203" t="s">
        <v>198</v>
      </c>
      <c r="E74" s="203" t="s">
        <v>245</v>
      </c>
      <c r="F74" s="203"/>
      <c r="G74" s="413">
        <f>SUM(G75:G83)</f>
        <v>4454857.6</v>
      </c>
      <c r="H74" s="413">
        <f>SUM(H75:H83)</f>
        <v>8626747.39</v>
      </c>
      <c r="I74" s="413">
        <f>SUM(I75:I83)</f>
        <v>4059183.9299999997</v>
      </c>
      <c r="J74" s="411">
        <f t="shared" si="4"/>
        <v>91.11815223903005</v>
      </c>
      <c r="K74" s="440">
        <f t="shared" si="1"/>
        <v>47.05346924502909</v>
      </c>
      <c r="L74" s="87"/>
    </row>
    <row r="75" spans="1:12" ht="17.25" customHeight="1">
      <c r="A75" s="152" t="s">
        <v>614</v>
      </c>
      <c r="B75" s="199" t="s">
        <v>188</v>
      </c>
      <c r="C75" s="204" t="s">
        <v>158</v>
      </c>
      <c r="D75" s="205" t="s">
        <v>198</v>
      </c>
      <c r="E75" s="205" t="s">
        <v>245</v>
      </c>
      <c r="F75" s="205" t="s">
        <v>341</v>
      </c>
      <c r="G75" s="420">
        <v>2732201.07</v>
      </c>
      <c r="H75" s="415">
        <v>5336450.16</v>
      </c>
      <c r="I75" s="415">
        <v>2557111.73</v>
      </c>
      <c r="J75" s="411">
        <f t="shared" si="4"/>
        <v>93.59163782188257</v>
      </c>
      <c r="K75" s="440">
        <f t="shared" si="1"/>
        <v>47.91784151133157</v>
      </c>
      <c r="L75" s="87"/>
    </row>
    <row r="76" spans="1:12" ht="29.25" customHeight="1">
      <c r="A76" s="152" t="s">
        <v>617</v>
      </c>
      <c r="B76" s="199" t="s">
        <v>188</v>
      </c>
      <c r="C76" s="204" t="s">
        <v>158</v>
      </c>
      <c r="D76" s="205" t="s">
        <v>198</v>
      </c>
      <c r="E76" s="205" t="s">
        <v>245</v>
      </c>
      <c r="F76" s="205" t="s">
        <v>342</v>
      </c>
      <c r="G76" s="420">
        <v>0</v>
      </c>
      <c r="H76" s="415">
        <v>50000</v>
      </c>
      <c r="I76" s="415">
        <v>5076</v>
      </c>
      <c r="J76" s="411" t="e">
        <f t="shared" si="4"/>
        <v>#DIV/0!</v>
      </c>
      <c r="K76" s="440">
        <f t="shared" si="1"/>
        <v>10.152</v>
      </c>
      <c r="L76" s="87"/>
    </row>
    <row r="77" spans="1:12" ht="29.25" customHeight="1">
      <c r="A77" s="152" t="s">
        <v>615</v>
      </c>
      <c r="B77" s="199" t="s">
        <v>188</v>
      </c>
      <c r="C77" s="204" t="s">
        <v>158</v>
      </c>
      <c r="D77" s="205" t="s">
        <v>198</v>
      </c>
      <c r="E77" s="205" t="s">
        <v>245</v>
      </c>
      <c r="F77" s="205" t="s">
        <v>92</v>
      </c>
      <c r="G77" s="420">
        <v>823466.95</v>
      </c>
      <c r="H77" s="415">
        <v>1721155.84</v>
      </c>
      <c r="I77" s="415">
        <v>583046.78</v>
      </c>
      <c r="J77" s="411">
        <f t="shared" si="4"/>
        <v>70.80390779496372</v>
      </c>
      <c r="K77" s="440">
        <f t="shared" si="1"/>
        <v>33.875304400094294</v>
      </c>
      <c r="L77" s="87"/>
    </row>
    <row r="78" spans="1:12" ht="16.5" customHeight="1">
      <c r="A78" s="152" t="s">
        <v>508</v>
      </c>
      <c r="B78" s="210" t="s">
        <v>188</v>
      </c>
      <c r="C78" s="204" t="s">
        <v>158</v>
      </c>
      <c r="D78" s="205" t="s">
        <v>198</v>
      </c>
      <c r="E78" s="205" t="s">
        <v>245</v>
      </c>
      <c r="F78" s="205" t="s">
        <v>217</v>
      </c>
      <c r="G78" s="420">
        <v>857085.51</v>
      </c>
      <c r="H78" s="415">
        <v>1300000</v>
      </c>
      <c r="I78" s="415">
        <v>750254.1</v>
      </c>
      <c r="J78" s="411">
        <f t="shared" si="4"/>
        <v>87.53550156273205</v>
      </c>
      <c r="K78" s="440">
        <f t="shared" si="1"/>
        <v>57.71185384615385</v>
      </c>
      <c r="L78" s="87"/>
    </row>
    <row r="79" spans="1:12" ht="33" customHeight="1">
      <c r="A79" s="152" t="s">
        <v>255</v>
      </c>
      <c r="B79" s="210" t="s">
        <v>188</v>
      </c>
      <c r="C79" s="204" t="s">
        <v>158</v>
      </c>
      <c r="D79" s="205" t="s">
        <v>198</v>
      </c>
      <c r="E79" s="205" t="s">
        <v>245</v>
      </c>
      <c r="F79" s="205" t="s">
        <v>256</v>
      </c>
      <c r="G79" s="420">
        <v>0</v>
      </c>
      <c r="H79" s="415">
        <v>163549.84</v>
      </c>
      <c r="I79" s="415">
        <v>123143.32</v>
      </c>
      <c r="J79" s="411" t="e">
        <f t="shared" si="4"/>
        <v>#DIV/0!</v>
      </c>
      <c r="K79" s="440">
        <f t="shared" si="1"/>
        <v>75.29406326536304</v>
      </c>
      <c r="L79" s="87"/>
    </row>
    <row r="80" spans="1:12" ht="101.25" customHeight="1">
      <c r="A80" s="161" t="s">
        <v>619</v>
      </c>
      <c r="B80" s="199" t="s">
        <v>188</v>
      </c>
      <c r="C80" s="204" t="s">
        <v>158</v>
      </c>
      <c r="D80" s="205" t="s">
        <v>198</v>
      </c>
      <c r="E80" s="205" t="s">
        <v>245</v>
      </c>
      <c r="F80" s="205" t="s">
        <v>337</v>
      </c>
      <c r="G80" s="420">
        <v>0</v>
      </c>
      <c r="H80" s="415">
        <v>0</v>
      </c>
      <c r="I80" s="415">
        <v>0</v>
      </c>
      <c r="J80" s="411" t="e">
        <f t="shared" si="4"/>
        <v>#DIV/0!</v>
      </c>
      <c r="K80" s="440" t="e">
        <f t="shared" si="1"/>
        <v>#DIV/0!</v>
      </c>
      <c r="L80" s="87"/>
    </row>
    <row r="81" spans="1:12" ht="40.5" customHeight="1">
      <c r="A81" s="152" t="s">
        <v>336</v>
      </c>
      <c r="B81" s="199" t="s">
        <v>188</v>
      </c>
      <c r="C81" s="204" t="s">
        <v>158</v>
      </c>
      <c r="D81" s="205" t="s">
        <v>198</v>
      </c>
      <c r="E81" s="205" t="s">
        <v>245</v>
      </c>
      <c r="F81" s="205" t="s">
        <v>339</v>
      </c>
      <c r="G81" s="420">
        <v>35848</v>
      </c>
      <c r="H81" s="415">
        <v>34891.55</v>
      </c>
      <c r="I81" s="415">
        <v>34851</v>
      </c>
      <c r="J81" s="411">
        <f t="shared" si="4"/>
        <v>97.21881276500781</v>
      </c>
      <c r="K81" s="440">
        <f t="shared" si="1"/>
        <v>99.88378274969153</v>
      </c>
      <c r="L81" s="87"/>
    </row>
    <row r="82" spans="1:12" ht="36.75" customHeight="1">
      <c r="A82" s="152" t="s">
        <v>338</v>
      </c>
      <c r="B82" s="199" t="s">
        <v>188</v>
      </c>
      <c r="C82" s="204" t="s">
        <v>158</v>
      </c>
      <c r="D82" s="205" t="s">
        <v>198</v>
      </c>
      <c r="E82" s="205" t="s">
        <v>245</v>
      </c>
      <c r="F82" s="205" t="s">
        <v>340</v>
      </c>
      <c r="G82" s="420">
        <v>4710</v>
      </c>
      <c r="H82" s="415">
        <v>20000</v>
      </c>
      <c r="I82" s="415">
        <v>5701</v>
      </c>
      <c r="J82" s="411">
        <f t="shared" si="4"/>
        <v>121.0403397027601</v>
      </c>
      <c r="K82" s="440">
        <f t="shared" si="1"/>
        <v>28.505000000000003</v>
      </c>
      <c r="L82" s="87"/>
    </row>
    <row r="83" spans="1:12" ht="16.5" customHeight="1">
      <c r="A83" s="152" t="s">
        <v>243</v>
      </c>
      <c r="B83" s="210" t="s">
        <v>188</v>
      </c>
      <c r="C83" s="204" t="s">
        <v>158</v>
      </c>
      <c r="D83" s="205" t="s">
        <v>198</v>
      </c>
      <c r="E83" s="205" t="s">
        <v>245</v>
      </c>
      <c r="F83" s="205" t="s">
        <v>244</v>
      </c>
      <c r="G83" s="420">
        <v>1546.07</v>
      </c>
      <c r="H83" s="415">
        <v>700</v>
      </c>
      <c r="I83" s="415">
        <v>0</v>
      </c>
      <c r="J83" s="411">
        <f t="shared" si="4"/>
        <v>0</v>
      </c>
      <c r="K83" s="440">
        <f aca="true" t="shared" si="5" ref="K83:K93">I83/H83*100</f>
        <v>0</v>
      </c>
      <c r="L83" s="87"/>
    </row>
    <row r="84" spans="1:12" ht="28.5" customHeight="1">
      <c r="A84" s="164" t="s">
        <v>620</v>
      </c>
      <c r="B84" s="210" t="s">
        <v>188</v>
      </c>
      <c r="C84" s="211" t="s">
        <v>158</v>
      </c>
      <c r="D84" s="212" t="s">
        <v>198</v>
      </c>
      <c r="E84" s="212" t="s">
        <v>417</v>
      </c>
      <c r="F84" s="213"/>
      <c r="G84" s="413">
        <f>SUM(G85:G89)</f>
        <v>1716259.5799999998</v>
      </c>
      <c r="H84" s="413">
        <f>SUM(H85:H89)</f>
        <v>3607000</v>
      </c>
      <c r="I84" s="413">
        <f>SUM(I85:I89)</f>
        <v>1747895.49</v>
      </c>
      <c r="J84" s="411">
        <f t="shared" si="4"/>
        <v>101.84330566125668</v>
      </c>
      <c r="K84" s="440">
        <f t="shared" si="5"/>
        <v>48.458427779317994</v>
      </c>
      <c r="L84" s="87"/>
    </row>
    <row r="85" spans="1:12" ht="15.75" customHeight="1">
      <c r="A85" s="152" t="s">
        <v>614</v>
      </c>
      <c r="B85" s="199" t="s">
        <v>188</v>
      </c>
      <c r="C85" s="204" t="s">
        <v>158</v>
      </c>
      <c r="D85" s="205" t="s">
        <v>198</v>
      </c>
      <c r="E85" s="205" t="s">
        <v>417</v>
      </c>
      <c r="F85" s="205" t="s">
        <v>341</v>
      </c>
      <c r="G85" s="420">
        <v>1344998.46</v>
      </c>
      <c r="H85" s="414">
        <v>2663000</v>
      </c>
      <c r="I85" s="414">
        <v>1420655.19</v>
      </c>
      <c r="J85" s="411">
        <f t="shared" si="4"/>
        <v>105.62504212830102</v>
      </c>
      <c r="K85" s="440">
        <f t="shared" si="5"/>
        <v>53.34792301915133</v>
      </c>
      <c r="L85" s="87"/>
    </row>
    <row r="86" spans="1:12" ht="27" customHeight="1">
      <c r="A86" s="152" t="s">
        <v>617</v>
      </c>
      <c r="B86" s="199" t="s">
        <v>188</v>
      </c>
      <c r="C86" s="204" t="s">
        <v>158</v>
      </c>
      <c r="D86" s="205" t="s">
        <v>198</v>
      </c>
      <c r="E86" s="205" t="s">
        <v>417</v>
      </c>
      <c r="F86" s="205" t="s">
        <v>342</v>
      </c>
      <c r="G86" s="420">
        <v>0</v>
      </c>
      <c r="H86" s="415">
        <v>50000</v>
      </c>
      <c r="I86" s="415">
        <v>0</v>
      </c>
      <c r="J86" s="411" t="e">
        <f t="shared" si="4"/>
        <v>#DIV/0!</v>
      </c>
      <c r="K86" s="440">
        <f t="shared" si="5"/>
        <v>0</v>
      </c>
      <c r="L86" s="87"/>
    </row>
    <row r="87" spans="1:12" ht="28.5" customHeight="1">
      <c r="A87" s="152" t="s">
        <v>617</v>
      </c>
      <c r="B87" s="199" t="s">
        <v>188</v>
      </c>
      <c r="C87" s="204" t="s">
        <v>158</v>
      </c>
      <c r="D87" s="205" t="s">
        <v>198</v>
      </c>
      <c r="E87" s="205" t="s">
        <v>417</v>
      </c>
      <c r="F87" s="205" t="s">
        <v>92</v>
      </c>
      <c r="G87" s="420">
        <v>349362.98</v>
      </c>
      <c r="H87" s="415">
        <v>804000</v>
      </c>
      <c r="I87" s="415">
        <v>305737.43</v>
      </c>
      <c r="J87" s="411">
        <f t="shared" si="4"/>
        <v>87.51282977950325</v>
      </c>
      <c r="K87" s="440">
        <f t="shared" si="5"/>
        <v>38.027043532338304</v>
      </c>
      <c r="L87" s="87"/>
    </row>
    <row r="88" spans="1:12" ht="16.5" customHeight="1">
      <c r="A88" s="152" t="s">
        <v>720</v>
      </c>
      <c r="B88" s="199" t="s">
        <v>188</v>
      </c>
      <c r="C88" s="204" t="s">
        <v>158</v>
      </c>
      <c r="D88" s="205" t="s">
        <v>198</v>
      </c>
      <c r="E88" s="205" t="s">
        <v>417</v>
      </c>
      <c r="F88" s="205" t="s">
        <v>217</v>
      </c>
      <c r="G88" s="420">
        <v>19910</v>
      </c>
      <c r="H88" s="415">
        <v>80000</v>
      </c>
      <c r="I88" s="415">
        <v>21502.87</v>
      </c>
      <c r="J88" s="411">
        <f t="shared" si="4"/>
        <v>108.00035158211954</v>
      </c>
      <c r="K88" s="440">
        <f t="shared" si="5"/>
        <v>26.878587500000002</v>
      </c>
      <c r="L88" s="87"/>
    </row>
    <row r="89" spans="1:12" ht="16.5" customHeight="1">
      <c r="A89" s="152" t="s">
        <v>243</v>
      </c>
      <c r="B89" s="199" t="s">
        <v>188</v>
      </c>
      <c r="C89" s="204" t="s">
        <v>158</v>
      </c>
      <c r="D89" s="205" t="s">
        <v>198</v>
      </c>
      <c r="E89" s="205" t="s">
        <v>417</v>
      </c>
      <c r="F89" s="205" t="s">
        <v>244</v>
      </c>
      <c r="G89" s="420">
        <v>1988.14</v>
      </c>
      <c r="H89" s="415">
        <v>10000</v>
      </c>
      <c r="I89" s="415">
        <v>0</v>
      </c>
      <c r="J89" s="411">
        <f t="shared" si="4"/>
        <v>0</v>
      </c>
      <c r="K89" s="440">
        <f t="shared" si="5"/>
        <v>0</v>
      </c>
      <c r="L89" s="87"/>
    </row>
    <row r="90" spans="1:12" ht="71.25" customHeight="1">
      <c r="A90" s="165" t="s">
        <v>621</v>
      </c>
      <c r="B90" s="199" t="s">
        <v>188</v>
      </c>
      <c r="C90" s="214" t="s">
        <v>158</v>
      </c>
      <c r="D90" s="203" t="s">
        <v>198</v>
      </c>
      <c r="E90" s="203" t="s">
        <v>622</v>
      </c>
      <c r="F90" s="213"/>
      <c r="G90" s="413">
        <f>G91</f>
        <v>0</v>
      </c>
      <c r="H90" s="416">
        <f>H91</f>
        <v>365225</v>
      </c>
      <c r="I90" s="416">
        <f>I91</f>
        <v>365225</v>
      </c>
      <c r="J90" s="411" t="e">
        <f t="shared" si="4"/>
        <v>#DIV/0!</v>
      </c>
      <c r="K90" s="440">
        <f t="shared" si="5"/>
        <v>100</v>
      </c>
      <c r="L90" s="87"/>
    </row>
    <row r="91" spans="1:12" ht="16.5" customHeight="1">
      <c r="A91" s="152" t="s">
        <v>720</v>
      </c>
      <c r="B91" s="199" t="s">
        <v>188</v>
      </c>
      <c r="C91" s="204" t="s">
        <v>158</v>
      </c>
      <c r="D91" s="205" t="s">
        <v>198</v>
      </c>
      <c r="E91" s="205" t="s">
        <v>622</v>
      </c>
      <c r="F91" s="205" t="s">
        <v>217</v>
      </c>
      <c r="G91" s="420">
        <v>0</v>
      </c>
      <c r="H91" s="420">
        <v>365225</v>
      </c>
      <c r="I91" s="420">
        <v>365225</v>
      </c>
      <c r="J91" s="411" t="e">
        <f t="shared" si="4"/>
        <v>#DIV/0!</v>
      </c>
      <c r="K91" s="440">
        <f t="shared" si="5"/>
        <v>100</v>
      </c>
      <c r="L91" s="87"/>
    </row>
    <row r="92" spans="1:12" ht="42.75" customHeight="1">
      <c r="A92" s="153" t="s">
        <v>623</v>
      </c>
      <c r="B92" s="199" t="s">
        <v>188</v>
      </c>
      <c r="C92" s="214" t="s">
        <v>158</v>
      </c>
      <c r="D92" s="203" t="s">
        <v>198</v>
      </c>
      <c r="E92" s="203" t="s">
        <v>513</v>
      </c>
      <c r="F92" s="213"/>
      <c r="G92" s="413">
        <f>G93</f>
        <v>0</v>
      </c>
      <c r="H92" s="413">
        <f>SUM(H93:H93)</f>
        <v>5000</v>
      </c>
      <c r="I92" s="413">
        <f>SUM(I93:I93)</f>
        <v>0</v>
      </c>
      <c r="J92" s="411" t="e">
        <f t="shared" si="4"/>
        <v>#DIV/0!</v>
      </c>
      <c r="K92" s="440">
        <f t="shared" si="5"/>
        <v>0</v>
      </c>
      <c r="L92" s="87"/>
    </row>
    <row r="93" spans="1:12" ht="16.5" customHeight="1">
      <c r="A93" s="152" t="s">
        <v>720</v>
      </c>
      <c r="B93" s="199" t="s">
        <v>188</v>
      </c>
      <c r="C93" s="215" t="s">
        <v>158</v>
      </c>
      <c r="D93" s="213" t="s">
        <v>198</v>
      </c>
      <c r="E93" s="205" t="s">
        <v>513</v>
      </c>
      <c r="F93" s="213" t="s">
        <v>217</v>
      </c>
      <c r="G93" s="414">
        <v>0</v>
      </c>
      <c r="H93" s="414">
        <v>5000</v>
      </c>
      <c r="I93" s="414">
        <v>0</v>
      </c>
      <c r="J93" s="411" t="e">
        <f t="shared" si="4"/>
        <v>#DIV/0!</v>
      </c>
      <c r="K93" s="440">
        <f t="shared" si="5"/>
        <v>0</v>
      </c>
      <c r="L93" s="87"/>
    </row>
    <row r="94" spans="1:12" ht="16.5" customHeight="1">
      <c r="A94" s="166" t="s">
        <v>208</v>
      </c>
      <c r="B94" s="198" t="s">
        <v>188</v>
      </c>
      <c r="C94" s="216" t="s">
        <v>165</v>
      </c>
      <c r="D94" s="217"/>
      <c r="E94" s="218"/>
      <c r="F94" s="217"/>
      <c r="G94" s="412">
        <f>G95</f>
        <v>479700</v>
      </c>
      <c r="H94" s="412">
        <f aca="true" t="shared" si="6" ref="H94:I96">H95</f>
        <v>799500</v>
      </c>
      <c r="I94" s="412">
        <f t="shared" si="6"/>
        <v>399750</v>
      </c>
      <c r="J94" s="438">
        <f aca="true" t="shared" si="7" ref="J94:J107">I94/G94*100</f>
        <v>83.33333333333334</v>
      </c>
      <c r="K94" s="439">
        <f aca="true" t="shared" si="8" ref="K94:K107">I94/H94*100</f>
        <v>50</v>
      </c>
      <c r="L94" s="87"/>
    </row>
    <row r="95" spans="1:12" ht="13.5" customHeight="1">
      <c r="A95" s="167" t="s">
        <v>209</v>
      </c>
      <c r="B95" s="199" t="s">
        <v>188</v>
      </c>
      <c r="C95" s="200" t="s">
        <v>165</v>
      </c>
      <c r="D95" s="201" t="s">
        <v>167</v>
      </c>
      <c r="E95" s="203"/>
      <c r="F95" s="201"/>
      <c r="G95" s="417">
        <f>G96</f>
        <v>479700</v>
      </c>
      <c r="H95" s="417">
        <f t="shared" si="6"/>
        <v>799500</v>
      </c>
      <c r="I95" s="417">
        <f t="shared" si="6"/>
        <v>399750</v>
      </c>
      <c r="J95" s="411">
        <f t="shared" si="7"/>
        <v>83.33333333333334</v>
      </c>
      <c r="K95" s="441">
        <f t="shared" si="8"/>
        <v>50</v>
      </c>
      <c r="L95" s="87"/>
    </row>
    <row r="96" spans="1:12" ht="24" customHeight="1">
      <c r="A96" s="155" t="s">
        <v>200</v>
      </c>
      <c r="B96" s="199" t="s">
        <v>188</v>
      </c>
      <c r="C96" s="202" t="s">
        <v>165</v>
      </c>
      <c r="D96" s="203" t="s">
        <v>167</v>
      </c>
      <c r="E96" s="203" t="s">
        <v>246</v>
      </c>
      <c r="F96" s="203"/>
      <c r="G96" s="413">
        <f>G97</f>
        <v>479700</v>
      </c>
      <c r="H96" s="413">
        <f t="shared" si="6"/>
        <v>799500</v>
      </c>
      <c r="I96" s="413">
        <f t="shared" si="6"/>
        <v>399750</v>
      </c>
      <c r="J96" s="411">
        <f t="shared" si="7"/>
        <v>83.33333333333334</v>
      </c>
      <c r="K96" s="440">
        <f t="shared" si="8"/>
        <v>50</v>
      </c>
      <c r="L96" s="87"/>
    </row>
    <row r="97" spans="1:12" ht="15" customHeight="1">
      <c r="A97" s="152" t="s">
        <v>222</v>
      </c>
      <c r="B97" s="210" t="s">
        <v>188</v>
      </c>
      <c r="C97" s="204" t="s">
        <v>165</v>
      </c>
      <c r="D97" s="205" t="s">
        <v>167</v>
      </c>
      <c r="E97" s="205" t="s">
        <v>246</v>
      </c>
      <c r="F97" s="205" t="s">
        <v>212</v>
      </c>
      <c r="G97" s="420">
        <v>479700</v>
      </c>
      <c r="H97" s="415">
        <v>799500</v>
      </c>
      <c r="I97" s="414">
        <v>399750</v>
      </c>
      <c r="J97" s="411">
        <f t="shared" si="7"/>
        <v>83.33333333333334</v>
      </c>
      <c r="K97" s="440">
        <f t="shared" si="8"/>
        <v>50</v>
      </c>
      <c r="L97" s="87"/>
    </row>
    <row r="98" spans="1:12" ht="27.75" customHeight="1">
      <c r="A98" s="168" t="s">
        <v>365</v>
      </c>
      <c r="B98" s="198" t="s">
        <v>188</v>
      </c>
      <c r="C98" s="219" t="s">
        <v>167</v>
      </c>
      <c r="D98" s="220"/>
      <c r="E98" s="218"/>
      <c r="F98" s="220"/>
      <c r="G98" s="421">
        <f>G99</f>
        <v>56278.87</v>
      </c>
      <c r="H98" s="421">
        <f>H99</f>
        <v>327134.1</v>
      </c>
      <c r="I98" s="421">
        <f>I99</f>
        <v>289918.25999999995</v>
      </c>
      <c r="J98" s="438">
        <f t="shared" si="7"/>
        <v>515.1458442573562</v>
      </c>
      <c r="K98" s="439">
        <f t="shared" si="8"/>
        <v>88.6236745114618</v>
      </c>
      <c r="L98" s="87"/>
    </row>
    <row r="99" spans="1:12" ht="30.75" customHeight="1">
      <c r="A99" s="169" t="s">
        <v>366</v>
      </c>
      <c r="B99" s="199" t="s">
        <v>188</v>
      </c>
      <c r="C99" s="200" t="s">
        <v>167</v>
      </c>
      <c r="D99" s="201" t="s">
        <v>190</v>
      </c>
      <c r="E99" s="203"/>
      <c r="F99" s="201"/>
      <c r="G99" s="223">
        <f>G100+G102+G104+G106</f>
        <v>56278.87</v>
      </c>
      <c r="H99" s="223">
        <f>H100+H102+H104+H106</f>
        <v>327134.1</v>
      </c>
      <c r="I99" s="223">
        <f>I100+I102+I104+I106</f>
        <v>289918.25999999995</v>
      </c>
      <c r="J99" s="411">
        <f t="shared" si="7"/>
        <v>515.1458442573562</v>
      </c>
      <c r="K99" s="440">
        <f t="shared" si="8"/>
        <v>88.6236745114618</v>
      </c>
      <c r="L99" s="87"/>
    </row>
    <row r="100" spans="1:12" ht="30.75" customHeight="1">
      <c r="A100" s="277" t="s">
        <v>778</v>
      </c>
      <c r="B100" s="199" t="s">
        <v>188</v>
      </c>
      <c r="C100" s="208" t="s">
        <v>167</v>
      </c>
      <c r="D100" s="209" t="s">
        <v>190</v>
      </c>
      <c r="E100" s="209" t="s">
        <v>779</v>
      </c>
      <c r="F100" s="209"/>
      <c r="G100" s="226">
        <f>G101</f>
        <v>54778.87</v>
      </c>
      <c r="H100" s="226">
        <f>H101</f>
        <v>19450</v>
      </c>
      <c r="I100" s="226">
        <f>I101</f>
        <v>19450</v>
      </c>
      <c r="J100" s="411">
        <f t="shared" si="7"/>
        <v>35.50639142428459</v>
      </c>
      <c r="K100" s="440">
        <f t="shared" si="8"/>
        <v>100</v>
      </c>
      <c r="L100" s="87"/>
    </row>
    <row r="101" spans="1:12" ht="18.75" customHeight="1">
      <c r="A101" s="152" t="s">
        <v>506</v>
      </c>
      <c r="B101" s="199" t="s">
        <v>188</v>
      </c>
      <c r="C101" s="204" t="s">
        <v>167</v>
      </c>
      <c r="D101" s="205" t="s">
        <v>190</v>
      </c>
      <c r="E101" s="205" t="s">
        <v>779</v>
      </c>
      <c r="F101" s="205" t="s">
        <v>217</v>
      </c>
      <c r="G101" s="420">
        <v>54778.87</v>
      </c>
      <c r="H101" s="420">
        <v>19450</v>
      </c>
      <c r="I101" s="420">
        <v>19450</v>
      </c>
      <c r="J101" s="411">
        <f t="shared" si="7"/>
        <v>35.50639142428459</v>
      </c>
      <c r="K101" s="440">
        <f t="shared" si="8"/>
        <v>100</v>
      </c>
      <c r="L101" s="87"/>
    </row>
    <row r="102" spans="1:12" ht="30.75" customHeight="1">
      <c r="A102" s="277" t="s">
        <v>778</v>
      </c>
      <c r="B102" s="199" t="s">
        <v>188</v>
      </c>
      <c r="C102" s="208" t="s">
        <v>167</v>
      </c>
      <c r="D102" s="209" t="s">
        <v>190</v>
      </c>
      <c r="E102" s="209" t="s">
        <v>779</v>
      </c>
      <c r="F102" s="209"/>
      <c r="G102" s="226">
        <f>G103</f>
        <v>0</v>
      </c>
      <c r="H102" s="226">
        <f>H103</f>
        <v>2684.1</v>
      </c>
      <c r="I102" s="226">
        <f>I103</f>
        <v>2684.1</v>
      </c>
      <c r="J102" s="411" t="e">
        <f>I102/G102*100</f>
        <v>#DIV/0!</v>
      </c>
      <c r="K102" s="440">
        <f>I102/H102*100</f>
        <v>100</v>
      </c>
      <c r="L102" s="87"/>
    </row>
    <row r="103" spans="1:12" ht="20.25" customHeight="1">
      <c r="A103" s="152" t="s">
        <v>243</v>
      </c>
      <c r="B103" s="199" t="s">
        <v>188</v>
      </c>
      <c r="C103" s="204" t="s">
        <v>167</v>
      </c>
      <c r="D103" s="205" t="s">
        <v>190</v>
      </c>
      <c r="E103" s="205" t="s">
        <v>779</v>
      </c>
      <c r="F103" s="205" t="s">
        <v>244</v>
      </c>
      <c r="G103" s="420">
        <v>0</v>
      </c>
      <c r="H103" s="420">
        <v>2684.1</v>
      </c>
      <c r="I103" s="420">
        <v>2684.1</v>
      </c>
      <c r="J103" s="411" t="e">
        <f>I103/G103*100</f>
        <v>#DIV/0!</v>
      </c>
      <c r="K103" s="440">
        <f>I103/H103*100</f>
        <v>100</v>
      </c>
      <c r="L103" s="87"/>
    </row>
    <row r="104" spans="1:12" ht="50.25" customHeight="1">
      <c r="A104" s="276" t="s">
        <v>509</v>
      </c>
      <c r="B104" s="199" t="s">
        <v>188</v>
      </c>
      <c r="C104" s="202" t="s">
        <v>167</v>
      </c>
      <c r="D104" s="203" t="s">
        <v>190</v>
      </c>
      <c r="E104" s="203" t="s">
        <v>364</v>
      </c>
      <c r="F104" s="203"/>
      <c r="G104" s="413">
        <f>G105</f>
        <v>1500</v>
      </c>
      <c r="H104" s="413">
        <f>H105</f>
        <v>300000</v>
      </c>
      <c r="I104" s="413">
        <f>I105</f>
        <v>267784.16</v>
      </c>
      <c r="J104" s="411">
        <f t="shared" si="7"/>
        <v>17852.27733333333</v>
      </c>
      <c r="K104" s="440">
        <f t="shared" si="8"/>
        <v>89.26138666666665</v>
      </c>
      <c r="L104" s="87"/>
    </row>
    <row r="105" spans="1:12" ht="15" customHeight="1">
      <c r="A105" s="152" t="s">
        <v>506</v>
      </c>
      <c r="B105" s="199" t="s">
        <v>188</v>
      </c>
      <c r="C105" s="204" t="s">
        <v>167</v>
      </c>
      <c r="D105" s="205" t="s">
        <v>190</v>
      </c>
      <c r="E105" s="205" t="s">
        <v>364</v>
      </c>
      <c r="F105" s="205" t="s">
        <v>217</v>
      </c>
      <c r="G105" s="415">
        <v>1500</v>
      </c>
      <c r="H105" s="415">
        <v>300000</v>
      </c>
      <c r="I105" s="415">
        <v>267784.16</v>
      </c>
      <c r="J105" s="411">
        <f t="shared" si="7"/>
        <v>17852.27733333333</v>
      </c>
      <c r="K105" s="440">
        <f t="shared" si="8"/>
        <v>89.26138666666665</v>
      </c>
      <c r="L105" s="87"/>
    </row>
    <row r="106" spans="1:12" ht="57" customHeight="1">
      <c r="A106" s="155" t="s">
        <v>624</v>
      </c>
      <c r="B106" s="199" t="s">
        <v>188</v>
      </c>
      <c r="C106" s="202" t="s">
        <v>167</v>
      </c>
      <c r="D106" s="203" t="s">
        <v>190</v>
      </c>
      <c r="E106" s="203" t="s">
        <v>510</v>
      </c>
      <c r="F106" s="203"/>
      <c r="G106" s="413">
        <f>G107</f>
        <v>0</v>
      </c>
      <c r="H106" s="413">
        <f>H107</f>
        <v>5000</v>
      </c>
      <c r="I106" s="413">
        <f>I107</f>
        <v>0</v>
      </c>
      <c r="J106" s="411" t="e">
        <f t="shared" si="7"/>
        <v>#DIV/0!</v>
      </c>
      <c r="K106" s="440">
        <f t="shared" si="8"/>
        <v>0</v>
      </c>
      <c r="L106" s="87"/>
    </row>
    <row r="107" spans="1:12" ht="14.25" customHeight="1">
      <c r="A107" s="152" t="s">
        <v>506</v>
      </c>
      <c r="B107" s="199" t="s">
        <v>188</v>
      </c>
      <c r="C107" s="204" t="s">
        <v>167</v>
      </c>
      <c r="D107" s="205" t="s">
        <v>190</v>
      </c>
      <c r="E107" s="205" t="s">
        <v>510</v>
      </c>
      <c r="F107" s="205" t="s">
        <v>217</v>
      </c>
      <c r="G107" s="415">
        <v>0</v>
      </c>
      <c r="H107" s="415">
        <v>5000</v>
      </c>
      <c r="I107" s="415">
        <v>0</v>
      </c>
      <c r="J107" s="411" t="e">
        <f t="shared" si="7"/>
        <v>#DIV/0!</v>
      </c>
      <c r="K107" s="440">
        <f t="shared" si="8"/>
        <v>0</v>
      </c>
      <c r="L107" s="87"/>
    </row>
    <row r="108" spans="1:12" ht="20.25" customHeight="1">
      <c r="A108" s="166" t="s">
        <v>184</v>
      </c>
      <c r="B108" s="198" t="s">
        <v>188</v>
      </c>
      <c r="C108" s="216" t="s">
        <v>168</v>
      </c>
      <c r="D108" s="220"/>
      <c r="E108" s="218"/>
      <c r="F108" s="220"/>
      <c r="G108" s="412">
        <f>G109+G112</f>
        <v>305550</v>
      </c>
      <c r="H108" s="412">
        <f>H109+H112</f>
        <v>20665190.87</v>
      </c>
      <c r="I108" s="412">
        <f>I109+I112</f>
        <v>3684650.8599999994</v>
      </c>
      <c r="J108" s="438">
        <f aca="true" t="shared" si="9" ref="J108:J133">I108/G108*100</f>
        <v>1205.907661593847</v>
      </c>
      <c r="K108" s="439">
        <f aca="true" t="shared" si="10" ref="K108:K127">I108/H108*100</f>
        <v>17.830229022220493</v>
      </c>
      <c r="L108" s="87"/>
    </row>
    <row r="109" spans="1:12" ht="18" customHeight="1">
      <c r="A109" s="170" t="s">
        <v>10</v>
      </c>
      <c r="B109" s="199" t="s">
        <v>188</v>
      </c>
      <c r="C109" s="224" t="s">
        <v>168</v>
      </c>
      <c r="D109" s="201" t="s">
        <v>164</v>
      </c>
      <c r="E109" s="203"/>
      <c r="F109" s="201"/>
      <c r="G109" s="223">
        <f aca="true" t="shared" si="11" ref="G109:I110">G110</f>
        <v>305550</v>
      </c>
      <c r="H109" s="223">
        <f t="shared" si="11"/>
        <v>742000</v>
      </c>
      <c r="I109" s="223">
        <f t="shared" si="11"/>
        <v>210650</v>
      </c>
      <c r="J109" s="411">
        <f t="shared" si="9"/>
        <v>68.94125347733595</v>
      </c>
      <c r="K109" s="440">
        <f t="shared" si="10"/>
        <v>28.389487870619945</v>
      </c>
      <c r="L109" s="87"/>
    </row>
    <row r="110" spans="1:12" ht="63.75" customHeight="1">
      <c r="A110" s="155" t="s">
        <v>625</v>
      </c>
      <c r="B110" s="199" t="s">
        <v>188</v>
      </c>
      <c r="C110" s="225" t="s">
        <v>168</v>
      </c>
      <c r="D110" s="203" t="s">
        <v>164</v>
      </c>
      <c r="E110" s="203" t="s">
        <v>247</v>
      </c>
      <c r="F110" s="203"/>
      <c r="G110" s="413">
        <f t="shared" si="11"/>
        <v>305550</v>
      </c>
      <c r="H110" s="413">
        <f t="shared" si="11"/>
        <v>742000</v>
      </c>
      <c r="I110" s="413">
        <f t="shared" si="11"/>
        <v>210650</v>
      </c>
      <c r="J110" s="411">
        <f t="shared" si="9"/>
        <v>68.94125347733595</v>
      </c>
      <c r="K110" s="440">
        <f t="shared" si="10"/>
        <v>28.389487870619945</v>
      </c>
      <c r="L110" s="87"/>
    </row>
    <row r="111" spans="1:12" ht="18.75" customHeight="1">
      <c r="A111" s="152" t="s">
        <v>508</v>
      </c>
      <c r="B111" s="199" t="s">
        <v>188</v>
      </c>
      <c r="C111" s="227" t="s">
        <v>168</v>
      </c>
      <c r="D111" s="205" t="s">
        <v>164</v>
      </c>
      <c r="E111" s="205" t="s">
        <v>247</v>
      </c>
      <c r="F111" s="205" t="s">
        <v>217</v>
      </c>
      <c r="G111" s="547">
        <v>305550</v>
      </c>
      <c r="H111" s="422">
        <v>742000</v>
      </c>
      <c r="I111" s="422">
        <v>210650</v>
      </c>
      <c r="J111" s="411">
        <f t="shared" si="9"/>
        <v>68.94125347733595</v>
      </c>
      <c r="K111" s="440">
        <f t="shared" si="10"/>
        <v>28.389487870619945</v>
      </c>
      <c r="L111" s="87"/>
    </row>
    <row r="112" spans="1:12" ht="16.5" customHeight="1">
      <c r="A112" s="170" t="s">
        <v>195</v>
      </c>
      <c r="B112" s="199" t="s">
        <v>188</v>
      </c>
      <c r="C112" s="224" t="s">
        <v>168</v>
      </c>
      <c r="D112" s="201" t="s">
        <v>162</v>
      </c>
      <c r="E112" s="203"/>
      <c r="F112" s="201"/>
      <c r="G112" s="223">
        <f>G113+G115+G117+G119+G121+G123+G126</f>
        <v>0</v>
      </c>
      <c r="H112" s="418">
        <f>H113+H115+H117+H119+H121+H123+H126</f>
        <v>19923190.87</v>
      </c>
      <c r="I112" s="418">
        <f>I113+I115+I117+I119+I121+I123+I126</f>
        <v>3474000.8599999994</v>
      </c>
      <c r="J112" s="411" t="e">
        <f t="shared" si="9"/>
        <v>#DIV/0!</v>
      </c>
      <c r="K112" s="440">
        <f t="shared" si="10"/>
        <v>17.436970225643375</v>
      </c>
      <c r="L112" s="87"/>
    </row>
    <row r="113" spans="1:12" ht="39" customHeight="1">
      <c r="A113" s="155" t="s">
        <v>809</v>
      </c>
      <c r="B113" s="199" t="s">
        <v>188</v>
      </c>
      <c r="C113" s="225" t="s">
        <v>168</v>
      </c>
      <c r="D113" s="203" t="s">
        <v>162</v>
      </c>
      <c r="E113" s="203" t="s">
        <v>808</v>
      </c>
      <c r="F113" s="203"/>
      <c r="G113" s="413">
        <v>0</v>
      </c>
      <c r="H113" s="416">
        <f>H114</f>
        <v>535666.67</v>
      </c>
      <c r="I113" s="413">
        <f>I114+I115</f>
        <v>217700</v>
      </c>
      <c r="J113" s="411" t="e">
        <f t="shared" si="9"/>
        <v>#DIV/0!</v>
      </c>
      <c r="K113" s="440">
        <f t="shared" si="10"/>
        <v>40.64094560895491</v>
      </c>
      <c r="L113" s="87"/>
    </row>
    <row r="114" spans="1:12" ht="22.5" customHeight="1">
      <c r="A114" s="152" t="s">
        <v>199</v>
      </c>
      <c r="B114" s="199" t="s">
        <v>188</v>
      </c>
      <c r="C114" s="227" t="s">
        <v>168</v>
      </c>
      <c r="D114" s="205" t="s">
        <v>162</v>
      </c>
      <c r="E114" s="205" t="s">
        <v>808</v>
      </c>
      <c r="F114" s="205" t="s">
        <v>350</v>
      </c>
      <c r="G114" s="420">
        <v>0</v>
      </c>
      <c r="H114" s="415">
        <v>535666.67</v>
      </c>
      <c r="I114" s="420">
        <v>217700</v>
      </c>
      <c r="J114" s="411" t="e">
        <f t="shared" si="9"/>
        <v>#DIV/0!</v>
      </c>
      <c r="K114" s="440">
        <f t="shared" si="10"/>
        <v>40.64094560895491</v>
      </c>
      <c r="L114" s="87"/>
    </row>
    <row r="115" spans="1:12" ht="40.5" customHeight="1">
      <c r="A115" s="155" t="s">
        <v>810</v>
      </c>
      <c r="B115" s="199" t="s">
        <v>188</v>
      </c>
      <c r="C115" s="225" t="s">
        <v>168</v>
      </c>
      <c r="D115" s="203" t="s">
        <v>162</v>
      </c>
      <c r="E115" s="203" t="s">
        <v>813</v>
      </c>
      <c r="F115" s="203"/>
      <c r="G115" s="413">
        <f>G116</f>
        <v>0</v>
      </c>
      <c r="H115" s="413">
        <f>H116</f>
        <v>6980214</v>
      </c>
      <c r="I115" s="413">
        <f>I116</f>
        <v>0</v>
      </c>
      <c r="J115" s="411" t="e">
        <f t="shared" si="9"/>
        <v>#DIV/0!</v>
      </c>
      <c r="K115" s="440">
        <f t="shared" si="10"/>
        <v>0</v>
      </c>
      <c r="L115" s="466"/>
    </row>
    <row r="116" spans="1:12" ht="16.5" customHeight="1">
      <c r="A116" s="152" t="s">
        <v>199</v>
      </c>
      <c r="B116" s="199" t="s">
        <v>188</v>
      </c>
      <c r="C116" s="227" t="s">
        <v>168</v>
      </c>
      <c r="D116" s="205" t="s">
        <v>162</v>
      </c>
      <c r="E116" s="205" t="s">
        <v>813</v>
      </c>
      <c r="F116" s="205" t="s">
        <v>350</v>
      </c>
      <c r="G116" s="420">
        <v>0</v>
      </c>
      <c r="H116" s="415">
        <v>6980214</v>
      </c>
      <c r="I116" s="420">
        <v>0</v>
      </c>
      <c r="J116" s="411" t="e">
        <f t="shared" si="9"/>
        <v>#DIV/0!</v>
      </c>
      <c r="K116" s="440">
        <f t="shared" si="10"/>
        <v>0</v>
      </c>
      <c r="L116" s="87"/>
    </row>
    <row r="117" spans="1:12" ht="40.5" customHeight="1">
      <c r="A117" s="155" t="s">
        <v>812</v>
      </c>
      <c r="B117" s="199" t="s">
        <v>188</v>
      </c>
      <c r="C117" s="225" t="s">
        <v>168</v>
      </c>
      <c r="D117" s="203" t="s">
        <v>162</v>
      </c>
      <c r="E117" s="203" t="s">
        <v>811</v>
      </c>
      <c r="F117" s="203"/>
      <c r="G117" s="413">
        <f>G118</f>
        <v>0</v>
      </c>
      <c r="H117" s="416">
        <f>H118</f>
        <v>7280000</v>
      </c>
      <c r="I117" s="416">
        <f>I118</f>
        <v>0</v>
      </c>
      <c r="J117" s="411" t="e">
        <f t="shared" si="9"/>
        <v>#DIV/0!</v>
      </c>
      <c r="K117" s="440">
        <f t="shared" si="10"/>
        <v>0</v>
      </c>
      <c r="L117" s="87"/>
    </row>
    <row r="118" spans="1:12" ht="16.5" customHeight="1">
      <c r="A118" s="152" t="s">
        <v>508</v>
      </c>
      <c r="B118" s="199" t="s">
        <v>188</v>
      </c>
      <c r="C118" s="227" t="s">
        <v>168</v>
      </c>
      <c r="D118" s="205" t="s">
        <v>162</v>
      </c>
      <c r="E118" s="205" t="s">
        <v>811</v>
      </c>
      <c r="F118" s="205" t="s">
        <v>217</v>
      </c>
      <c r="G118" s="420">
        <v>0</v>
      </c>
      <c r="H118" s="415">
        <v>7280000</v>
      </c>
      <c r="I118" s="420">
        <v>0</v>
      </c>
      <c r="J118" s="411" t="e">
        <f t="shared" si="9"/>
        <v>#DIV/0!</v>
      </c>
      <c r="K118" s="440">
        <f t="shared" si="10"/>
        <v>0</v>
      </c>
      <c r="L118" s="87"/>
    </row>
    <row r="119" spans="1:12" ht="41.25" customHeight="1">
      <c r="A119" s="155" t="s">
        <v>809</v>
      </c>
      <c r="B119" s="199" t="s">
        <v>188</v>
      </c>
      <c r="C119" s="225" t="s">
        <v>168</v>
      </c>
      <c r="D119" s="203" t="s">
        <v>162</v>
      </c>
      <c r="E119" s="203" t="s">
        <v>814</v>
      </c>
      <c r="F119" s="203"/>
      <c r="G119" s="413">
        <f>G120</f>
        <v>0</v>
      </c>
      <c r="H119" s="416">
        <f>H120</f>
        <v>86333.34</v>
      </c>
      <c r="I119" s="416">
        <f>I120</f>
        <v>21000</v>
      </c>
      <c r="J119" s="411" t="e">
        <f t="shared" si="9"/>
        <v>#DIV/0!</v>
      </c>
      <c r="K119" s="440">
        <f t="shared" si="10"/>
        <v>24.324322445998266</v>
      </c>
      <c r="L119" s="87"/>
    </row>
    <row r="120" spans="1:12" ht="16.5" customHeight="1">
      <c r="A120" s="152" t="s">
        <v>508</v>
      </c>
      <c r="B120" s="199" t="s">
        <v>188</v>
      </c>
      <c r="C120" s="227" t="s">
        <v>168</v>
      </c>
      <c r="D120" s="205" t="s">
        <v>162</v>
      </c>
      <c r="E120" s="205" t="s">
        <v>814</v>
      </c>
      <c r="F120" s="205" t="s">
        <v>217</v>
      </c>
      <c r="G120" s="420">
        <v>0</v>
      </c>
      <c r="H120" s="415">
        <v>86333.34</v>
      </c>
      <c r="I120" s="420">
        <v>21000</v>
      </c>
      <c r="J120" s="411" t="e">
        <f t="shared" si="9"/>
        <v>#DIV/0!</v>
      </c>
      <c r="K120" s="440">
        <f t="shared" si="10"/>
        <v>24.324322445998266</v>
      </c>
      <c r="L120" s="87"/>
    </row>
    <row r="121" spans="1:12" ht="40.5" customHeight="1">
      <c r="A121" s="155" t="s">
        <v>810</v>
      </c>
      <c r="B121" s="199" t="s">
        <v>188</v>
      </c>
      <c r="C121" s="225" t="s">
        <v>168</v>
      </c>
      <c r="D121" s="203" t="s">
        <v>162</v>
      </c>
      <c r="E121" s="203" t="s">
        <v>814</v>
      </c>
      <c r="F121" s="203"/>
      <c r="G121" s="413">
        <f>G122</f>
        <v>0</v>
      </c>
      <c r="H121" s="416">
        <f>H122</f>
        <v>1805676</v>
      </c>
      <c r="I121" s="416">
        <f>I122</f>
        <v>0</v>
      </c>
      <c r="J121" s="411" t="e">
        <f t="shared" si="9"/>
        <v>#DIV/0!</v>
      </c>
      <c r="K121" s="440">
        <f t="shared" si="10"/>
        <v>0</v>
      </c>
      <c r="L121" s="87"/>
    </row>
    <row r="122" spans="1:12" ht="16.5" customHeight="1">
      <c r="A122" s="152" t="s">
        <v>508</v>
      </c>
      <c r="B122" s="199" t="s">
        <v>188</v>
      </c>
      <c r="C122" s="227" t="s">
        <v>168</v>
      </c>
      <c r="D122" s="205" t="s">
        <v>162</v>
      </c>
      <c r="E122" s="205" t="s">
        <v>814</v>
      </c>
      <c r="F122" s="205" t="s">
        <v>217</v>
      </c>
      <c r="G122" s="420">
        <v>0</v>
      </c>
      <c r="H122" s="415">
        <v>1805676</v>
      </c>
      <c r="I122" s="420">
        <v>0</v>
      </c>
      <c r="J122" s="411" t="e">
        <f t="shared" si="9"/>
        <v>#DIV/0!</v>
      </c>
      <c r="K122" s="440">
        <f t="shared" si="10"/>
        <v>0</v>
      </c>
      <c r="L122" s="87"/>
    </row>
    <row r="123" spans="1:12" ht="75.75" customHeight="1">
      <c r="A123" s="155" t="s">
        <v>718</v>
      </c>
      <c r="B123" s="199" t="s">
        <v>188</v>
      </c>
      <c r="C123" s="225" t="s">
        <v>168</v>
      </c>
      <c r="D123" s="203" t="s">
        <v>162</v>
      </c>
      <c r="E123" s="203" t="s">
        <v>717</v>
      </c>
      <c r="F123" s="203"/>
      <c r="G123" s="413">
        <v>0</v>
      </c>
      <c r="H123" s="416">
        <f>H124+H125</f>
        <v>3202947.8499999996</v>
      </c>
      <c r="I123" s="413">
        <f>I124+I125</f>
        <v>3202947.8499999996</v>
      </c>
      <c r="J123" s="411" t="e">
        <f t="shared" si="9"/>
        <v>#DIV/0!</v>
      </c>
      <c r="K123" s="440">
        <f t="shared" si="10"/>
        <v>100</v>
      </c>
      <c r="L123" s="87"/>
    </row>
    <row r="124" spans="1:12" ht="61.5" customHeight="1">
      <c r="A124" s="152" t="s">
        <v>719</v>
      </c>
      <c r="B124" s="199" t="s">
        <v>188</v>
      </c>
      <c r="C124" s="227" t="s">
        <v>168</v>
      </c>
      <c r="D124" s="205" t="s">
        <v>162</v>
      </c>
      <c r="E124" s="205" t="s">
        <v>717</v>
      </c>
      <c r="F124" s="205" t="s">
        <v>136</v>
      </c>
      <c r="G124" s="420">
        <v>0</v>
      </c>
      <c r="H124" s="415">
        <v>2882653.07</v>
      </c>
      <c r="I124" s="420">
        <v>2882653.07</v>
      </c>
      <c r="J124" s="411" t="e">
        <f t="shared" si="9"/>
        <v>#DIV/0!</v>
      </c>
      <c r="K124" s="440">
        <f t="shared" si="10"/>
        <v>100</v>
      </c>
      <c r="L124" s="87"/>
    </row>
    <row r="125" spans="1:12" ht="57" customHeight="1">
      <c r="A125" s="152" t="s">
        <v>760</v>
      </c>
      <c r="B125" s="199" t="s">
        <v>188</v>
      </c>
      <c r="C125" s="227" t="s">
        <v>168</v>
      </c>
      <c r="D125" s="205" t="s">
        <v>162</v>
      </c>
      <c r="E125" s="205" t="s">
        <v>717</v>
      </c>
      <c r="F125" s="205" t="s">
        <v>407</v>
      </c>
      <c r="G125" s="420">
        <v>0</v>
      </c>
      <c r="H125" s="420">
        <v>320294.78</v>
      </c>
      <c r="I125" s="420">
        <v>320294.78</v>
      </c>
      <c r="J125" s="411" t="e">
        <f t="shared" si="9"/>
        <v>#DIV/0!</v>
      </c>
      <c r="K125" s="440">
        <f t="shared" si="10"/>
        <v>100</v>
      </c>
      <c r="L125" s="87"/>
    </row>
    <row r="126" spans="1:12" ht="45" customHeight="1">
      <c r="A126" s="155" t="s">
        <v>626</v>
      </c>
      <c r="B126" s="199" t="s">
        <v>188</v>
      </c>
      <c r="C126" s="225" t="s">
        <v>168</v>
      </c>
      <c r="D126" s="203" t="s">
        <v>162</v>
      </c>
      <c r="E126" s="203" t="s">
        <v>627</v>
      </c>
      <c r="F126" s="203"/>
      <c r="G126" s="413">
        <v>0</v>
      </c>
      <c r="H126" s="413">
        <f>H127</f>
        <v>32353.01</v>
      </c>
      <c r="I126" s="413">
        <f>I127</f>
        <v>32353.01</v>
      </c>
      <c r="J126" s="411" t="e">
        <f t="shared" si="9"/>
        <v>#DIV/0!</v>
      </c>
      <c r="K126" s="440">
        <f t="shared" si="10"/>
        <v>100</v>
      </c>
      <c r="L126" s="87"/>
    </row>
    <row r="127" spans="1:12" ht="50.25" customHeight="1">
      <c r="A127" s="161" t="s">
        <v>109</v>
      </c>
      <c r="B127" s="199" t="s">
        <v>188</v>
      </c>
      <c r="C127" s="227" t="s">
        <v>168</v>
      </c>
      <c r="D127" s="205" t="s">
        <v>162</v>
      </c>
      <c r="E127" s="205" t="s">
        <v>627</v>
      </c>
      <c r="F127" s="205" t="s">
        <v>136</v>
      </c>
      <c r="G127" s="414">
        <v>0</v>
      </c>
      <c r="H127" s="414">
        <v>32353.01</v>
      </c>
      <c r="I127" s="414">
        <v>32353.01</v>
      </c>
      <c r="J127" s="411" t="e">
        <f t="shared" si="9"/>
        <v>#DIV/0!</v>
      </c>
      <c r="K127" s="440">
        <f t="shared" si="10"/>
        <v>100</v>
      </c>
      <c r="L127" s="87"/>
    </row>
    <row r="128" spans="1:12" ht="18" customHeight="1">
      <c r="A128" s="171" t="s">
        <v>628</v>
      </c>
      <c r="B128" s="198" t="s">
        <v>188</v>
      </c>
      <c r="C128" s="217" t="s">
        <v>164</v>
      </c>
      <c r="D128" s="217"/>
      <c r="E128" s="218"/>
      <c r="F128" s="217"/>
      <c r="G128" s="412">
        <f>G129+G156+G162+G183</f>
        <v>153742731.62000003</v>
      </c>
      <c r="H128" s="412">
        <f>H129+H156+H162+H183</f>
        <v>529116613.80999994</v>
      </c>
      <c r="I128" s="412">
        <f>I129+I156+I162+I183</f>
        <v>148963448.14</v>
      </c>
      <c r="J128" s="438">
        <f t="shared" si="9"/>
        <v>96.89137598269502</v>
      </c>
      <c r="K128" s="439">
        <f aca="true" t="shared" si="12" ref="K128:K187">I128/H128*100</f>
        <v>28.153235837249884</v>
      </c>
      <c r="L128" s="87"/>
    </row>
    <row r="129" spans="1:12" ht="15.75" customHeight="1">
      <c r="A129" s="172" t="s">
        <v>146</v>
      </c>
      <c r="B129" s="210" t="s">
        <v>188</v>
      </c>
      <c r="C129" s="224" t="s">
        <v>164</v>
      </c>
      <c r="D129" s="224" t="s">
        <v>158</v>
      </c>
      <c r="E129" s="203"/>
      <c r="F129" s="228"/>
      <c r="G129" s="223">
        <f>G130+G132+G134+G137+G140+G142+G144+G150</f>
        <v>153378034.94000003</v>
      </c>
      <c r="H129" s="223">
        <f>H130+H132+H134+H137+H140+H142+H144+H150</f>
        <v>498874499.4</v>
      </c>
      <c r="I129" s="223">
        <f>I130+I132+I134+I137+I140+I142+I144+I150</f>
        <v>146479415.51</v>
      </c>
      <c r="J129" s="411">
        <f t="shared" si="9"/>
        <v>95.50221162195831</v>
      </c>
      <c r="K129" s="440">
        <f t="shared" si="12"/>
        <v>29.36197694734284</v>
      </c>
      <c r="L129" s="87"/>
    </row>
    <row r="130" spans="1:12" ht="81" customHeight="1">
      <c r="A130" s="173" t="s">
        <v>816</v>
      </c>
      <c r="B130" s="210" t="s">
        <v>188</v>
      </c>
      <c r="C130" s="225" t="s">
        <v>164</v>
      </c>
      <c r="D130" s="225" t="s">
        <v>158</v>
      </c>
      <c r="E130" s="225" t="s">
        <v>815</v>
      </c>
      <c r="F130" s="228"/>
      <c r="G130" s="413">
        <f>G131</f>
        <v>0</v>
      </c>
      <c r="H130" s="413">
        <f>H131</f>
        <v>700000</v>
      </c>
      <c r="I130" s="413">
        <f>I131</f>
        <v>0</v>
      </c>
      <c r="J130" s="411" t="e">
        <f t="shared" si="9"/>
        <v>#DIV/0!</v>
      </c>
      <c r="K130" s="440">
        <f>I130/H130*100</f>
        <v>0</v>
      </c>
      <c r="L130" s="87"/>
    </row>
    <row r="131" spans="1:12" ht="46.5" customHeight="1">
      <c r="A131" s="152" t="s">
        <v>305</v>
      </c>
      <c r="B131" s="199" t="s">
        <v>188</v>
      </c>
      <c r="C131" s="227" t="s">
        <v>164</v>
      </c>
      <c r="D131" s="227" t="s">
        <v>158</v>
      </c>
      <c r="E131" s="227" t="s">
        <v>815</v>
      </c>
      <c r="F131" s="205" t="s">
        <v>306</v>
      </c>
      <c r="G131" s="420">
        <v>0</v>
      </c>
      <c r="H131" s="415">
        <v>700000</v>
      </c>
      <c r="I131" s="415">
        <v>0</v>
      </c>
      <c r="J131" s="411" t="e">
        <f t="shared" si="9"/>
        <v>#DIV/0!</v>
      </c>
      <c r="K131" s="440">
        <f>I131/H131*100</f>
        <v>0</v>
      </c>
      <c r="L131" s="87"/>
    </row>
    <row r="132" spans="1:12" ht="30.75" customHeight="1">
      <c r="A132" s="173" t="s">
        <v>819</v>
      </c>
      <c r="B132" s="210" t="s">
        <v>188</v>
      </c>
      <c r="C132" s="225" t="s">
        <v>164</v>
      </c>
      <c r="D132" s="225" t="s">
        <v>158</v>
      </c>
      <c r="E132" s="225" t="s">
        <v>818</v>
      </c>
      <c r="F132" s="228"/>
      <c r="G132" s="413">
        <f>G133</f>
        <v>0</v>
      </c>
      <c r="H132" s="416">
        <f>H133</f>
        <v>510700</v>
      </c>
      <c r="I132" s="413">
        <f>I133</f>
        <v>0</v>
      </c>
      <c r="J132" s="411" t="e">
        <f t="shared" si="9"/>
        <v>#DIV/0!</v>
      </c>
      <c r="K132" s="440">
        <f>I132/H132*100</f>
        <v>0</v>
      </c>
      <c r="L132" s="470">
        <v>510700</v>
      </c>
    </row>
    <row r="133" spans="1:12" ht="46.5" customHeight="1">
      <c r="A133" s="152" t="s">
        <v>817</v>
      </c>
      <c r="B133" s="199" t="s">
        <v>188</v>
      </c>
      <c r="C133" s="227" t="s">
        <v>164</v>
      </c>
      <c r="D133" s="227" t="s">
        <v>158</v>
      </c>
      <c r="E133" s="227" t="s">
        <v>818</v>
      </c>
      <c r="F133" s="205" t="s">
        <v>307</v>
      </c>
      <c r="G133" s="420">
        <v>0</v>
      </c>
      <c r="H133" s="415">
        <v>510700</v>
      </c>
      <c r="I133" s="415">
        <v>0</v>
      </c>
      <c r="J133" s="411" t="e">
        <f t="shared" si="9"/>
        <v>#DIV/0!</v>
      </c>
      <c r="K133" s="440">
        <f>I133/H133*100</f>
        <v>0</v>
      </c>
      <c r="L133" s="87"/>
    </row>
    <row r="134" spans="1:12" ht="30" customHeight="1">
      <c r="A134" s="173" t="s">
        <v>629</v>
      </c>
      <c r="B134" s="210" t="s">
        <v>188</v>
      </c>
      <c r="C134" s="225" t="s">
        <v>164</v>
      </c>
      <c r="D134" s="225" t="s">
        <v>158</v>
      </c>
      <c r="E134" s="225" t="s">
        <v>367</v>
      </c>
      <c r="F134" s="228"/>
      <c r="G134" s="413">
        <v>0</v>
      </c>
      <c r="H134" s="416">
        <f>H135+H136</f>
        <v>9400000</v>
      </c>
      <c r="I134" s="413">
        <f>I135+I136</f>
        <v>1424472.36</v>
      </c>
      <c r="J134" s="411" t="e">
        <f aca="true" t="shared" si="13" ref="J134:J187">I134/G134*100</f>
        <v>#DIV/0!</v>
      </c>
      <c r="K134" s="440">
        <f t="shared" si="12"/>
        <v>15.153961276595746</v>
      </c>
      <c r="L134" s="87"/>
    </row>
    <row r="135" spans="1:12" ht="19.5" customHeight="1">
      <c r="A135" s="152" t="s">
        <v>720</v>
      </c>
      <c r="B135" s="199" t="s">
        <v>188</v>
      </c>
      <c r="C135" s="227" t="s">
        <v>164</v>
      </c>
      <c r="D135" s="227" t="s">
        <v>158</v>
      </c>
      <c r="E135" s="227" t="s">
        <v>367</v>
      </c>
      <c r="F135" s="205" t="s">
        <v>217</v>
      </c>
      <c r="G135" s="420">
        <v>0</v>
      </c>
      <c r="H135" s="415">
        <v>209000</v>
      </c>
      <c r="I135" s="415">
        <v>209000</v>
      </c>
      <c r="J135" s="411" t="e">
        <f t="shared" si="13"/>
        <v>#DIV/0!</v>
      </c>
      <c r="K135" s="440">
        <f t="shared" si="12"/>
        <v>100</v>
      </c>
      <c r="L135" s="87"/>
    </row>
    <row r="136" spans="1:12" ht="48" customHeight="1">
      <c r="A136" s="152" t="s">
        <v>305</v>
      </c>
      <c r="B136" s="199" t="s">
        <v>188</v>
      </c>
      <c r="C136" s="227" t="s">
        <v>164</v>
      </c>
      <c r="D136" s="227" t="s">
        <v>158</v>
      </c>
      <c r="E136" s="227" t="s">
        <v>367</v>
      </c>
      <c r="F136" s="205" t="s">
        <v>306</v>
      </c>
      <c r="G136" s="420">
        <v>0</v>
      </c>
      <c r="H136" s="415">
        <v>9191000</v>
      </c>
      <c r="I136" s="415">
        <v>1215472.36</v>
      </c>
      <c r="J136" s="411" t="e">
        <f t="shared" si="13"/>
        <v>#DIV/0!</v>
      </c>
      <c r="K136" s="440">
        <f t="shared" si="12"/>
        <v>13.224593188989232</v>
      </c>
      <c r="L136" s="87"/>
    </row>
    <row r="137" spans="1:12" ht="20.25" customHeight="1">
      <c r="A137" s="173" t="s">
        <v>248</v>
      </c>
      <c r="B137" s="210" t="s">
        <v>188</v>
      </c>
      <c r="C137" s="225" t="s">
        <v>164</v>
      </c>
      <c r="D137" s="225" t="s">
        <v>158</v>
      </c>
      <c r="E137" s="225" t="s">
        <v>249</v>
      </c>
      <c r="F137" s="228"/>
      <c r="G137" s="413">
        <f>G138+G139</f>
        <v>0</v>
      </c>
      <c r="H137" s="413">
        <f>H138+H139</f>
        <v>1339530.41</v>
      </c>
      <c r="I137" s="413">
        <f>I138+I139</f>
        <v>200810.81</v>
      </c>
      <c r="J137" s="411" t="e">
        <f t="shared" si="13"/>
        <v>#DIV/0!</v>
      </c>
      <c r="K137" s="440">
        <f t="shared" si="12"/>
        <v>14.991134841052247</v>
      </c>
      <c r="L137" s="87"/>
    </row>
    <row r="138" spans="1:12" ht="18" customHeight="1">
      <c r="A138" s="152" t="s">
        <v>720</v>
      </c>
      <c r="B138" s="199" t="s">
        <v>188</v>
      </c>
      <c r="C138" s="227" t="s">
        <v>164</v>
      </c>
      <c r="D138" s="227" t="s">
        <v>158</v>
      </c>
      <c r="E138" s="227" t="s">
        <v>249</v>
      </c>
      <c r="F138" s="205" t="s">
        <v>217</v>
      </c>
      <c r="G138" s="420">
        <v>0</v>
      </c>
      <c r="H138" s="415">
        <v>201475.91</v>
      </c>
      <c r="I138" s="415">
        <v>200810.81</v>
      </c>
      <c r="J138" s="411" t="e">
        <f t="shared" si="13"/>
        <v>#DIV/0!</v>
      </c>
      <c r="K138" s="440">
        <f t="shared" si="12"/>
        <v>99.66988609208911</v>
      </c>
      <c r="L138" s="87"/>
    </row>
    <row r="139" spans="1:12" ht="45" customHeight="1">
      <c r="A139" s="152" t="s">
        <v>721</v>
      </c>
      <c r="B139" s="199" t="s">
        <v>188</v>
      </c>
      <c r="C139" s="227" t="s">
        <v>164</v>
      </c>
      <c r="D139" s="227" t="s">
        <v>158</v>
      </c>
      <c r="E139" s="227" t="s">
        <v>249</v>
      </c>
      <c r="F139" s="205" t="s">
        <v>11</v>
      </c>
      <c r="G139" s="420">
        <v>0</v>
      </c>
      <c r="H139" s="415">
        <v>1138054.5</v>
      </c>
      <c r="I139" s="415">
        <v>0</v>
      </c>
      <c r="J139" s="411" t="e">
        <f t="shared" si="13"/>
        <v>#DIV/0!</v>
      </c>
      <c r="K139" s="440">
        <f t="shared" si="12"/>
        <v>0</v>
      </c>
      <c r="L139" s="87"/>
    </row>
    <row r="140" spans="1:12" ht="18" customHeight="1">
      <c r="A140" s="173" t="s">
        <v>642</v>
      </c>
      <c r="B140" s="210" t="s">
        <v>188</v>
      </c>
      <c r="C140" s="225" t="s">
        <v>164</v>
      </c>
      <c r="D140" s="225" t="s">
        <v>158</v>
      </c>
      <c r="E140" s="225" t="s">
        <v>250</v>
      </c>
      <c r="F140" s="228"/>
      <c r="G140" s="413">
        <f>G141</f>
        <v>386604.09</v>
      </c>
      <c r="H140" s="413">
        <f>H141</f>
        <v>880968.99</v>
      </c>
      <c r="I140" s="413">
        <f>I141</f>
        <v>498781.63</v>
      </c>
      <c r="J140" s="411">
        <f t="shared" si="13"/>
        <v>129.01612861881517</v>
      </c>
      <c r="K140" s="440">
        <f t="shared" si="12"/>
        <v>56.617387860610165</v>
      </c>
      <c r="L140" s="87"/>
    </row>
    <row r="141" spans="1:12" ht="18.75" customHeight="1">
      <c r="A141" s="152" t="s">
        <v>720</v>
      </c>
      <c r="B141" s="199" t="s">
        <v>188</v>
      </c>
      <c r="C141" s="227" t="s">
        <v>164</v>
      </c>
      <c r="D141" s="227" t="s">
        <v>158</v>
      </c>
      <c r="E141" s="227" t="s">
        <v>250</v>
      </c>
      <c r="F141" s="205" t="s">
        <v>217</v>
      </c>
      <c r="G141" s="420">
        <v>386604.09</v>
      </c>
      <c r="H141" s="415">
        <v>880968.99</v>
      </c>
      <c r="I141" s="415">
        <v>498781.63</v>
      </c>
      <c r="J141" s="411">
        <f t="shared" si="13"/>
        <v>129.01612861881517</v>
      </c>
      <c r="K141" s="440">
        <f t="shared" si="12"/>
        <v>56.617387860610165</v>
      </c>
      <c r="L141" s="87"/>
    </row>
    <row r="142" spans="1:12" ht="37.5" customHeight="1">
      <c r="A142" s="173" t="s">
        <v>775</v>
      </c>
      <c r="B142" s="210" t="s">
        <v>188</v>
      </c>
      <c r="C142" s="225" t="s">
        <v>164</v>
      </c>
      <c r="D142" s="225" t="s">
        <v>158</v>
      </c>
      <c r="E142" s="225" t="s">
        <v>368</v>
      </c>
      <c r="F142" s="228"/>
      <c r="G142" s="413">
        <f>G143</f>
        <v>0</v>
      </c>
      <c r="H142" s="413">
        <f>H143</f>
        <v>11000</v>
      </c>
      <c r="I142" s="413">
        <f>I143</f>
        <v>11000</v>
      </c>
      <c r="J142" s="411" t="e">
        <f t="shared" si="13"/>
        <v>#DIV/0!</v>
      </c>
      <c r="K142" s="440">
        <f t="shared" si="12"/>
        <v>100</v>
      </c>
      <c r="L142" s="87"/>
    </row>
    <row r="143" spans="1:12" ht="20.25" customHeight="1">
      <c r="A143" s="152" t="s">
        <v>720</v>
      </c>
      <c r="B143" s="199" t="s">
        <v>188</v>
      </c>
      <c r="C143" s="227" t="s">
        <v>164</v>
      </c>
      <c r="D143" s="227" t="s">
        <v>158</v>
      </c>
      <c r="E143" s="227" t="s">
        <v>368</v>
      </c>
      <c r="F143" s="205" t="s">
        <v>217</v>
      </c>
      <c r="G143" s="420">
        <v>0</v>
      </c>
      <c r="H143" s="415">
        <v>11000</v>
      </c>
      <c r="I143" s="415">
        <v>11000</v>
      </c>
      <c r="J143" s="411" t="e">
        <f t="shared" si="13"/>
        <v>#DIV/0!</v>
      </c>
      <c r="K143" s="440">
        <f t="shared" si="12"/>
        <v>100</v>
      </c>
      <c r="L143" s="87"/>
    </row>
    <row r="144" spans="1:12" ht="39" customHeight="1">
      <c r="A144" s="160" t="s">
        <v>630</v>
      </c>
      <c r="B144" s="199" t="s">
        <v>188</v>
      </c>
      <c r="C144" s="225" t="s">
        <v>164</v>
      </c>
      <c r="D144" s="225" t="s">
        <v>158</v>
      </c>
      <c r="E144" s="225" t="s">
        <v>422</v>
      </c>
      <c r="F144" s="205"/>
      <c r="G144" s="413">
        <f>SUM(G145:G149)</f>
        <v>151461516.54000002</v>
      </c>
      <c r="H144" s="416">
        <f>SUM(H145:H149)</f>
        <v>481171900</v>
      </c>
      <c r="I144" s="413">
        <f>SUM(I145:I149)</f>
        <v>142900907.2</v>
      </c>
      <c r="J144" s="411">
        <f t="shared" si="13"/>
        <v>94.34799707836066</v>
      </c>
      <c r="K144" s="440">
        <f t="shared" si="12"/>
        <v>29.698514647260154</v>
      </c>
      <c r="L144" s="88"/>
    </row>
    <row r="145" spans="1:12" ht="42.75" customHeight="1">
      <c r="A145" s="152" t="s">
        <v>631</v>
      </c>
      <c r="B145" s="199" t="s">
        <v>188</v>
      </c>
      <c r="C145" s="227" t="s">
        <v>164</v>
      </c>
      <c r="D145" s="227" t="s">
        <v>158</v>
      </c>
      <c r="E145" s="227" t="s">
        <v>422</v>
      </c>
      <c r="F145" s="205" t="s">
        <v>11</v>
      </c>
      <c r="G145" s="420">
        <v>3278723.63</v>
      </c>
      <c r="H145" s="415">
        <v>2623100</v>
      </c>
      <c r="I145" s="414">
        <v>2622978.9</v>
      </c>
      <c r="J145" s="411">
        <f t="shared" si="13"/>
        <v>79.9999998780013</v>
      </c>
      <c r="K145" s="440">
        <f t="shared" si="12"/>
        <v>99.99538332507339</v>
      </c>
      <c r="L145" s="87"/>
    </row>
    <row r="146" spans="1:12" ht="48.75" customHeight="1">
      <c r="A146" s="152" t="s">
        <v>632</v>
      </c>
      <c r="B146" s="199" t="s">
        <v>188</v>
      </c>
      <c r="C146" s="227" t="s">
        <v>164</v>
      </c>
      <c r="D146" s="227" t="s">
        <v>158</v>
      </c>
      <c r="E146" s="227" t="s">
        <v>422</v>
      </c>
      <c r="F146" s="205" t="s">
        <v>11</v>
      </c>
      <c r="G146" s="420">
        <v>0</v>
      </c>
      <c r="H146" s="415">
        <v>55327700</v>
      </c>
      <c r="I146" s="414">
        <v>0</v>
      </c>
      <c r="J146" s="411" t="e">
        <f t="shared" si="13"/>
        <v>#DIV/0!</v>
      </c>
      <c r="K146" s="440">
        <f t="shared" si="12"/>
        <v>0</v>
      </c>
      <c r="L146" s="87"/>
    </row>
    <row r="147" spans="1:12" ht="39" customHeight="1">
      <c r="A147" s="152" t="s">
        <v>633</v>
      </c>
      <c r="B147" s="199" t="s">
        <v>188</v>
      </c>
      <c r="C147" s="227" t="s">
        <v>164</v>
      </c>
      <c r="D147" s="227" t="s">
        <v>158</v>
      </c>
      <c r="E147" s="227" t="s">
        <v>422</v>
      </c>
      <c r="F147" s="205" t="s">
        <v>307</v>
      </c>
      <c r="G147" s="420">
        <v>43707895.51</v>
      </c>
      <c r="H147" s="415">
        <v>0</v>
      </c>
      <c r="I147" s="414">
        <v>0</v>
      </c>
      <c r="J147" s="411">
        <f t="shared" si="13"/>
        <v>0</v>
      </c>
      <c r="K147" s="440" t="e">
        <f t="shared" si="12"/>
        <v>#DIV/0!</v>
      </c>
      <c r="L147" s="87"/>
    </row>
    <row r="148" spans="1:12" ht="41.25" customHeight="1">
      <c r="A148" s="152" t="s">
        <v>634</v>
      </c>
      <c r="B148" s="199" t="s">
        <v>188</v>
      </c>
      <c r="C148" s="227" t="s">
        <v>164</v>
      </c>
      <c r="D148" s="227" t="s">
        <v>158</v>
      </c>
      <c r="E148" s="227" t="s">
        <v>422</v>
      </c>
      <c r="F148" s="205" t="s">
        <v>307</v>
      </c>
      <c r="G148" s="420">
        <v>104474897.4</v>
      </c>
      <c r="H148" s="415">
        <v>27690000</v>
      </c>
      <c r="I148" s="415">
        <v>27689997.03</v>
      </c>
      <c r="J148" s="411">
        <f t="shared" si="13"/>
        <v>26.50397149851616</v>
      </c>
      <c r="K148" s="440">
        <f t="shared" si="12"/>
        <v>99.99998927410618</v>
      </c>
      <c r="L148" s="87"/>
    </row>
    <row r="149" spans="1:12" ht="45.75" customHeight="1">
      <c r="A149" s="152" t="s">
        <v>635</v>
      </c>
      <c r="B149" s="199" t="s">
        <v>188</v>
      </c>
      <c r="C149" s="227" t="s">
        <v>164</v>
      </c>
      <c r="D149" s="227" t="s">
        <v>158</v>
      </c>
      <c r="E149" s="227" t="s">
        <v>422</v>
      </c>
      <c r="F149" s="205" t="s">
        <v>307</v>
      </c>
      <c r="G149" s="420">
        <v>0</v>
      </c>
      <c r="H149" s="415">
        <v>395531100</v>
      </c>
      <c r="I149" s="415">
        <v>112587931.27</v>
      </c>
      <c r="J149" s="411" t="e">
        <f t="shared" si="13"/>
        <v>#DIV/0!</v>
      </c>
      <c r="K149" s="440">
        <f t="shared" si="12"/>
        <v>28.465000924073987</v>
      </c>
      <c r="L149" s="87"/>
    </row>
    <row r="150" spans="1:12" ht="33" customHeight="1">
      <c r="A150" s="160" t="s">
        <v>636</v>
      </c>
      <c r="B150" s="199" t="s">
        <v>188</v>
      </c>
      <c r="C150" s="225" t="s">
        <v>164</v>
      </c>
      <c r="D150" s="229" t="s">
        <v>158</v>
      </c>
      <c r="E150" s="229" t="s">
        <v>421</v>
      </c>
      <c r="F150" s="205"/>
      <c r="G150" s="413">
        <f>SUM(G151:G155)</f>
        <v>1529914.31</v>
      </c>
      <c r="H150" s="416">
        <f>SUM(H151:H155)</f>
        <v>4860400</v>
      </c>
      <c r="I150" s="413">
        <f>SUM(I151:I155)</f>
        <v>1443443.51</v>
      </c>
      <c r="J150" s="411">
        <f t="shared" si="13"/>
        <v>94.34799717639088</v>
      </c>
      <c r="K150" s="440">
        <f t="shared" si="12"/>
        <v>29.698039461772694</v>
      </c>
      <c r="L150" s="87"/>
    </row>
    <row r="151" spans="1:12" ht="45" customHeight="1">
      <c r="A151" s="152" t="s">
        <v>637</v>
      </c>
      <c r="B151" s="199" t="s">
        <v>188</v>
      </c>
      <c r="C151" s="227" t="s">
        <v>164</v>
      </c>
      <c r="D151" s="227" t="s">
        <v>158</v>
      </c>
      <c r="E151" s="227" t="s">
        <v>421</v>
      </c>
      <c r="F151" s="205" t="s">
        <v>11</v>
      </c>
      <c r="G151" s="420">
        <v>33118.42</v>
      </c>
      <c r="H151" s="415">
        <v>26600</v>
      </c>
      <c r="I151" s="415">
        <v>26494.74</v>
      </c>
      <c r="J151" s="411">
        <f t="shared" si="13"/>
        <v>80.00001207787088</v>
      </c>
      <c r="K151" s="440">
        <f t="shared" si="12"/>
        <v>99.60428571428572</v>
      </c>
      <c r="L151" s="87"/>
    </row>
    <row r="152" spans="1:12" ht="39" customHeight="1">
      <c r="A152" s="152" t="s">
        <v>638</v>
      </c>
      <c r="B152" s="199" t="s">
        <v>188</v>
      </c>
      <c r="C152" s="227" t="s">
        <v>164</v>
      </c>
      <c r="D152" s="227" t="s">
        <v>158</v>
      </c>
      <c r="E152" s="227" t="s">
        <v>421</v>
      </c>
      <c r="F152" s="205" t="s">
        <v>11</v>
      </c>
      <c r="G152" s="420">
        <v>0</v>
      </c>
      <c r="H152" s="415">
        <v>558900</v>
      </c>
      <c r="I152" s="415">
        <v>0</v>
      </c>
      <c r="J152" s="411" t="e">
        <f t="shared" si="13"/>
        <v>#DIV/0!</v>
      </c>
      <c r="K152" s="440">
        <f t="shared" si="12"/>
        <v>0</v>
      </c>
      <c r="L152" s="87"/>
    </row>
    <row r="153" spans="1:12" ht="40.5" customHeight="1">
      <c r="A153" s="152" t="s">
        <v>639</v>
      </c>
      <c r="B153" s="199" t="s">
        <v>188</v>
      </c>
      <c r="C153" s="227" t="s">
        <v>164</v>
      </c>
      <c r="D153" s="227" t="s">
        <v>158</v>
      </c>
      <c r="E153" s="227" t="s">
        <v>421</v>
      </c>
      <c r="F153" s="205" t="s">
        <v>307</v>
      </c>
      <c r="G153" s="420">
        <v>441493.89</v>
      </c>
      <c r="H153" s="414">
        <v>0</v>
      </c>
      <c r="I153" s="414">
        <v>0</v>
      </c>
      <c r="J153" s="411">
        <f t="shared" si="13"/>
        <v>0</v>
      </c>
      <c r="K153" s="440" t="e">
        <f t="shared" si="12"/>
        <v>#DIV/0!</v>
      </c>
      <c r="L153" s="87"/>
    </row>
    <row r="154" spans="1:12" ht="39" customHeight="1">
      <c r="A154" s="152" t="s">
        <v>640</v>
      </c>
      <c r="B154" s="199" t="s">
        <v>188</v>
      </c>
      <c r="C154" s="227" t="s">
        <v>164</v>
      </c>
      <c r="D154" s="227" t="s">
        <v>158</v>
      </c>
      <c r="E154" s="227" t="s">
        <v>421</v>
      </c>
      <c r="F154" s="205" t="s">
        <v>307</v>
      </c>
      <c r="G154" s="420">
        <v>1055302</v>
      </c>
      <c r="H154" s="414">
        <v>279700</v>
      </c>
      <c r="I154" s="414">
        <v>279696.94</v>
      </c>
      <c r="J154" s="411">
        <f t="shared" si="13"/>
        <v>26.503971375018715</v>
      </c>
      <c r="K154" s="440">
        <f t="shared" si="12"/>
        <v>99.99890597068287</v>
      </c>
      <c r="L154" s="87"/>
    </row>
    <row r="155" spans="1:12" ht="39.75" customHeight="1">
      <c r="A155" s="152" t="s">
        <v>641</v>
      </c>
      <c r="B155" s="199" t="s">
        <v>188</v>
      </c>
      <c r="C155" s="227" t="s">
        <v>164</v>
      </c>
      <c r="D155" s="227" t="s">
        <v>158</v>
      </c>
      <c r="E155" s="227" t="s">
        <v>421</v>
      </c>
      <c r="F155" s="205" t="s">
        <v>307</v>
      </c>
      <c r="G155" s="420">
        <v>0</v>
      </c>
      <c r="H155" s="414">
        <v>3995200</v>
      </c>
      <c r="I155" s="414">
        <v>1137251.83</v>
      </c>
      <c r="J155" s="411" t="e">
        <f t="shared" si="13"/>
        <v>#DIV/0!</v>
      </c>
      <c r="K155" s="440">
        <f t="shared" si="12"/>
        <v>28.465454295154185</v>
      </c>
      <c r="L155" s="87"/>
    </row>
    <row r="156" spans="1:12" ht="18" customHeight="1">
      <c r="A156" s="174" t="s">
        <v>369</v>
      </c>
      <c r="B156" s="199" t="s">
        <v>188</v>
      </c>
      <c r="C156" s="230" t="s">
        <v>164</v>
      </c>
      <c r="D156" s="230" t="s">
        <v>165</v>
      </c>
      <c r="E156" s="203"/>
      <c r="F156" s="230"/>
      <c r="G156" s="423">
        <f>G157+G159</f>
        <v>20000</v>
      </c>
      <c r="H156" s="423">
        <f>H157+H159</f>
        <v>2650690</v>
      </c>
      <c r="I156" s="423">
        <f>I157+I159</f>
        <v>182808.6</v>
      </c>
      <c r="J156" s="411">
        <f t="shared" si="13"/>
        <v>914.043</v>
      </c>
      <c r="K156" s="440">
        <f t="shared" si="12"/>
        <v>6.8966420064209695</v>
      </c>
      <c r="L156" s="87"/>
    </row>
    <row r="157" spans="1:12" ht="49.5" customHeight="1">
      <c r="A157" s="175" t="s">
        <v>643</v>
      </c>
      <c r="B157" s="231" t="s">
        <v>188</v>
      </c>
      <c r="C157" s="232" t="s">
        <v>164</v>
      </c>
      <c r="D157" s="222" t="s">
        <v>165</v>
      </c>
      <c r="E157" s="209" t="s">
        <v>644</v>
      </c>
      <c r="F157" s="222"/>
      <c r="G157" s="226">
        <f>G158</f>
        <v>0</v>
      </c>
      <c r="H157" s="419">
        <f>H158</f>
        <v>2421780</v>
      </c>
      <c r="I157" s="226">
        <f>I158</f>
        <v>0</v>
      </c>
      <c r="J157" s="411" t="e">
        <f t="shared" si="13"/>
        <v>#DIV/0!</v>
      </c>
      <c r="K157" s="440">
        <f t="shared" si="12"/>
        <v>0</v>
      </c>
      <c r="L157" s="87"/>
    </row>
    <row r="158" spans="1:12" ht="47.25" customHeight="1">
      <c r="A158" s="152" t="s">
        <v>305</v>
      </c>
      <c r="B158" s="199" t="s">
        <v>188</v>
      </c>
      <c r="C158" s="215" t="s">
        <v>164</v>
      </c>
      <c r="D158" s="213" t="s">
        <v>165</v>
      </c>
      <c r="E158" s="205" t="s">
        <v>644</v>
      </c>
      <c r="F158" s="213" t="s">
        <v>306</v>
      </c>
      <c r="G158" s="420">
        <v>0</v>
      </c>
      <c r="H158" s="415">
        <v>2421780</v>
      </c>
      <c r="I158" s="415">
        <v>0</v>
      </c>
      <c r="J158" s="411" t="e">
        <f t="shared" si="13"/>
        <v>#DIV/0!</v>
      </c>
      <c r="K158" s="440">
        <f t="shared" si="12"/>
        <v>0</v>
      </c>
      <c r="L158" s="87"/>
    </row>
    <row r="159" spans="1:12" ht="19.5" customHeight="1">
      <c r="A159" s="160" t="s">
        <v>371</v>
      </c>
      <c r="B159" s="231" t="s">
        <v>188</v>
      </c>
      <c r="C159" s="232" t="s">
        <v>164</v>
      </c>
      <c r="D159" s="222" t="s">
        <v>165</v>
      </c>
      <c r="E159" s="209" t="s">
        <v>370</v>
      </c>
      <c r="F159" s="222"/>
      <c r="G159" s="226">
        <f>G160+G161</f>
        <v>20000</v>
      </c>
      <c r="H159" s="419">
        <f>H160+H161</f>
        <v>228910</v>
      </c>
      <c r="I159" s="226">
        <f>I160+I161</f>
        <v>182808.6</v>
      </c>
      <c r="J159" s="411">
        <f t="shared" si="13"/>
        <v>914.043</v>
      </c>
      <c r="K159" s="440">
        <f t="shared" si="12"/>
        <v>79.86046918002708</v>
      </c>
      <c r="L159" s="87"/>
    </row>
    <row r="160" spans="1:12" ht="19.5" customHeight="1">
      <c r="A160" s="152" t="s">
        <v>720</v>
      </c>
      <c r="B160" s="199" t="s">
        <v>188</v>
      </c>
      <c r="C160" s="215" t="s">
        <v>164</v>
      </c>
      <c r="D160" s="213" t="s">
        <v>165</v>
      </c>
      <c r="E160" s="205" t="s">
        <v>370</v>
      </c>
      <c r="F160" s="213" t="s">
        <v>217</v>
      </c>
      <c r="G160" s="420">
        <v>20000</v>
      </c>
      <c r="H160" s="415">
        <v>0</v>
      </c>
      <c r="I160" s="415">
        <v>0</v>
      </c>
      <c r="J160" s="411">
        <f t="shared" si="13"/>
        <v>0</v>
      </c>
      <c r="K160" s="440" t="e">
        <f t="shared" si="12"/>
        <v>#DIV/0!</v>
      </c>
      <c r="L160" s="87"/>
    </row>
    <row r="161" spans="1:12" ht="18.75" customHeight="1">
      <c r="A161" s="152" t="s">
        <v>763</v>
      </c>
      <c r="B161" s="199" t="s">
        <v>188</v>
      </c>
      <c r="C161" s="215" t="s">
        <v>164</v>
      </c>
      <c r="D161" s="213" t="s">
        <v>165</v>
      </c>
      <c r="E161" s="205" t="s">
        <v>370</v>
      </c>
      <c r="F161" s="213" t="s">
        <v>217</v>
      </c>
      <c r="G161" s="420">
        <v>0</v>
      </c>
      <c r="H161" s="415">
        <v>228910</v>
      </c>
      <c r="I161" s="415">
        <v>182808.6</v>
      </c>
      <c r="J161" s="411" t="e">
        <f t="shared" si="13"/>
        <v>#DIV/0!</v>
      </c>
      <c r="K161" s="440">
        <f t="shared" si="12"/>
        <v>79.86046918002708</v>
      </c>
      <c r="L161" s="87"/>
    </row>
    <row r="162" spans="1:12" ht="14.25" customHeight="1">
      <c r="A162" s="176" t="s">
        <v>141</v>
      </c>
      <c r="B162" s="199" t="s">
        <v>188</v>
      </c>
      <c r="C162" s="230" t="s">
        <v>164</v>
      </c>
      <c r="D162" s="233" t="s">
        <v>167</v>
      </c>
      <c r="E162" s="203"/>
      <c r="F162" s="233"/>
      <c r="G162" s="223">
        <f>G163+G165+G167+G169+G173+G175+G177+G171+G179+G181</f>
        <v>342696.68</v>
      </c>
      <c r="H162" s="223">
        <f>H163+H165+H167+H169+H173+H175+H177+H171+H179+H181</f>
        <v>27423124.409999996</v>
      </c>
      <c r="I162" s="223">
        <f>I163+I165+I167+I169+I173+I175+I177+I171+I179+I181</f>
        <v>2263910.16</v>
      </c>
      <c r="J162" s="411">
        <f t="shared" si="13"/>
        <v>660.6163094430913</v>
      </c>
      <c r="K162" s="440">
        <f t="shared" si="12"/>
        <v>8.255478574040428</v>
      </c>
      <c r="L162" s="87"/>
    </row>
    <row r="163" spans="1:12" ht="46.5" customHeight="1">
      <c r="A163" s="160" t="s">
        <v>786</v>
      </c>
      <c r="B163" s="231" t="s">
        <v>188</v>
      </c>
      <c r="C163" s="232" t="s">
        <v>164</v>
      </c>
      <c r="D163" s="222" t="s">
        <v>167</v>
      </c>
      <c r="E163" s="209" t="s">
        <v>785</v>
      </c>
      <c r="F163" s="222"/>
      <c r="G163" s="226">
        <f>G164</f>
        <v>0</v>
      </c>
      <c r="H163" s="226">
        <f>H164</f>
        <v>8617926.76</v>
      </c>
      <c r="I163" s="226">
        <f>I164</f>
        <v>0</v>
      </c>
      <c r="J163" s="411" t="e">
        <f t="shared" si="13"/>
        <v>#DIV/0!</v>
      </c>
      <c r="K163" s="440">
        <f t="shared" si="12"/>
        <v>0</v>
      </c>
      <c r="L163" s="87"/>
    </row>
    <row r="164" spans="1:12" ht="48" customHeight="1">
      <c r="A164" s="152" t="s">
        <v>305</v>
      </c>
      <c r="B164" s="199" t="s">
        <v>188</v>
      </c>
      <c r="C164" s="215" t="s">
        <v>164</v>
      </c>
      <c r="D164" s="213" t="s">
        <v>167</v>
      </c>
      <c r="E164" s="205" t="s">
        <v>785</v>
      </c>
      <c r="F164" s="213" t="s">
        <v>306</v>
      </c>
      <c r="G164" s="420"/>
      <c r="H164" s="415">
        <v>8617926.76</v>
      </c>
      <c r="I164" s="420">
        <v>0</v>
      </c>
      <c r="J164" s="411" t="e">
        <f t="shared" si="13"/>
        <v>#DIV/0!</v>
      </c>
      <c r="K164" s="440">
        <f t="shared" si="12"/>
        <v>0</v>
      </c>
      <c r="L164" s="87"/>
    </row>
    <row r="165" spans="1:12" ht="39.75" customHeight="1">
      <c r="A165" s="160" t="s">
        <v>821</v>
      </c>
      <c r="B165" s="231" t="s">
        <v>188</v>
      </c>
      <c r="C165" s="232" t="s">
        <v>164</v>
      </c>
      <c r="D165" s="222" t="s">
        <v>167</v>
      </c>
      <c r="E165" s="209" t="s">
        <v>820</v>
      </c>
      <c r="F165" s="222"/>
      <c r="G165" s="226">
        <f>G166</f>
        <v>0</v>
      </c>
      <c r="H165" s="226">
        <f>H166</f>
        <v>6500000</v>
      </c>
      <c r="I165" s="226">
        <f>I166</f>
        <v>0</v>
      </c>
      <c r="J165" s="411" t="e">
        <f>I165/G165*100</f>
        <v>#DIV/0!</v>
      </c>
      <c r="K165" s="440">
        <f>I165/H165*100</f>
        <v>0</v>
      </c>
      <c r="L165" s="87"/>
    </row>
    <row r="166" spans="1:12" ht="43.5" customHeight="1">
      <c r="A166" s="152" t="s">
        <v>305</v>
      </c>
      <c r="B166" s="199" t="s">
        <v>188</v>
      </c>
      <c r="C166" s="215" t="s">
        <v>164</v>
      </c>
      <c r="D166" s="213" t="s">
        <v>167</v>
      </c>
      <c r="E166" s="205" t="s">
        <v>820</v>
      </c>
      <c r="F166" s="213" t="s">
        <v>306</v>
      </c>
      <c r="G166" s="420"/>
      <c r="H166" s="415">
        <v>6500000</v>
      </c>
      <c r="I166" s="420">
        <v>0</v>
      </c>
      <c r="J166" s="411" t="e">
        <f>I166/G166*100</f>
        <v>#DIV/0!</v>
      </c>
      <c r="K166" s="440">
        <f>I166/H166*100</f>
        <v>0</v>
      </c>
      <c r="L166" s="87"/>
    </row>
    <row r="167" spans="1:12" ht="37.5" customHeight="1">
      <c r="A167" s="160" t="s">
        <v>787</v>
      </c>
      <c r="B167" s="231" t="s">
        <v>188</v>
      </c>
      <c r="C167" s="232" t="s">
        <v>164</v>
      </c>
      <c r="D167" s="222" t="s">
        <v>167</v>
      </c>
      <c r="E167" s="209" t="s">
        <v>479</v>
      </c>
      <c r="F167" s="222"/>
      <c r="G167" s="226">
        <f>G168</f>
        <v>0</v>
      </c>
      <c r="H167" s="419">
        <f>H168</f>
        <v>3794588</v>
      </c>
      <c r="I167" s="226">
        <f>I168</f>
        <v>0</v>
      </c>
      <c r="J167" s="411" t="e">
        <f t="shared" si="13"/>
        <v>#DIV/0!</v>
      </c>
      <c r="K167" s="440">
        <f t="shared" si="12"/>
        <v>0</v>
      </c>
      <c r="L167" s="87"/>
    </row>
    <row r="168" spans="1:12" ht="23.25" customHeight="1">
      <c r="A168" s="152" t="s">
        <v>720</v>
      </c>
      <c r="B168" s="199" t="s">
        <v>188</v>
      </c>
      <c r="C168" s="215" t="s">
        <v>164</v>
      </c>
      <c r="D168" s="213" t="s">
        <v>167</v>
      </c>
      <c r="E168" s="205" t="s">
        <v>479</v>
      </c>
      <c r="F168" s="213" t="s">
        <v>217</v>
      </c>
      <c r="G168" s="420"/>
      <c r="H168" s="415">
        <v>3794588</v>
      </c>
      <c r="I168" s="420">
        <v>0</v>
      </c>
      <c r="J168" s="411" t="e">
        <f t="shared" si="13"/>
        <v>#DIV/0!</v>
      </c>
      <c r="K168" s="440">
        <f t="shared" si="12"/>
        <v>0</v>
      </c>
      <c r="L168" s="87"/>
    </row>
    <row r="169" spans="1:12" ht="42" customHeight="1">
      <c r="A169" s="160" t="s">
        <v>722</v>
      </c>
      <c r="B169" s="231" t="s">
        <v>188</v>
      </c>
      <c r="C169" s="232" t="s">
        <v>164</v>
      </c>
      <c r="D169" s="222" t="s">
        <v>167</v>
      </c>
      <c r="E169" s="209" t="s">
        <v>761</v>
      </c>
      <c r="F169" s="222"/>
      <c r="G169" s="226">
        <f>G170</f>
        <v>0</v>
      </c>
      <c r="H169" s="419">
        <f>H170</f>
        <v>2293500</v>
      </c>
      <c r="I169" s="226">
        <f>I170</f>
        <v>0</v>
      </c>
      <c r="J169" s="411" t="e">
        <f t="shared" si="13"/>
        <v>#DIV/0!</v>
      </c>
      <c r="K169" s="440">
        <f t="shared" si="12"/>
        <v>0</v>
      </c>
      <c r="L169" s="470">
        <v>1451500</v>
      </c>
    </row>
    <row r="170" spans="1:12" ht="23.25" customHeight="1">
      <c r="A170" s="152" t="s">
        <v>508</v>
      </c>
      <c r="B170" s="199" t="s">
        <v>188</v>
      </c>
      <c r="C170" s="215" t="s">
        <v>164</v>
      </c>
      <c r="D170" s="213" t="s">
        <v>167</v>
      </c>
      <c r="E170" s="205" t="s">
        <v>761</v>
      </c>
      <c r="F170" s="213" t="s">
        <v>217</v>
      </c>
      <c r="G170" s="420"/>
      <c r="H170" s="420">
        <v>2293500</v>
      </c>
      <c r="I170" s="420">
        <v>0</v>
      </c>
      <c r="J170" s="411" t="e">
        <f t="shared" si="13"/>
        <v>#DIV/0!</v>
      </c>
      <c r="K170" s="440">
        <f t="shared" si="12"/>
        <v>0</v>
      </c>
      <c r="L170" s="87"/>
    </row>
    <row r="171" spans="1:12" ht="37.5" customHeight="1">
      <c r="A171" s="160" t="s">
        <v>645</v>
      </c>
      <c r="B171" s="231" t="s">
        <v>188</v>
      </c>
      <c r="C171" s="232" t="s">
        <v>164</v>
      </c>
      <c r="D171" s="222" t="s">
        <v>167</v>
      </c>
      <c r="E171" s="209" t="s">
        <v>480</v>
      </c>
      <c r="F171" s="222"/>
      <c r="G171" s="226">
        <f>G172</f>
        <v>0</v>
      </c>
      <c r="H171" s="226">
        <f>H172</f>
        <v>986678</v>
      </c>
      <c r="I171" s="226">
        <f>I172</f>
        <v>0</v>
      </c>
      <c r="J171" s="411" t="e">
        <f t="shared" si="13"/>
        <v>#DIV/0!</v>
      </c>
      <c r="K171" s="440">
        <f t="shared" si="12"/>
        <v>0</v>
      </c>
      <c r="L171" s="87"/>
    </row>
    <row r="172" spans="1:12" ht="20.25" customHeight="1">
      <c r="A172" s="152" t="s">
        <v>720</v>
      </c>
      <c r="B172" s="199" t="s">
        <v>188</v>
      </c>
      <c r="C172" s="215" t="s">
        <v>164</v>
      </c>
      <c r="D172" s="213" t="s">
        <v>167</v>
      </c>
      <c r="E172" s="205" t="s">
        <v>480</v>
      </c>
      <c r="F172" s="213" t="s">
        <v>217</v>
      </c>
      <c r="G172" s="420">
        <v>0</v>
      </c>
      <c r="H172" s="420">
        <v>986678</v>
      </c>
      <c r="I172" s="420">
        <v>0</v>
      </c>
      <c r="J172" s="411" t="e">
        <f t="shared" si="13"/>
        <v>#DIV/0!</v>
      </c>
      <c r="K172" s="440">
        <f t="shared" si="12"/>
        <v>0</v>
      </c>
      <c r="L172" s="87"/>
    </row>
    <row r="173" spans="1:12" ht="52.5" customHeight="1">
      <c r="A173" s="160" t="s">
        <v>646</v>
      </c>
      <c r="B173" s="231" t="s">
        <v>188</v>
      </c>
      <c r="C173" s="232" t="s">
        <v>164</v>
      </c>
      <c r="D173" s="222" t="s">
        <v>167</v>
      </c>
      <c r="E173" s="209" t="s">
        <v>481</v>
      </c>
      <c r="F173" s="222"/>
      <c r="G173" s="226">
        <f>G174</f>
        <v>0</v>
      </c>
      <c r="H173" s="226">
        <f>H174</f>
        <v>102000</v>
      </c>
      <c r="I173" s="226">
        <f>I174</f>
        <v>0</v>
      </c>
      <c r="J173" s="411" t="e">
        <f t="shared" si="13"/>
        <v>#DIV/0!</v>
      </c>
      <c r="K173" s="440">
        <f t="shared" si="12"/>
        <v>0</v>
      </c>
      <c r="L173" s="87"/>
    </row>
    <row r="174" spans="1:12" ht="17.25" customHeight="1">
      <c r="A174" s="152" t="s">
        <v>508</v>
      </c>
      <c r="B174" s="199" t="s">
        <v>188</v>
      </c>
      <c r="C174" s="215" t="s">
        <v>164</v>
      </c>
      <c r="D174" s="213" t="s">
        <v>167</v>
      </c>
      <c r="E174" s="205" t="s">
        <v>481</v>
      </c>
      <c r="F174" s="213" t="s">
        <v>217</v>
      </c>
      <c r="G174" s="420"/>
      <c r="H174" s="420">
        <v>102000</v>
      </c>
      <c r="I174" s="420"/>
      <c r="J174" s="411" t="e">
        <f t="shared" si="13"/>
        <v>#DIV/0!</v>
      </c>
      <c r="K174" s="440">
        <f t="shared" si="12"/>
        <v>0</v>
      </c>
      <c r="L174" s="87"/>
    </row>
    <row r="175" spans="1:12" ht="18" customHeight="1">
      <c r="A175" s="151" t="s">
        <v>647</v>
      </c>
      <c r="B175" s="199" t="s">
        <v>188</v>
      </c>
      <c r="C175" s="214" t="s">
        <v>164</v>
      </c>
      <c r="D175" s="221" t="s">
        <v>167</v>
      </c>
      <c r="E175" s="203" t="s">
        <v>648</v>
      </c>
      <c r="F175" s="221"/>
      <c r="G175" s="413">
        <f>G176</f>
        <v>1380</v>
      </c>
      <c r="H175" s="413">
        <f>H176</f>
        <v>150000</v>
      </c>
      <c r="I175" s="413">
        <f>I176</f>
        <v>0</v>
      </c>
      <c r="J175" s="411">
        <f t="shared" si="13"/>
        <v>0</v>
      </c>
      <c r="K175" s="440">
        <f t="shared" si="12"/>
        <v>0</v>
      </c>
      <c r="L175" s="87"/>
    </row>
    <row r="176" spans="1:12" ht="20.25" customHeight="1">
      <c r="A176" s="152" t="s">
        <v>508</v>
      </c>
      <c r="B176" s="199" t="s">
        <v>188</v>
      </c>
      <c r="C176" s="215" t="s">
        <v>164</v>
      </c>
      <c r="D176" s="213" t="s">
        <v>167</v>
      </c>
      <c r="E176" s="205" t="s">
        <v>648</v>
      </c>
      <c r="F176" s="213" t="s">
        <v>217</v>
      </c>
      <c r="G176" s="420">
        <v>1380</v>
      </c>
      <c r="H176" s="420">
        <v>150000</v>
      </c>
      <c r="I176" s="420">
        <v>0</v>
      </c>
      <c r="J176" s="411">
        <f t="shared" si="13"/>
        <v>0</v>
      </c>
      <c r="K176" s="440">
        <f t="shared" si="12"/>
        <v>0</v>
      </c>
      <c r="L176" s="87"/>
    </row>
    <row r="177" spans="1:12" ht="12" customHeight="1">
      <c r="A177" s="151" t="s">
        <v>373</v>
      </c>
      <c r="B177" s="199" t="s">
        <v>188</v>
      </c>
      <c r="C177" s="214" t="s">
        <v>164</v>
      </c>
      <c r="D177" s="221" t="s">
        <v>167</v>
      </c>
      <c r="E177" s="203" t="s">
        <v>372</v>
      </c>
      <c r="F177" s="221"/>
      <c r="G177" s="413">
        <f>G178</f>
        <v>341316.68</v>
      </c>
      <c r="H177" s="416">
        <f>H178</f>
        <v>1918000</v>
      </c>
      <c r="I177" s="416">
        <f>I178</f>
        <v>861111</v>
      </c>
      <c r="J177" s="411">
        <f t="shared" si="13"/>
        <v>252.29092231882723</v>
      </c>
      <c r="K177" s="440">
        <f t="shared" si="12"/>
        <v>44.89629822732012</v>
      </c>
      <c r="L177" s="87"/>
    </row>
    <row r="178" spans="1:12" ht="14.25" customHeight="1">
      <c r="A178" s="152" t="s">
        <v>764</v>
      </c>
      <c r="B178" s="199" t="s">
        <v>188</v>
      </c>
      <c r="C178" s="215" t="s">
        <v>164</v>
      </c>
      <c r="D178" s="213" t="s">
        <v>167</v>
      </c>
      <c r="E178" s="205" t="s">
        <v>372</v>
      </c>
      <c r="F178" s="213" t="s">
        <v>217</v>
      </c>
      <c r="G178" s="420">
        <v>341316.68</v>
      </c>
      <c r="H178" s="415">
        <v>1918000</v>
      </c>
      <c r="I178" s="415">
        <v>861111</v>
      </c>
      <c r="J178" s="411">
        <f t="shared" si="13"/>
        <v>252.29092231882723</v>
      </c>
      <c r="K178" s="440">
        <f t="shared" si="12"/>
        <v>44.89629822732012</v>
      </c>
      <c r="L178" s="87"/>
    </row>
    <row r="179" spans="1:12" ht="30" customHeight="1">
      <c r="A179" s="151" t="s">
        <v>649</v>
      </c>
      <c r="B179" s="199" t="s">
        <v>188</v>
      </c>
      <c r="C179" s="214" t="s">
        <v>164</v>
      </c>
      <c r="D179" s="221" t="s">
        <v>167</v>
      </c>
      <c r="E179" s="203" t="s">
        <v>650</v>
      </c>
      <c r="F179" s="221"/>
      <c r="G179" s="413">
        <f>G180</f>
        <v>0</v>
      </c>
      <c r="H179" s="413">
        <f>H180</f>
        <v>2805598.32</v>
      </c>
      <c r="I179" s="413">
        <f>I180</f>
        <v>1402799.16</v>
      </c>
      <c r="J179" s="411" t="e">
        <f t="shared" si="13"/>
        <v>#DIV/0!</v>
      </c>
      <c r="K179" s="440">
        <f t="shared" si="12"/>
        <v>50</v>
      </c>
      <c r="L179" s="87"/>
    </row>
    <row r="180" spans="1:12" ht="39.75" customHeight="1">
      <c r="A180" s="152" t="s">
        <v>124</v>
      </c>
      <c r="B180" s="199" t="s">
        <v>188</v>
      </c>
      <c r="C180" s="215" t="s">
        <v>164</v>
      </c>
      <c r="D180" s="213" t="s">
        <v>167</v>
      </c>
      <c r="E180" s="205" t="s">
        <v>650</v>
      </c>
      <c r="F180" s="213" t="s">
        <v>337</v>
      </c>
      <c r="G180" s="420">
        <v>0</v>
      </c>
      <c r="H180" s="420">
        <v>2805598.32</v>
      </c>
      <c r="I180" s="420">
        <v>1402799.16</v>
      </c>
      <c r="J180" s="411" t="e">
        <f t="shared" si="13"/>
        <v>#DIV/0!</v>
      </c>
      <c r="K180" s="440">
        <f t="shared" si="12"/>
        <v>50</v>
      </c>
      <c r="L180" s="87"/>
    </row>
    <row r="181" spans="1:12" ht="39.75" customHeight="1">
      <c r="A181" s="151" t="s">
        <v>823</v>
      </c>
      <c r="B181" s="199" t="s">
        <v>188</v>
      </c>
      <c r="C181" s="214" t="s">
        <v>164</v>
      </c>
      <c r="D181" s="221" t="s">
        <v>167</v>
      </c>
      <c r="E181" s="203" t="s">
        <v>822</v>
      </c>
      <c r="F181" s="221"/>
      <c r="G181" s="413">
        <f>G182</f>
        <v>0</v>
      </c>
      <c r="H181" s="413">
        <f>H182</f>
        <v>254833.33</v>
      </c>
      <c r="I181" s="413">
        <f>I182</f>
        <v>0</v>
      </c>
      <c r="J181" s="411" t="e">
        <f>I181/G181*100</f>
        <v>#DIV/0!</v>
      </c>
      <c r="K181" s="440">
        <f>I181/H181*100</f>
        <v>0</v>
      </c>
      <c r="L181" s="87"/>
    </row>
    <row r="182" spans="1:12" ht="25.5" customHeight="1">
      <c r="A182" s="152" t="s">
        <v>508</v>
      </c>
      <c r="B182" s="199" t="s">
        <v>188</v>
      </c>
      <c r="C182" s="215" t="s">
        <v>164</v>
      </c>
      <c r="D182" s="213" t="s">
        <v>167</v>
      </c>
      <c r="E182" s="205" t="s">
        <v>822</v>
      </c>
      <c r="F182" s="213" t="s">
        <v>217</v>
      </c>
      <c r="G182" s="420">
        <v>0</v>
      </c>
      <c r="H182" s="420">
        <v>254833.33</v>
      </c>
      <c r="I182" s="420">
        <v>0</v>
      </c>
      <c r="J182" s="411" t="e">
        <f>I182/G182*100</f>
        <v>#DIV/0!</v>
      </c>
      <c r="K182" s="440">
        <f>I182/H182*100</f>
        <v>0</v>
      </c>
      <c r="L182" s="87"/>
    </row>
    <row r="183" spans="1:12" ht="26.25" customHeight="1">
      <c r="A183" s="176" t="s">
        <v>456</v>
      </c>
      <c r="B183" s="199" t="s">
        <v>188</v>
      </c>
      <c r="C183" s="230" t="s">
        <v>164</v>
      </c>
      <c r="D183" s="233" t="s">
        <v>164</v>
      </c>
      <c r="E183" s="203"/>
      <c r="F183" s="233"/>
      <c r="G183" s="223">
        <f>G184</f>
        <v>2000</v>
      </c>
      <c r="H183" s="223">
        <f>H184</f>
        <v>168300</v>
      </c>
      <c r="I183" s="223">
        <f>I184</f>
        <v>37313.869999999995</v>
      </c>
      <c r="J183" s="411">
        <f t="shared" si="13"/>
        <v>1865.6934999999996</v>
      </c>
      <c r="K183" s="440">
        <f t="shared" si="12"/>
        <v>22.171045751633983</v>
      </c>
      <c r="L183" s="87"/>
    </row>
    <row r="184" spans="1:12" ht="29.25" customHeight="1">
      <c r="A184" s="177" t="s">
        <v>497</v>
      </c>
      <c r="B184" s="231" t="s">
        <v>188</v>
      </c>
      <c r="C184" s="232" t="s">
        <v>164</v>
      </c>
      <c r="D184" s="222" t="s">
        <v>164</v>
      </c>
      <c r="E184" s="209" t="s">
        <v>498</v>
      </c>
      <c r="F184" s="222"/>
      <c r="G184" s="226">
        <f>SUM(G185:G187)</f>
        <v>2000</v>
      </c>
      <c r="H184" s="226">
        <f>SUM(H185:H188)</f>
        <v>168300</v>
      </c>
      <c r="I184" s="226">
        <f>SUM(I185:I188)</f>
        <v>37313.869999999995</v>
      </c>
      <c r="J184" s="411">
        <f t="shared" si="13"/>
        <v>1865.6934999999996</v>
      </c>
      <c r="K184" s="440">
        <f t="shared" si="12"/>
        <v>22.171045751633983</v>
      </c>
      <c r="L184" s="87"/>
    </row>
    <row r="185" spans="1:12" ht="15" customHeight="1">
      <c r="A185" s="152" t="s">
        <v>614</v>
      </c>
      <c r="B185" s="199" t="s">
        <v>188</v>
      </c>
      <c r="C185" s="215" t="s">
        <v>164</v>
      </c>
      <c r="D185" s="213" t="s">
        <v>164</v>
      </c>
      <c r="E185" s="205" t="s">
        <v>498</v>
      </c>
      <c r="F185" s="213" t="s">
        <v>341</v>
      </c>
      <c r="G185" s="420">
        <v>2000</v>
      </c>
      <c r="H185" s="420">
        <v>67800</v>
      </c>
      <c r="I185" s="420">
        <v>19797.59</v>
      </c>
      <c r="J185" s="411">
        <f t="shared" si="13"/>
        <v>989.8795</v>
      </c>
      <c r="K185" s="440">
        <f t="shared" si="12"/>
        <v>29.199985250737466</v>
      </c>
      <c r="L185" s="87"/>
    </row>
    <row r="186" spans="1:12" ht="25.5" customHeight="1">
      <c r="A186" s="152" t="s">
        <v>615</v>
      </c>
      <c r="B186" s="199" t="s">
        <v>188</v>
      </c>
      <c r="C186" s="215" t="s">
        <v>164</v>
      </c>
      <c r="D186" s="213" t="s">
        <v>164</v>
      </c>
      <c r="E186" s="205" t="s">
        <v>498</v>
      </c>
      <c r="F186" s="213" t="s">
        <v>92</v>
      </c>
      <c r="G186" s="420">
        <v>0</v>
      </c>
      <c r="H186" s="420">
        <v>20499.99</v>
      </c>
      <c r="I186" s="420">
        <v>7516.28</v>
      </c>
      <c r="J186" s="411" t="e">
        <f t="shared" si="13"/>
        <v>#DIV/0!</v>
      </c>
      <c r="K186" s="440">
        <f t="shared" si="12"/>
        <v>36.66479837307237</v>
      </c>
      <c r="L186" s="87"/>
    </row>
    <row r="187" spans="1:12" ht="13.5" customHeight="1">
      <c r="A187" s="152" t="s">
        <v>720</v>
      </c>
      <c r="B187" s="199" t="s">
        <v>188</v>
      </c>
      <c r="C187" s="215" t="s">
        <v>164</v>
      </c>
      <c r="D187" s="213" t="s">
        <v>164</v>
      </c>
      <c r="E187" s="205" t="s">
        <v>498</v>
      </c>
      <c r="F187" s="213" t="s">
        <v>217</v>
      </c>
      <c r="G187" s="420">
        <v>0</v>
      </c>
      <c r="H187" s="415">
        <v>80000</v>
      </c>
      <c r="I187" s="420">
        <v>10000</v>
      </c>
      <c r="J187" s="411" t="e">
        <f t="shared" si="13"/>
        <v>#DIV/0!</v>
      </c>
      <c r="K187" s="440">
        <f t="shared" si="12"/>
        <v>12.5</v>
      </c>
      <c r="L187" s="87"/>
    </row>
    <row r="188" spans="1:12" ht="13.5" customHeight="1">
      <c r="A188" s="152" t="s">
        <v>243</v>
      </c>
      <c r="B188" s="199" t="s">
        <v>188</v>
      </c>
      <c r="C188" s="215" t="s">
        <v>164</v>
      </c>
      <c r="D188" s="213" t="s">
        <v>164</v>
      </c>
      <c r="E188" s="205" t="s">
        <v>498</v>
      </c>
      <c r="F188" s="213" t="s">
        <v>244</v>
      </c>
      <c r="G188" s="420">
        <v>0</v>
      </c>
      <c r="H188" s="415">
        <v>0.01</v>
      </c>
      <c r="I188" s="420"/>
      <c r="J188" s="411"/>
      <c r="K188" s="440"/>
      <c r="L188" s="87"/>
    </row>
    <row r="189" spans="1:12" ht="15" customHeight="1">
      <c r="A189" s="171" t="s">
        <v>177</v>
      </c>
      <c r="B189" s="198" t="s">
        <v>188</v>
      </c>
      <c r="C189" s="217" t="s">
        <v>159</v>
      </c>
      <c r="D189" s="217"/>
      <c r="E189" s="218"/>
      <c r="F189" s="217"/>
      <c r="G189" s="412">
        <f>G190+G226+G296+G309+G324</f>
        <v>196400381.39000002</v>
      </c>
      <c r="H189" s="412">
        <f>H190+H226+H296+H309+H324</f>
        <v>619451011.64</v>
      </c>
      <c r="I189" s="412">
        <f>I190+I226+I296+I309+I324</f>
        <v>291577055.67</v>
      </c>
      <c r="J189" s="438">
        <f aca="true" t="shared" si="14" ref="J189:J249">I189/G189*100</f>
        <v>148.46053434641956</v>
      </c>
      <c r="K189" s="439">
        <f aca="true" t="shared" si="15" ref="K189:K259">I189/H189*100</f>
        <v>47.07023641757371</v>
      </c>
      <c r="L189" s="87"/>
    </row>
    <row r="190" spans="1:12" ht="14.25" customHeight="1">
      <c r="A190" s="178" t="s">
        <v>178</v>
      </c>
      <c r="B190" s="199" t="s">
        <v>188</v>
      </c>
      <c r="C190" s="234" t="s">
        <v>159</v>
      </c>
      <c r="D190" s="234" t="s">
        <v>158</v>
      </c>
      <c r="E190" s="203"/>
      <c r="F190" s="235"/>
      <c r="G190" s="424">
        <f>G191</f>
        <v>50285523.42999999</v>
      </c>
      <c r="H190" s="424">
        <f>H191</f>
        <v>93852415.42999999</v>
      </c>
      <c r="I190" s="424">
        <f>I191</f>
        <v>52744128.63999999</v>
      </c>
      <c r="J190" s="411">
        <f t="shared" si="14"/>
        <v>104.88929028137196</v>
      </c>
      <c r="K190" s="440">
        <f t="shared" si="15"/>
        <v>56.19901032737863</v>
      </c>
      <c r="L190" s="87"/>
    </row>
    <row r="191" spans="1:12" ht="23.25" customHeight="1">
      <c r="A191" s="179" t="s">
        <v>121</v>
      </c>
      <c r="B191" s="236" t="s">
        <v>188</v>
      </c>
      <c r="C191" s="237" t="s">
        <v>159</v>
      </c>
      <c r="D191" s="238" t="s">
        <v>158</v>
      </c>
      <c r="E191" s="238" t="s">
        <v>251</v>
      </c>
      <c r="F191" s="239"/>
      <c r="G191" s="425">
        <f>G192+G195+G197+G199+G209+G212+G216+G223</f>
        <v>50285523.42999999</v>
      </c>
      <c r="H191" s="425">
        <f>H192+H195+H197+H199+H209+H212+H216+H223</f>
        <v>93852415.42999999</v>
      </c>
      <c r="I191" s="425">
        <f>I192+I195+I197+I199+I209+I212+I216+I223</f>
        <v>52744128.63999999</v>
      </c>
      <c r="J191" s="411">
        <f t="shared" si="14"/>
        <v>104.88929028137196</v>
      </c>
      <c r="K191" s="440">
        <f t="shared" si="15"/>
        <v>56.19901032737863</v>
      </c>
      <c r="L191" s="87"/>
    </row>
    <row r="192" spans="1:12" ht="27.75" customHeight="1">
      <c r="A192" s="160" t="s">
        <v>651</v>
      </c>
      <c r="B192" s="231" t="s">
        <v>188</v>
      </c>
      <c r="C192" s="229" t="s">
        <v>159</v>
      </c>
      <c r="D192" s="209" t="s">
        <v>158</v>
      </c>
      <c r="E192" s="209" t="s">
        <v>499</v>
      </c>
      <c r="F192" s="209"/>
      <c r="G192" s="226">
        <f>G193+G194</f>
        <v>2802455.66</v>
      </c>
      <c r="H192" s="226">
        <f>H193+H194</f>
        <v>8145390.59</v>
      </c>
      <c r="I192" s="226">
        <f>I193+I194</f>
        <v>4422290.46</v>
      </c>
      <c r="J192" s="411">
        <f t="shared" si="14"/>
        <v>157.80055053573977</v>
      </c>
      <c r="K192" s="440">
        <f t="shared" si="15"/>
        <v>54.291938626358736</v>
      </c>
      <c r="L192" s="87"/>
    </row>
    <row r="193" spans="1:12" ht="14.25" customHeight="1">
      <c r="A193" s="152" t="s">
        <v>508</v>
      </c>
      <c r="B193" s="199" t="s">
        <v>188</v>
      </c>
      <c r="C193" s="227" t="s">
        <v>159</v>
      </c>
      <c r="D193" s="205" t="s">
        <v>158</v>
      </c>
      <c r="E193" s="205" t="s">
        <v>499</v>
      </c>
      <c r="F193" s="205" t="s">
        <v>217</v>
      </c>
      <c r="G193" s="420">
        <v>79890.22</v>
      </c>
      <c r="H193" s="420">
        <v>321922.74</v>
      </c>
      <c r="I193" s="420">
        <v>115723.12</v>
      </c>
      <c r="J193" s="411">
        <f t="shared" si="14"/>
        <v>144.85267408200903</v>
      </c>
      <c r="K193" s="440">
        <f t="shared" si="15"/>
        <v>35.94748230584767</v>
      </c>
      <c r="L193" s="87"/>
    </row>
    <row r="194" spans="1:12" ht="18" customHeight="1">
      <c r="A194" s="152" t="s">
        <v>508</v>
      </c>
      <c r="B194" s="199" t="s">
        <v>188</v>
      </c>
      <c r="C194" s="227" t="s">
        <v>159</v>
      </c>
      <c r="D194" s="205" t="s">
        <v>158</v>
      </c>
      <c r="E194" s="205" t="s">
        <v>499</v>
      </c>
      <c r="F194" s="205" t="s">
        <v>496</v>
      </c>
      <c r="G194" s="420">
        <v>2722565.44</v>
      </c>
      <c r="H194" s="420">
        <v>7823467.85</v>
      </c>
      <c r="I194" s="420">
        <v>4306567.34</v>
      </c>
      <c r="J194" s="411">
        <f t="shared" si="14"/>
        <v>158.18048950184277</v>
      </c>
      <c r="K194" s="440">
        <f t="shared" si="15"/>
        <v>55.04678261060407</v>
      </c>
      <c r="L194" s="87"/>
    </row>
    <row r="195" spans="1:12" ht="17.25" customHeight="1">
      <c r="A195" s="180" t="s">
        <v>122</v>
      </c>
      <c r="B195" s="231" t="s">
        <v>188</v>
      </c>
      <c r="C195" s="229" t="s">
        <v>159</v>
      </c>
      <c r="D195" s="209" t="s">
        <v>158</v>
      </c>
      <c r="E195" s="209" t="s">
        <v>252</v>
      </c>
      <c r="F195" s="209"/>
      <c r="G195" s="226">
        <f>G196</f>
        <v>5644981.35</v>
      </c>
      <c r="H195" s="419">
        <f>H196</f>
        <v>13118000</v>
      </c>
      <c r="I195" s="419">
        <f>I196</f>
        <v>5331914.38</v>
      </c>
      <c r="J195" s="411">
        <f t="shared" si="14"/>
        <v>94.45406546825882</v>
      </c>
      <c r="K195" s="440">
        <f t="shared" si="15"/>
        <v>40.6457873151395</v>
      </c>
      <c r="L195" s="87"/>
    </row>
    <row r="196" spans="1:12" ht="27" customHeight="1">
      <c r="A196" s="152" t="s">
        <v>720</v>
      </c>
      <c r="B196" s="199" t="s">
        <v>188</v>
      </c>
      <c r="C196" s="227" t="s">
        <v>159</v>
      </c>
      <c r="D196" s="205" t="s">
        <v>158</v>
      </c>
      <c r="E196" s="205" t="s">
        <v>252</v>
      </c>
      <c r="F196" s="205" t="s">
        <v>217</v>
      </c>
      <c r="G196" s="420">
        <v>5644981.35</v>
      </c>
      <c r="H196" s="415">
        <v>13118000</v>
      </c>
      <c r="I196" s="415">
        <v>5331914.38</v>
      </c>
      <c r="J196" s="411">
        <f t="shared" si="14"/>
        <v>94.45406546825882</v>
      </c>
      <c r="K196" s="440">
        <f t="shared" si="15"/>
        <v>40.6457873151395</v>
      </c>
      <c r="L196" s="87"/>
    </row>
    <row r="197" spans="1:12" ht="15" customHeight="1">
      <c r="A197" s="180" t="s">
        <v>147</v>
      </c>
      <c r="B197" s="231" t="s">
        <v>188</v>
      </c>
      <c r="C197" s="229" t="s">
        <v>159</v>
      </c>
      <c r="D197" s="209" t="s">
        <v>158</v>
      </c>
      <c r="E197" s="209" t="s">
        <v>253</v>
      </c>
      <c r="F197" s="209"/>
      <c r="G197" s="226">
        <f>G198</f>
        <v>182047.24</v>
      </c>
      <c r="H197" s="226">
        <f>H198</f>
        <v>250000</v>
      </c>
      <c r="I197" s="226">
        <f>I198</f>
        <v>51078.57</v>
      </c>
      <c r="J197" s="411">
        <f t="shared" si="14"/>
        <v>28.057865639709785</v>
      </c>
      <c r="K197" s="440">
        <f t="shared" si="15"/>
        <v>20.431428</v>
      </c>
      <c r="L197" s="87"/>
    </row>
    <row r="198" spans="1:12" ht="25.5" customHeight="1">
      <c r="A198" s="152" t="s">
        <v>720</v>
      </c>
      <c r="B198" s="199" t="s">
        <v>188</v>
      </c>
      <c r="C198" s="227" t="s">
        <v>159</v>
      </c>
      <c r="D198" s="205" t="s">
        <v>158</v>
      </c>
      <c r="E198" s="205" t="s">
        <v>253</v>
      </c>
      <c r="F198" s="205" t="s">
        <v>217</v>
      </c>
      <c r="G198" s="420">
        <v>182047.24</v>
      </c>
      <c r="H198" s="415">
        <v>250000</v>
      </c>
      <c r="I198" s="415">
        <v>51078.57</v>
      </c>
      <c r="J198" s="411">
        <f t="shared" si="14"/>
        <v>28.057865639709785</v>
      </c>
      <c r="K198" s="440">
        <f t="shared" si="15"/>
        <v>20.431428</v>
      </c>
      <c r="L198" s="87"/>
    </row>
    <row r="199" spans="1:12" ht="30" customHeight="1">
      <c r="A199" s="180" t="s">
        <v>123</v>
      </c>
      <c r="B199" s="231" t="s">
        <v>188</v>
      </c>
      <c r="C199" s="229" t="s">
        <v>159</v>
      </c>
      <c r="D199" s="209" t="s">
        <v>158</v>
      </c>
      <c r="E199" s="209" t="s">
        <v>254</v>
      </c>
      <c r="F199" s="209"/>
      <c r="G199" s="226">
        <f>SUM(G200:G208)</f>
        <v>5337904.899999999</v>
      </c>
      <c r="H199" s="226">
        <f>SUM(H200:H208)</f>
        <v>14070556.269999998</v>
      </c>
      <c r="I199" s="226">
        <f>SUM(I200:I208)</f>
        <v>5968917.01</v>
      </c>
      <c r="J199" s="411">
        <f t="shared" si="14"/>
        <v>111.8213441756896</v>
      </c>
      <c r="K199" s="440">
        <f t="shared" si="15"/>
        <v>42.42132930256922</v>
      </c>
      <c r="L199" s="87"/>
    </row>
    <row r="200" spans="1:12" ht="17.25" customHeight="1">
      <c r="A200" s="152" t="s">
        <v>614</v>
      </c>
      <c r="B200" s="199" t="s">
        <v>188</v>
      </c>
      <c r="C200" s="215" t="s">
        <v>159</v>
      </c>
      <c r="D200" s="213" t="s">
        <v>158</v>
      </c>
      <c r="E200" s="205" t="s">
        <v>254</v>
      </c>
      <c r="F200" s="205" t="s">
        <v>341</v>
      </c>
      <c r="G200" s="420">
        <v>3934204.17</v>
      </c>
      <c r="H200" s="415">
        <v>9325000</v>
      </c>
      <c r="I200" s="415">
        <v>4411133.46</v>
      </c>
      <c r="J200" s="411">
        <f t="shared" si="14"/>
        <v>112.12263699064708</v>
      </c>
      <c r="K200" s="440">
        <f t="shared" si="15"/>
        <v>47.304380268096516</v>
      </c>
      <c r="L200" s="87"/>
    </row>
    <row r="201" spans="1:12" ht="27" customHeight="1">
      <c r="A201" s="152" t="s">
        <v>617</v>
      </c>
      <c r="B201" s="199" t="s">
        <v>188</v>
      </c>
      <c r="C201" s="215" t="s">
        <v>159</v>
      </c>
      <c r="D201" s="213" t="s">
        <v>158</v>
      </c>
      <c r="E201" s="205" t="s">
        <v>254</v>
      </c>
      <c r="F201" s="205" t="s">
        <v>342</v>
      </c>
      <c r="G201" s="420">
        <v>52868.8</v>
      </c>
      <c r="H201" s="414">
        <v>100000</v>
      </c>
      <c r="I201" s="414">
        <v>20087</v>
      </c>
      <c r="J201" s="411">
        <f t="shared" si="14"/>
        <v>37.99405320340163</v>
      </c>
      <c r="K201" s="440">
        <f t="shared" si="15"/>
        <v>20.087</v>
      </c>
      <c r="L201" s="87"/>
    </row>
    <row r="202" spans="1:12" ht="39.75" customHeight="1">
      <c r="A202" s="152" t="s">
        <v>615</v>
      </c>
      <c r="B202" s="199" t="s">
        <v>188</v>
      </c>
      <c r="C202" s="215" t="s">
        <v>159</v>
      </c>
      <c r="D202" s="213" t="s">
        <v>158</v>
      </c>
      <c r="E202" s="205" t="s">
        <v>254</v>
      </c>
      <c r="F202" s="205" t="s">
        <v>92</v>
      </c>
      <c r="G202" s="426">
        <v>859863.84</v>
      </c>
      <c r="H202" s="426">
        <v>2673564.69</v>
      </c>
      <c r="I202" s="426">
        <v>1063399.25</v>
      </c>
      <c r="J202" s="411">
        <f t="shared" si="14"/>
        <v>123.670655809878</v>
      </c>
      <c r="K202" s="440">
        <f t="shared" si="15"/>
        <v>39.77458462020606</v>
      </c>
      <c r="L202" s="87"/>
    </row>
    <row r="203" spans="1:12" ht="26.25" customHeight="1">
      <c r="A203" s="152" t="s">
        <v>508</v>
      </c>
      <c r="B203" s="199" t="s">
        <v>188</v>
      </c>
      <c r="C203" s="215" t="s">
        <v>159</v>
      </c>
      <c r="D203" s="213" t="s">
        <v>158</v>
      </c>
      <c r="E203" s="205" t="s">
        <v>254</v>
      </c>
      <c r="F203" s="205" t="s">
        <v>217</v>
      </c>
      <c r="G203" s="426">
        <v>438426.23</v>
      </c>
      <c r="H203" s="427">
        <v>1435194.71</v>
      </c>
      <c r="I203" s="427">
        <v>398968.99</v>
      </c>
      <c r="J203" s="411">
        <f t="shared" si="14"/>
        <v>91.00025561883011</v>
      </c>
      <c r="K203" s="440">
        <f t="shared" si="15"/>
        <v>27.79894513407174</v>
      </c>
      <c r="L203" s="87"/>
    </row>
    <row r="204" spans="1:12" ht="56.25" customHeight="1">
      <c r="A204" s="152" t="s">
        <v>0</v>
      </c>
      <c r="B204" s="240" t="s">
        <v>188</v>
      </c>
      <c r="C204" s="215" t="s">
        <v>159</v>
      </c>
      <c r="D204" s="213" t="s">
        <v>158</v>
      </c>
      <c r="E204" s="205" t="s">
        <v>254</v>
      </c>
      <c r="F204" s="205" t="s">
        <v>1</v>
      </c>
      <c r="G204" s="420">
        <v>0</v>
      </c>
      <c r="H204" s="415">
        <v>400000</v>
      </c>
      <c r="I204" s="415">
        <v>27126.31</v>
      </c>
      <c r="J204" s="411" t="e">
        <f t="shared" si="14"/>
        <v>#DIV/0!</v>
      </c>
      <c r="K204" s="440">
        <f t="shared" si="15"/>
        <v>6.781577500000001</v>
      </c>
      <c r="L204" s="87"/>
    </row>
    <row r="205" spans="1:12" ht="42" customHeight="1">
      <c r="A205" s="161" t="s">
        <v>124</v>
      </c>
      <c r="B205" s="240" t="s">
        <v>188</v>
      </c>
      <c r="C205" s="215" t="s">
        <v>159</v>
      </c>
      <c r="D205" s="213" t="s">
        <v>158</v>
      </c>
      <c r="E205" s="205" t="s">
        <v>254</v>
      </c>
      <c r="F205" s="205" t="s">
        <v>337</v>
      </c>
      <c r="G205" s="420">
        <v>0</v>
      </c>
      <c r="H205" s="420">
        <v>14796.87</v>
      </c>
      <c r="I205" s="420">
        <v>0</v>
      </c>
      <c r="J205" s="411" t="e">
        <f t="shared" si="14"/>
        <v>#DIV/0!</v>
      </c>
      <c r="K205" s="440">
        <f t="shared" si="15"/>
        <v>0</v>
      </c>
      <c r="L205" s="87"/>
    </row>
    <row r="206" spans="1:12" ht="27" customHeight="1">
      <c r="A206" s="152" t="s">
        <v>336</v>
      </c>
      <c r="B206" s="240" t="s">
        <v>188</v>
      </c>
      <c r="C206" s="215" t="s">
        <v>159</v>
      </c>
      <c r="D206" s="213" t="s">
        <v>158</v>
      </c>
      <c r="E206" s="205" t="s">
        <v>254</v>
      </c>
      <c r="F206" s="205" t="s">
        <v>339</v>
      </c>
      <c r="G206" s="420">
        <v>48357</v>
      </c>
      <c r="H206" s="415">
        <v>94000</v>
      </c>
      <c r="I206" s="415">
        <v>48202</v>
      </c>
      <c r="J206" s="411">
        <f t="shared" si="14"/>
        <v>99.67946729532436</v>
      </c>
      <c r="K206" s="440">
        <f t="shared" si="15"/>
        <v>51.278723404255324</v>
      </c>
      <c r="L206" s="87"/>
    </row>
    <row r="207" spans="1:12" ht="38.25" customHeight="1">
      <c r="A207" s="152" t="s">
        <v>338</v>
      </c>
      <c r="B207" s="240" t="s">
        <v>188</v>
      </c>
      <c r="C207" s="215" t="s">
        <v>159</v>
      </c>
      <c r="D207" s="213" t="s">
        <v>158</v>
      </c>
      <c r="E207" s="205" t="s">
        <v>254</v>
      </c>
      <c r="F207" s="205" t="s">
        <v>340</v>
      </c>
      <c r="G207" s="420">
        <v>0</v>
      </c>
      <c r="H207" s="415">
        <v>14000</v>
      </c>
      <c r="I207" s="415">
        <v>0</v>
      </c>
      <c r="J207" s="411" t="e">
        <f t="shared" si="14"/>
        <v>#DIV/0!</v>
      </c>
      <c r="K207" s="440">
        <f t="shared" si="15"/>
        <v>0</v>
      </c>
      <c r="L207" s="87"/>
    </row>
    <row r="208" spans="1:12" ht="15.75" customHeight="1">
      <c r="A208" s="152" t="s">
        <v>243</v>
      </c>
      <c r="B208" s="199" t="s">
        <v>188</v>
      </c>
      <c r="C208" s="215" t="s">
        <v>159</v>
      </c>
      <c r="D208" s="213" t="s">
        <v>158</v>
      </c>
      <c r="E208" s="205" t="s">
        <v>254</v>
      </c>
      <c r="F208" s="205" t="s">
        <v>244</v>
      </c>
      <c r="G208" s="420">
        <v>4184.86</v>
      </c>
      <c r="H208" s="420">
        <v>14000</v>
      </c>
      <c r="I208" s="420">
        <v>0</v>
      </c>
      <c r="J208" s="411">
        <f t="shared" si="14"/>
        <v>0</v>
      </c>
      <c r="K208" s="440">
        <f t="shared" si="15"/>
        <v>0</v>
      </c>
      <c r="L208" s="87"/>
    </row>
    <row r="209" spans="1:12" ht="42" customHeight="1">
      <c r="A209" s="153" t="s">
        <v>780</v>
      </c>
      <c r="B209" s="199" t="s">
        <v>188</v>
      </c>
      <c r="C209" s="214" t="s">
        <v>159</v>
      </c>
      <c r="D209" s="221" t="s">
        <v>158</v>
      </c>
      <c r="E209" s="203" t="s">
        <v>781</v>
      </c>
      <c r="F209" s="203"/>
      <c r="G209" s="226">
        <f>SUM(G210:G211)</f>
        <v>520177.8</v>
      </c>
      <c r="H209" s="226">
        <f>SUM(H210:H211)</f>
        <v>0</v>
      </c>
      <c r="I209" s="226">
        <f>SUM(I210:I211)</f>
        <v>0</v>
      </c>
      <c r="J209" s="411">
        <f t="shared" si="14"/>
        <v>0</v>
      </c>
      <c r="K209" s="440" t="e">
        <f t="shared" si="15"/>
        <v>#DIV/0!</v>
      </c>
      <c r="L209" s="87"/>
    </row>
    <row r="210" spans="1:12" ht="37.5" customHeight="1">
      <c r="A210" s="152" t="s">
        <v>617</v>
      </c>
      <c r="B210" s="199" t="s">
        <v>188</v>
      </c>
      <c r="C210" s="215" t="s">
        <v>159</v>
      </c>
      <c r="D210" s="213" t="s">
        <v>158</v>
      </c>
      <c r="E210" s="205" t="s">
        <v>781</v>
      </c>
      <c r="F210" s="205" t="s">
        <v>342</v>
      </c>
      <c r="G210" s="420">
        <v>441858.41</v>
      </c>
      <c r="H210" s="415">
        <v>0</v>
      </c>
      <c r="I210" s="415">
        <v>0</v>
      </c>
      <c r="J210" s="411">
        <f t="shared" si="14"/>
        <v>0</v>
      </c>
      <c r="K210" s="440" t="e">
        <f t="shared" si="15"/>
        <v>#DIV/0!</v>
      </c>
      <c r="L210" s="87"/>
    </row>
    <row r="211" spans="1:12" ht="15.75" customHeight="1">
      <c r="A211" s="181" t="s">
        <v>216</v>
      </c>
      <c r="B211" s="199" t="s">
        <v>188</v>
      </c>
      <c r="C211" s="215" t="s">
        <v>159</v>
      </c>
      <c r="D211" s="213" t="s">
        <v>158</v>
      </c>
      <c r="E211" s="205" t="s">
        <v>781</v>
      </c>
      <c r="F211" s="205" t="s">
        <v>215</v>
      </c>
      <c r="G211" s="420">
        <v>78319.39</v>
      </c>
      <c r="H211" s="415">
        <v>0</v>
      </c>
      <c r="I211" s="415">
        <v>0</v>
      </c>
      <c r="J211" s="411">
        <f t="shared" si="14"/>
        <v>0</v>
      </c>
      <c r="K211" s="440" t="e">
        <f t="shared" si="15"/>
        <v>#DIV/0!</v>
      </c>
      <c r="L211" s="87"/>
    </row>
    <row r="212" spans="1:12" ht="132" customHeight="1">
      <c r="A212" s="153" t="s">
        <v>656</v>
      </c>
      <c r="B212" s="199" t="s">
        <v>188</v>
      </c>
      <c r="C212" s="214" t="s">
        <v>159</v>
      </c>
      <c r="D212" s="221" t="s">
        <v>158</v>
      </c>
      <c r="E212" s="203" t="s">
        <v>257</v>
      </c>
      <c r="F212" s="203"/>
      <c r="G212" s="226">
        <f>SUM(G213:G215)</f>
        <v>130032.36</v>
      </c>
      <c r="H212" s="419">
        <f>SUM(H213:H215)</f>
        <v>332425</v>
      </c>
      <c r="I212" s="226">
        <f>SUM(I213:I215)</f>
        <v>195800.7</v>
      </c>
      <c r="J212" s="411">
        <f t="shared" si="14"/>
        <v>150.57844062816363</v>
      </c>
      <c r="K212" s="440">
        <f t="shared" si="15"/>
        <v>58.90071444686772</v>
      </c>
      <c r="L212" s="87"/>
    </row>
    <row r="213" spans="1:12" ht="15.75" customHeight="1">
      <c r="A213" s="152" t="s">
        <v>653</v>
      </c>
      <c r="B213" s="199" t="s">
        <v>188</v>
      </c>
      <c r="C213" s="215" t="s">
        <v>159</v>
      </c>
      <c r="D213" s="213" t="s">
        <v>158</v>
      </c>
      <c r="E213" s="205" t="s">
        <v>257</v>
      </c>
      <c r="F213" s="205" t="s">
        <v>341</v>
      </c>
      <c r="G213" s="420">
        <v>98564.69</v>
      </c>
      <c r="H213" s="415">
        <v>151000</v>
      </c>
      <c r="I213" s="415">
        <v>147703.09</v>
      </c>
      <c r="J213" s="411">
        <f t="shared" si="14"/>
        <v>149.85395885686853</v>
      </c>
      <c r="K213" s="440">
        <f t="shared" si="15"/>
        <v>97.81661589403974</v>
      </c>
      <c r="L213" s="87"/>
    </row>
    <row r="214" spans="1:12" ht="45" customHeight="1">
      <c r="A214" s="152" t="s">
        <v>615</v>
      </c>
      <c r="B214" s="199" t="s">
        <v>188</v>
      </c>
      <c r="C214" s="215" t="s">
        <v>159</v>
      </c>
      <c r="D214" s="213" t="s">
        <v>158</v>
      </c>
      <c r="E214" s="205" t="s">
        <v>257</v>
      </c>
      <c r="F214" s="205" t="s">
        <v>92</v>
      </c>
      <c r="G214" s="420">
        <v>31467.67</v>
      </c>
      <c r="H214" s="415">
        <v>47738.59</v>
      </c>
      <c r="I214" s="415">
        <v>46951.61</v>
      </c>
      <c r="J214" s="411">
        <f t="shared" si="14"/>
        <v>149.2058674824034</v>
      </c>
      <c r="K214" s="440">
        <f t="shared" si="15"/>
        <v>98.35148042705075</v>
      </c>
      <c r="L214" s="87"/>
    </row>
    <row r="215" spans="1:12" ht="17.25" customHeight="1">
      <c r="A215" s="152" t="s">
        <v>508</v>
      </c>
      <c r="B215" s="199" t="s">
        <v>188</v>
      </c>
      <c r="C215" s="215" t="s">
        <v>159</v>
      </c>
      <c r="D215" s="213" t="s">
        <v>158</v>
      </c>
      <c r="E215" s="205" t="s">
        <v>257</v>
      </c>
      <c r="F215" s="205" t="s">
        <v>217</v>
      </c>
      <c r="G215" s="420">
        <v>0</v>
      </c>
      <c r="H215" s="415">
        <v>133686.41</v>
      </c>
      <c r="I215" s="415">
        <v>1146</v>
      </c>
      <c r="J215" s="411" t="e">
        <f t="shared" si="14"/>
        <v>#DIV/0!</v>
      </c>
      <c r="K215" s="440">
        <f t="shared" si="15"/>
        <v>0.8572299906923972</v>
      </c>
      <c r="L215" s="87"/>
    </row>
    <row r="216" spans="1:12" ht="66" customHeight="1">
      <c r="A216" s="155" t="s">
        <v>652</v>
      </c>
      <c r="B216" s="199" t="s">
        <v>188</v>
      </c>
      <c r="C216" s="214" t="s">
        <v>159</v>
      </c>
      <c r="D216" s="221" t="s">
        <v>158</v>
      </c>
      <c r="E216" s="203" t="s">
        <v>152</v>
      </c>
      <c r="F216" s="203"/>
      <c r="G216" s="226">
        <f>SUM(G217:G222)</f>
        <v>35667924.12</v>
      </c>
      <c r="H216" s="419">
        <f>SUM(H217:H222)</f>
        <v>57820236.97</v>
      </c>
      <c r="I216" s="226">
        <f>SUM(I217:I222)</f>
        <v>36658322.37</v>
      </c>
      <c r="J216" s="411">
        <f t="shared" si="14"/>
        <v>102.7767196281677</v>
      </c>
      <c r="K216" s="440">
        <f t="shared" si="15"/>
        <v>63.40050524009466</v>
      </c>
      <c r="L216" s="87"/>
    </row>
    <row r="217" spans="1:12" ht="21" customHeight="1">
      <c r="A217" s="152" t="s">
        <v>653</v>
      </c>
      <c r="B217" s="199" t="s">
        <v>188</v>
      </c>
      <c r="C217" s="215" t="s">
        <v>159</v>
      </c>
      <c r="D217" s="213" t="s">
        <v>158</v>
      </c>
      <c r="E217" s="205" t="s">
        <v>152</v>
      </c>
      <c r="F217" s="205" t="s">
        <v>341</v>
      </c>
      <c r="G217" s="420">
        <v>25843627.47</v>
      </c>
      <c r="H217" s="415">
        <v>40472236.57</v>
      </c>
      <c r="I217" s="415">
        <v>25303685.8</v>
      </c>
      <c r="J217" s="411">
        <f t="shared" si="14"/>
        <v>97.91073574858336</v>
      </c>
      <c r="K217" s="440">
        <f t="shared" si="15"/>
        <v>62.52109580412052</v>
      </c>
      <c r="L217" s="87"/>
    </row>
    <row r="218" spans="1:12" ht="32.25" customHeight="1">
      <c r="A218" s="152" t="s">
        <v>617</v>
      </c>
      <c r="B218" s="199" t="s">
        <v>188</v>
      </c>
      <c r="C218" s="215" t="s">
        <v>159</v>
      </c>
      <c r="D218" s="213" t="s">
        <v>158</v>
      </c>
      <c r="E218" s="205" t="s">
        <v>152</v>
      </c>
      <c r="F218" s="205" t="s">
        <v>342</v>
      </c>
      <c r="G218" s="420">
        <v>1830</v>
      </c>
      <c r="H218" s="415">
        <v>19000</v>
      </c>
      <c r="I218" s="415">
        <v>2900</v>
      </c>
      <c r="J218" s="411">
        <f t="shared" si="14"/>
        <v>158.46994535519124</v>
      </c>
      <c r="K218" s="440">
        <f t="shared" si="15"/>
        <v>15.263157894736842</v>
      </c>
      <c r="L218" s="87"/>
    </row>
    <row r="219" spans="1:12" ht="47.25" customHeight="1">
      <c r="A219" s="152" t="s">
        <v>615</v>
      </c>
      <c r="B219" s="199" t="s">
        <v>188</v>
      </c>
      <c r="C219" s="215" t="s">
        <v>159</v>
      </c>
      <c r="D219" s="213" t="s">
        <v>158</v>
      </c>
      <c r="E219" s="205" t="s">
        <v>152</v>
      </c>
      <c r="F219" s="205" t="s">
        <v>92</v>
      </c>
      <c r="G219" s="420">
        <v>6865188.37</v>
      </c>
      <c r="H219" s="415">
        <v>12236000</v>
      </c>
      <c r="I219" s="415">
        <v>8450604.94</v>
      </c>
      <c r="J219" s="411">
        <f t="shared" si="14"/>
        <v>123.0935625441549</v>
      </c>
      <c r="K219" s="440">
        <f t="shared" si="15"/>
        <v>69.0634597907813</v>
      </c>
      <c r="L219" s="87"/>
    </row>
    <row r="220" spans="1:12" ht="18" customHeight="1">
      <c r="A220" s="152" t="s">
        <v>508</v>
      </c>
      <c r="B220" s="199" t="s">
        <v>188</v>
      </c>
      <c r="C220" s="215" t="s">
        <v>159</v>
      </c>
      <c r="D220" s="213" t="s">
        <v>158</v>
      </c>
      <c r="E220" s="205" t="s">
        <v>152</v>
      </c>
      <c r="F220" s="205" t="s">
        <v>217</v>
      </c>
      <c r="G220" s="420">
        <v>126088.1</v>
      </c>
      <c r="H220" s="415">
        <v>1037000</v>
      </c>
      <c r="I220" s="415">
        <v>295156.26</v>
      </c>
      <c r="J220" s="411">
        <f t="shared" si="14"/>
        <v>234.0873246563316</v>
      </c>
      <c r="K220" s="440">
        <f t="shared" si="15"/>
        <v>28.462513018322085</v>
      </c>
      <c r="L220" s="87"/>
    </row>
    <row r="221" spans="1:12" ht="37.5" customHeight="1">
      <c r="A221" s="152" t="s">
        <v>255</v>
      </c>
      <c r="B221" s="199" t="s">
        <v>188</v>
      </c>
      <c r="C221" s="215" t="s">
        <v>159</v>
      </c>
      <c r="D221" s="213" t="s">
        <v>158</v>
      </c>
      <c r="E221" s="205" t="s">
        <v>152</v>
      </c>
      <c r="F221" s="205" t="s">
        <v>256</v>
      </c>
      <c r="G221" s="420">
        <v>176779.2</v>
      </c>
      <c r="H221" s="415">
        <v>85000.4</v>
      </c>
      <c r="I221" s="415">
        <v>85000.4</v>
      </c>
      <c r="J221" s="411">
        <f t="shared" si="14"/>
        <v>48.0828061219872</v>
      </c>
      <c r="K221" s="440">
        <f t="shared" si="15"/>
        <v>100</v>
      </c>
      <c r="L221" s="87"/>
    </row>
    <row r="222" spans="1:12" ht="48.75" customHeight="1">
      <c r="A222" s="152" t="s">
        <v>0</v>
      </c>
      <c r="B222" s="199" t="s">
        <v>188</v>
      </c>
      <c r="C222" s="215" t="s">
        <v>159</v>
      </c>
      <c r="D222" s="213" t="s">
        <v>158</v>
      </c>
      <c r="E222" s="205" t="s">
        <v>152</v>
      </c>
      <c r="F222" s="205" t="s">
        <v>1</v>
      </c>
      <c r="G222" s="420">
        <v>2654410.98</v>
      </c>
      <c r="H222" s="415">
        <v>3971000</v>
      </c>
      <c r="I222" s="415">
        <v>2520974.97</v>
      </c>
      <c r="J222" s="411">
        <f t="shared" si="14"/>
        <v>94.97304633663022</v>
      </c>
      <c r="K222" s="440">
        <f t="shared" si="15"/>
        <v>63.48463787459079</v>
      </c>
      <c r="L222" s="87"/>
    </row>
    <row r="223" spans="1:12" ht="82.5" customHeight="1">
      <c r="A223" s="153" t="s">
        <v>654</v>
      </c>
      <c r="B223" s="199" t="s">
        <v>188</v>
      </c>
      <c r="C223" s="202" t="s">
        <v>159</v>
      </c>
      <c r="D223" s="203" t="s">
        <v>158</v>
      </c>
      <c r="E223" s="203" t="s">
        <v>655</v>
      </c>
      <c r="F223" s="203"/>
      <c r="G223" s="226">
        <f>G224+G225</f>
        <v>0</v>
      </c>
      <c r="H223" s="419">
        <f>H224+H225</f>
        <v>115806.59999999999</v>
      </c>
      <c r="I223" s="419">
        <f>I224+I225</f>
        <v>115805.15</v>
      </c>
      <c r="J223" s="411" t="e">
        <f t="shared" si="14"/>
        <v>#DIV/0!</v>
      </c>
      <c r="K223" s="440">
        <f t="shared" si="15"/>
        <v>99.99874791246785</v>
      </c>
      <c r="L223" s="87"/>
    </row>
    <row r="224" spans="1:12" ht="24.75" customHeight="1">
      <c r="A224" s="181" t="s">
        <v>617</v>
      </c>
      <c r="B224" s="199" t="s">
        <v>188</v>
      </c>
      <c r="C224" s="204" t="s">
        <v>159</v>
      </c>
      <c r="D224" s="205" t="s">
        <v>158</v>
      </c>
      <c r="E224" s="205" t="s">
        <v>655</v>
      </c>
      <c r="F224" s="205" t="s">
        <v>342</v>
      </c>
      <c r="G224" s="420">
        <v>0</v>
      </c>
      <c r="H224" s="415">
        <v>94638.93</v>
      </c>
      <c r="I224" s="415">
        <v>94637.48</v>
      </c>
      <c r="J224" s="411" t="e">
        <f t="shared" si="14"/>
        <v>#DIV/0!</v>
      </c>
      <c r="K224" s="440">
        <f t="shared" si="15"/>
        <v>99.99846786095321</v>
      </c>
      <c r="L224" s="87"/>
    </row>
    <row r="225" spans="1:12" ht="15.75" customHeight="1">
      <c r="A225" s="181" t="s">
        <v>216</v>
      </c>
      <c r="B225" s="199" t="s">
        <v>188</v>
      </c>
      <c r="C225" s="204" t="s">
        <v>159</v>
      </c>
      <c r="D225" s="205" t="s">
        <v>158</v>
      </c>
      <c r="E225" s="205" t="s">
        <v>655</v>
      </c>
      <c r="F225" s="205" t="s">
        <v>215</v>
      </c>
      <c r="G225" s="420">
        <v>0</v>
      </c>
      <c r="H225" s="415">
        <v>21167.67</v>
      </c>
      <c r="I225" s="415">
        <v>21167.67</v>
      </c>
      <c r="J225" s="411" t="e">
        <f t="shared" si="14"/>
        <v>#DIV/0!</v>
      </c>
      <c r="K225" s="440">
        <f t="shared" si="15"/>
        <v>100</v>
      </c>
      <c r="L225" s="87"/>
    </row>
    <row r="226" spans="1:12" ht="15" customHeight="1">
      <c r="A226" s="178" t="s">
        <v>179</v>
      </c>
      <c r="B226" s="199" t="s">
        <v>188</v>
      </c>
      <c r="C226" s="241" t="s">
        <v>159</v>
      </c>
      <c r="D226" s="241" t="s">
        <v>165</v>
      </c>
      <c r="E226" s="203"/>
      <c r="F226" s="241"/>
      <c r="G226" s="428">
        <f>G227+G231+G233+G245+G247+G256+G259+G265+G270+G275+G279+G284+G286+G289+G292+G294+G250</f>
        <v>129311412.16000001</v>
      </c>
      <c r="H226" s="428">
        <f>H227+H231+H233+H245+H247+H256+H259+H265+H270+H275+H279+H284+H286+H289+H292+H294+H250</f>
        <v>488343423.93000007</v>
      </c>
      <c r="I226" s="428">
        <f>I227+I231+I233+I245+I247+I256+I259+I265+I270+I275+I279+I284+I286+I289+I292+I294+I250</f>
        <v>221618034.12</v>
      </c>
      <c r="J226" s="411">
        <f t="shared" si="14"/>
        <v>171.38319844948168</v>
      </c>
      <c r="K226" s="440">
        <f t="shared" si="15"/>
        <v>45.38159484907226</v>
      </c>
      <c r="L226" s="86"/>
    </row>
    <row r="227" spans="1:12" ht="40.5" customHeight="1">
      <c r="A227" s="160" t="s">
        <v>657</v>
      </c>
      <c r="B227" s="231" t="s">
        <v>188</v>
      </c>
      <c r="C227" s="232" t="s">
        <v>159</v>
      </c>
      <c r="D227" s="222" t="s">
        <v>165</v>
      </c>
      <c r="E227" s="209" t="s">
        <v>500</v>
      </c>
      <c r="F227" s="209"/>
      <c r="G227" s="226">
        <f>G228+G229+G230</f>
        <v>16650688.07</v>
      </c>
      <c r="H227" s="419">
        <f>H228+H229+H230</f>
        <v>35238718.46</v>
      </c>
      <c r="I227" s="226">
        <f>I228+I229+I230</f>
        <v>21625274.21</v>
      </c>
      <c r="J227" s="411">
        <f t="shared" si="14"/>
        <v>129.87615958623866</v>
      </c>
      <c r="K227" s="440">
        <f t="shared" si="15"/>
        <v>61.36793605178116</v>
      </c>
      <c r="L227" s="86"/>
    </row>
    <row r="228" spans="1:12" ht="19.5" customHeight="1">
      <c r="A228" s="152" t="s">
        <v>508</v>
      </c>
      <c r="B228" s="199" t="s">
        <v>188</v>
      </c>
      <c r="C228" s="215" t="s">
        <v>159</v>
      </c>
      <c r="D228" s="213" t="s">
        <v>165</v>
      </c>
      <c r="E228" s="205" t="s">
        <v>500</v>
      </c>
      <c r="F228" s="205" t="s">
        <v>217</v>
      </c>
      <c r="G228" s="420">
        <v>106953.24</v>
      </c>
      <c r="H228" s="415">
        <v>1135130.46</v>
      </c>
      <c r="I228" s="415">
        <v>138189.25</v>
      </c>
      <c r="J228" s="411">
        <f t="shared" si="14"/>
        <v>129.20529569744684</v>
      </c>
      <c r="K228" s="440">
        <f t="shared" si="15"/>
        <v>12.173865019885028</v>
      </c>
      <c r="L228" s="86"/>
    </row>
    <row r="229" spans="1:12" ht="16.5" customHeight="1">
      <c r="A229" s="152" t="s">
        <v>494</v>
      </c>
      <c r="B229" s="199" t="s">
        <v>188</v>
      </c>
      <c r="C229" s="215" t="s">
        <v>159</v>
      </c>
      <c r="D229" s="213" t="s">
        <v>165</v>
      </c>
      <c r="E229" s="205" t="s">
        <v>500</v>
      </c>
      <c r="F229" s="205" t="s">
        <v>496</v>
      </c>
      <c r="G229" s="420">
        <v>10005416.33</v>
      </c>
      <c r="H229" s="415">
        <v>21126588</v>
      </c>
      <c r="I229" s="415">
        <v>13764089.8</v>
      </c>
      <c r="J229" s="411">
        <f t="shared" si="14"/>
        <v>137.5663875048366</v>
      </c>
      <c r="K229" s="440">
        <f t="shared" si="15"/>
        <v>65.15055720308457</v>
      </c>
      <c r="L229" s="87"/>
    </row>
    <row r="230" spans="1:12" ht="58.5" customHeight="1">
      <c r="A230" s="152" t="s">
        <v>0</v>
      </c>
      <c r="B230" s="199" t="s">
        <v>188</v>
      </c>
      <c r="C230" s="215" t="s">
        <v>159</v>
      </c>
      <c r="D230" s="213" t="s">
        <v>165</v>
      </c>
      <c r="E230" s="205" t="s">
        <v>500</v>
      </c>
      <c r="F230" s="205" t="s">
        <v>1</v>
      </c>
      <c r="G230" s="420">
        <v>6538318.5</v>
      </c>
      <c r="H230" s="415">
        <v>12977000</v>
      </c>
      <c r="I230" s="415">
        <v>7722995.16</v>
      </c>
      <c r="J230" s="411">
        <f t="shared" si="14"/>
        <v>118.1189805911107</v>
      </c>
      <c r="K230" s="440">
        <f t="shared" si="15"/>
        <v>59.51294721430222</v>
      </c>
      <c r="L230" s="86"/>
    </row>
    <row r="231" spans="1:12" ht="18" customHeight="1">
      <c r="A231" s="160" t="s">
        <v>125</v>
      </c>
      <c r="B231" s="231" t="s">
        <v>188</v>
      </c>
      <c r="C231" s="232" t="s">
        <v>159</v>
      </c>
      <c r="D231" s="222" t="s">
        <v>165</v>
      </c>
      <c r="E231" s="209" t="s">
        <v>258</v>
      </c>
      <c r="F231" s="209"/>
      <c r="G231" s="226">
        <f>G232</f>
        <v>752518.82</v>
      </c>
      <c r="H231" s="419">
        <f>H232</f>
        <v>2250000</v>
      </c>
      <c r="I231" s="419">
        <f>I232</f>
        <v>882053.84</v>
      </c>
      <c r="J231" s="411">
        <f t="shared" si="14"/>
        <v>117.21352563647511</v>
      </c>
      <c r="K231" s="440">
        <f t="shared" si="15"/>
        <v>39.20239288888889</v>
      </c>
      <c r="L231" s="87"/>
    </row>
    <row r="232" spans="1:12" ht="18" customHeight="1">
      <c r="A232" s="152" t="s">
        <v>508</v>
      </c>
      <c r="B232" s="199" t="s">
        <v>188</v>
      </c>
      <c r="C232" s="215" t="s">
        <v>159</v>
      </c>
      <c r="D232" s="213" t="s">
        <v>165</v>
      </c>
      <c r="E232" s="205" t="s">
        <v>258</v>
      </c>
      <c r="F232" s="205" t="s">
        <v>217</v>
      </c>
      <c r="G232" s="420">
        <v>752518.82</v>
      </c>
      <c r="H232" s="415">
        <v>2250000</v>
      </c>
      <c r="I232" s="415">
        <v>882053.84</v>
      </c>
      <c r="J232" s="411">
        <f t="shared" si="14"/>
        <v>117.21352563647511</v>
      </c>
      <c r="K232" s="440">
        <f t="shared" si="15"/>
        <v>39.20239288888889</v>
      </c>
      <c r="L232" s="87"/>
    </row>
    <row r="233" spans="1:12" ht="25.5" customHeight="1">
      <c r="A233" s="180" t="s">
        <v>126</v>
      </c>
      <c r="B233" s="231" t="s">
        <v>188</v>
      </c>
      <c r="C233" s="232" t="s">
        <v>159</v>
      </c>
      <c r="D233" s="222" t="s">
        <v>165</v>
      </c>
      <c r="E233" s="209" t="s">
        <v>259</v>
      </c>
      <c r="F233" s="222"/>
      <c r="G233" s="226">
        <f>SUM(G234:G244)</f>
        <v>13251015.889999999</v>
      </c>
      <c r="H233" s="226">
        <f>SUM(H234:H244)</f>
        <v>30292379.09</v>
      </c>
      <c r="I233" s="226">
        <f>SUM(I234:I244)</f>
        <v>14540688.03</v>
      </c>
      <c r="J233" s="411">
        <f t="shared" si="14"/>
        <v>109.73262843170586</v>
      </c>
      <c r="K233" s="440">
        <f t="shared" si="15"/>
        <v>48.00114242198994</v>
      </c>
      <c r="L233" s="87"/>
    </row>
    <row r="234" spans="1:12" ht="16.5" customHeight="1">
      <c r="A234" s="152" t="s">
        <v>614</v>
      </c>
      <c r="B234" s="199" t="s">
        <v>188</v>
      </c>
      <c r="C234" s="215" t="s">
        <v>159</v>
      </c>
      <c r="D234" s="213" t="s">
        <v>165</v>
      </c>
      <c r="E234" s="205" t="s">
        <v>259</v>
      </c>
      <c r="F234" s="205" t="s">
        <v>341</v>
      </c>
      <c r="G234" s="420">
        <v>5142706.08</v>
      </c>
      <c r="H234" s="415">
        <v>10693000</v>
      </c>
      <c r="I234" s="415">
        <v>5822316.1</v>
      </c>
      <c r="J234" s="411">
        <f t="shared" si="14"/>
        <v>113.21502744718399</v>
      </c>
      <c r="K234" s="440">
        <f t="shared" si="15"/>
        <v>54.44979051716076</v>
      </c>
      <c r="L234" s="87"/>
    </row>
    <row r="235" spans="1:12" ht="31.5" customHeight="1">
      <c r="A235" s="152" t="s">
        <v>617</v>
      </c>
      <c r="B235" s="199" t="s">
        <v>188</v>
      </c>
      <c r="C235" s="215" t="s">
        <v>159</v>
      </c>
      <c r="D235" s="213" t="s">
        <v>165</v>
      </c>
      <c r="E235" s="205" t="s">
        <v>259</v>
      </c>
      <c r="F235" s="205" t="s">
        <v>342</v>
      </c>
      <c r="G235" s="420">
        <v>40829</v>
      </c>
      <c r="H235" s="415">
        <v>305070.1</v>
      </c>
      <c r="I235" s="415">
        <v>28798</v>
      </c>
      <c r="J235" s="411">
        <f t="shared" si="14"/>
        <v>70.53319944157339</v>
      </c>
      <c r="K235" s="440">
        <f t="shared" si="15"/>
        <v>9.43979760717291</v>
      </c>
      <c r="L235" s="87"/>
    </row>
    <row r="236" spans="1:12" ht="45" customHeight="1">
      <c r="A236" s="152" t="s">
        <v>615</v>
      </c>
      <c r="B236" s="199" t="s">
        <v>188</v>
      </c>
      <c r="C236" s="215" t="s">
        <v>159</v>
      </c>
      <c r="D236" s="213" t="s">
        <v>165</v>
      </c>
      <c r="E236" s="205" t="s">
        <v>259</v>
      </c>
      <c r="F236" s="205" t="s">
        <v>92</v>
      </c>
      <c r="G236" s="420">
        <v>1279407.14</v>
      </c>
      <c r="H236" s="415">
        <v>3262542.3</v>
      </c>
      <c r="I236" s="415">
        <v>1361306.44</v>
      </c>
      <c r="J236" s="411">
        <f t="shared" si="14"/>
        <v>106.40134773673375</v>
      </c>
      <c r="K236" s="440">
        <f t="shared" si="15"/>
        <v>41.72532690227496</v>
      </c>
      <c r="L236" s="87"/>
    </row>
    <row r="237" spans="1:12" ht="30" customHeight="1">
      <c r="A237" s="152" t="s">
        <v>403</v>
      </c>
      <c r="B237" s="199" t="s">
        <v>188</v>
      </c>
      <c r="C237" s="215" t="s">
        <v>159</v>
      </c>
      <c r="D237" s="213" t="s">
        <v>165</v>
      </c>
      <c r="E237" s="205" t="s">
        <v>259</v>
      </c>
      <c r="F237" s="205" t="s">
        <v>401</v>
      </c>
      <c r="G237" s="420">
        <v>0</v>
      </c>
      <c r="H237" s="415">
        <v>300</v>
      </c>
      <c r="I237" s="415">
        <v>0</v>
      </c>
      <c r="J237" s="411" t="e">
        <f t="shared" si="14"/>
        <v>#DIV/0!</v>
      </c>
      <c r="K237" s="440">
        <f t="shared" si="15"/>
        <v>0</v>
      </c>
      <c r="L237" s="87"/>
    </row>
    <row r="238" spans="1:12" ht="21" customHeight="1">
      <c r="A238" s="152" t="s">
        <v>508</v>
      </c>
      <c r="B238" s="199" t="s">
        <v>188</v>
      </c>
      <c r="C238" s="215" t="s">
        <v>159</v>
      </c>
      <c r="D238" s="213" t="s">
        <v>165</v>
      </c>
      <c r="E238" s="205" t="s">
        <v>259</v>
      </c>
      <c r="F238" s="205" t="s">
        <v>217</v>
      </c>
      <c r="G238" s="420">
        <v>1342866</v>
      </c>
      <c r="H238" s="415">
        <v>4058703.99</v>
      </c>
      <c r="I238" s="415">
        <v>1580104.52</v>
      </c>
      <c r="J238" s="411">
        <f t="shared" si="14"/>
        <v>117.66658177360958</v>
      </c>
      <c r="K238" s="440">
        <f t="shared" si="15"/>
        <v>38.93125795557217</v>
      </c>
      <c r="L238" s="87"/>
    </row>
    <row r="239" spans="1:12" ht="33.75" customHeight="1">
      <c r="A239" s="152" t="s">
        <v>658</v>
      </c>
      <c r="B239" s="199" t="s">
        <v>188</v>
      </c>
      <c r="C239" s="215" t="s">
        <v>159</v>
      </c>
      <c r="D239" s="213" t="s">
        <v>165</v>
      </c>
      <c r="E239" s="205" t="s">
        <v>259</v>
      </c>
      <c r="F239" s="205" t="s">
        <v>256</v>
      </c>
      <c r="G239" s="420">
        <v>75799.66</v>
      </c>
      <c r="H239" s="415">
        <v>80000</v>
      </c>
      <c r="I239" s="415">
        <v>0</v>
      </c>
      <c r="J239" s="411">
        <f t="shared" si="14"/>
        <v>0</v>
      </c>
      <c r="K239" s="440">
        <f t="shared" si="15"/>
        <v>0</v>
      </c>
      <c r="L239" s="87"/>
    </row>
    <row r="240" spans="1:12" ht="62.25" customHeight="1">
      <c r="A240" s="152" t="s">
        <v>0</v>
      </c>
      <c r="B240" s="199" t="s">
        <v>188</v>
      </c>
      <c r="C240" s="215" t="s">
        <v>159</v>
      </c>
      <c r="D240" s="213" t="s">
        <v>165</v>
      </c>
      <c r="E240" s="205" t="s">
        <v>259</v>
      </c>
      <c r="F240" s="205" t="s">
        <v>1</v>
      </c>
      <c r="G240" s="420">
        <v>5051049</v>
      </c>
      <c r="H240" s="415">
        <v>11100000</v>
      </c>
      <c r="I240" s="415">
        <v>5664167.9</v>
      </c>
      <c r="J240" s="411">
        <f t="shared" si="14"/>
        <v>112.1384468849936</v>
      </c>
      <c r="K240" s="440">
        <f t="shared" si="15"/>
        <v>51.02853963963965</v>
      </c>
      <c r="L240" s="87"/>
    </row>
    <row r="241" spans="1:12" ht="42" customHeight="1">
      <c r="A241" s="161" t="s">
        <v>124</v>
      </c>
      <c r="B241" s="199" t="s">
        <v>188</v>
      </c>
      <c r="C241" s="215" t="s">
        <v>159</v>
      </c>
      <c r="D241" s="213" t="s">
        <v>165</v>
      </c>
      <c r="E241" s="205" t="s">
        <v>259</v>
      </c>
      <c r="F241" s="205" t="s">
        <v>337</v>
      </c>
      <c r="G241" s="420">
        <v>0</v>
      </c>
      <c r="H241" s="415">
        <v>278000</v>
      </c>
      <c r="I241" s="415">
        <v>0</v>
      </c>
      <c r="J241" s="411" t="e">
        <f t="shared" si="14"/>
        <v>#DIV/0!</v>
      </c>
      <c r="K241" s="440">
        <f t="shared" si="15"/>
        <v>0</v>
      </c>
      <c r="L241" s="87"/>
    </row>
    <row r="242" spans="1:12" ht="25.5">
      <c r="A242" s="152" t="s">
        <v>336</v>
      </c>
      <c r="B242" s="199" t="s">
        <v>188</v>
      </c>
      <c r="C242" s="215" t="s">
        <v>159</v>
      </c>
      <c r="D242" s="213" t="s">
        <v>165</v>
      </c>
      <c r="E242" s="205" t="s">
        <v>259</v>
      </c>
      <c r="F242" s="205" t="s">
        <v>339</v>
      </c>
      <c r="G242" s="420">
        <v>217340</v>
      </c>
      <c r="H242" s="415">
        <v>342136</v>
      </c>
      <c r="I242" s="415">
        <v>68882</v>
      </c>
      <c r="J242" s="411">
        <f t="shared" si="14"/>
        <v>31.693199595104442</v>
      </c>
      <c r="K242" s="440">
        <f t="shared" si="15"/>
        <v>20.132929595248672</v>
      </c>
      <c r="L242" s="87"/>
    </row>
    <row r="243" spans="1:12" ht="26.25" customHeight="1">
      <c r="A243" s="152" t="s">
        <v>338</v>
      </c>
      <c r="B243" s="199" t="s">
        <v>188</v>
      </c>
      <c r="C243" s="215" t="s">
        <v>159</v>
      </c>
      <c r="D243" s="213" t="s">
        <v>165</v>
      </c>
      <c r="E243" s="205" t="s">
        <v>259</v>
      </c>
      <c r="F243" s="205" t="s">
        <v>340</v>
      </c>
      <c r="G243" s="420">
        <v>18241</v>
      </c>
      <c r="H243" s="415">
        <v>45000</v>
      </c>
      <c r="I243" s="415">
        <v>10184</v>
      </c>
      <c r="J243" s="411">
        <f t="shared" si="14"/>
        <v>55.8302724631325</v>
      </c>
      <c r="K243" s="440">
        <f t="shared" si="15"/>
        <v>22.63111111111111</v>
      </c>
      <c r="L243" s="87"/>
    </row>
    <row r="244" spans="1:12" ht="18.75" customHeight="1">
      <c r="A244" s="152" t="s">
        <v>243</v>
      </c>
      <c r="B244" s="199" t="s">
        <v>188</v>
      </c>
      <c r="C244" s="215" t="s">
        <v>159</v>
      </c>
      <c r="D244" s="213" t="s">
        <v>165</v>
      </c>
      <c r="E244" s="205" t="s">
        <v>259</v>
      </c>
      <c r="F244" s="205" t="s">
        <v>244</v>
      </c>
      <c r="G244" s="420">
        <v>82778.01</v>
      </c>
      <c r="H244" s="415">
        <v>127626.7</v>
      </c>
      <c r="I244" s="415">
        <v>4929.07</v>
      </c>
      <c r="J244" s="411">
        <f t="shared" si="14"/>
        <v>5.954564503302266</v>
      </c>
      <c r="K244" s="440">
        <f t="shared" si="15"/>
        <v>3.862099388294142</v>
      </c>
      <c r="L244" s="87"/>
    </row>
    <row r="245" spans="1:12" ht="25.5">
      <c r="A245" s="182" t="s">
        <v>659</v>
      </c>
      <c r="B245" s="199" t="s">
        <v>188</v>
      </c>
      <c r="C245" s="242" t="s">
        <v>159</v>
      </c>
      <c r="D245" s="243" t="s">
        <v>165</v>
      </c>
      <c r="E245" s="244" t="s">
        <v>356</v>
      </c>
      <c r="F245" s="205"/>
      <c r="G245" s="226">
        <f>SUM(G246:G246)</f>
        <v>0</v>
      </c>
      <c r="H245" s="226">
        <f>SUM(H246:H246)</f>
        <v>1964391.19</v>
      </c>
      <c r="I245" s="226">
        <f>SUM(I246:I246)</f>
        <v>0</v>
      </c>
      <c r="J245" s="411" t="e">
        <f t="shared" si="14"/>
        <v>#DIV/0!</v>
      </c>
      <c r="K245" s="440">
        <f t="shared" si="15"/>
        <v>0</v>
      </c>
      <c r="L245" s="87"/>
    </row>
    <row r="246" spans="1:12" ht="42.75" customHeight="1">
      <c r="A246" s="152" t="s">
        <v>615</v>
      </c>
      <c r="B246" s="199" t="s">
        <v>188</v>
      </c>
      <c r="C246" s="215" t="s">
        <v>159</v>
      </c>
      <c r="D246" s="213" t="s">
        <v>165</v>
      </c>
      <c r="E246" s="205" t="s">
        <v>356</v>
      </c>
      <c r="F246" s="205" t="s">
        <v>92</v>
      </c>
      <c r="G246" s="420">
        <v>0</v>
      </c>
      <c r="H246" s="415">
        <v>1964391.19</v>
      </c>
      <c r="I246" s="415">
        <v>0</v>
      </c>
      <c r="J246" s="411" t="e">
        <f t="shared" si="14"/>
        <v>#DIV/0!</v>
      </c>
      <c r="K246" s="440">
        <f t="shared" si="15"/>
        <v>0</v>
      </c>
      <c r="L246" s="87"/>
    </row>
    <row r="247" spans="1:12" ht="29.25" customHeight="1">
      <c r="A247" s="153" t="s">
        <v>780</v>
      </c>
      <c r="B247" s="199" t="s">
        <v>188</v>
      </c>
      <c r="C247" s="214" t="s">
        <v>159</v>
      </c>
      <c r="D247" s="221" t="s">
        <v>158</v>
      </c>
      <c r="E247" s="203" t="s">
        <v>781</v>
      </c>
      <c r="F247" s="203"/>
      <c r="G247" s="226">
        <f>SUM(G248:G249)</f>
        <v>1866067.9300000002</v>
      </c>
      <c r="H247" s="226">
        <f>SUM(H248:H249)</f>
        <v>0</v>
      </c>
      <c r="I247" s="226">
        <f>SUM(I248:I249)</f>
        <v>0</v>
      </c>
      <c r="J247" s="411">
        <f t="shared" si="14"/>
        <v>0</v>
      </c>
      <c r="K247" s="440" t="e">
        <f t="shared" si="15"/>
        <v>#DIV/0!</v>
      </c>
      <c r="L247" s="87"/>
    </row>
    <row r="248" spans="1:12" ht="29.25" customHeight="1">
      <c r="A248" s="152" t="s">
        <v>617</v>
      </c>
      <c r="B248" s="199" t="s">
        <v>188</v>
      </c>
      <c r="C248" s="215" t="s">
        <v>159</v>
      </c>
      <c r="D248" s="213" t="s">
        <v>158</v>
      </c>
      <c r="E248" s="205" t="s">
        <v>781</v>
      </c>
      <c r="F248" s="205" t="s">
        <v>342</v>
      </c>
      <c r="G248" s="420">
        <v>1188294.85</v>
      </c>
      <c r="H248" s="415">
        <v>0</v>
      </c>
      <c r="I248" s="415">
        <v>0</v>
      </c>
      <c r="J248" s="411">
        <f t="shared" si="14"/>
        <v>0</v>
      </c>
      <c r="K248" s="440" t="e">
        <f t="shared" si="15"/>
        <v>#DIV/0!</v>
      </c>
      <c r="L248" s="87"/>
    </row>
    <row r="249" spans="1:12" ht="20.25" customHeight="1">
      <c r="A249" s="181" t="s">
        <v>216</v>
      </c>
      <c r="B249" s="199" t="s">
        <v>188</v>
      </c>
      <c r="C249" s="215" t="s">
        <v>159</v>
      </c>
      <c r="D249" s="213" t="s">
        <v>158</v>
      </c>
      <c r="E249" s="205" t="s">
        <v>781</v>
      </c>
      <c r="F249" s="205" t="s">
        <v>215</v>
      </c>
      <c r="G249" s="420">
        <v>677773.08</v>
      </c>
      <c r="H249" s="415">
        <v>0</v>
      </c>
      <c r="I249" s="415">
        <v>0</v>
      </c>
      <c r="J249" s="411">
        <f t="shared" si="14"/>
        <v>0</v>
      </c>
      <c r="K249" s="440" t="e">
        <f t="shared" si="15"/>
        <v>#DIV/0!</v>
      </c>
      <c r="L249" s="87"/>
    </row>
    <row r="250" spans="1:12" ht="25.5">
      <c r="A250" s="182" t="s">
        <v>660</v>
      </c>
      <c r="B250" s="199" t="s">
        <v>188</v>
      </c>
      <c r="C250" s="242" t="s">
        <v>159</v>
      </c>
      <c r="D250" s="243" t="s">
        <v>165</v>
      </c>
      <c r="E250" s="244" t="s">
        <v>661</v>
      </c>
      <c r="F250" s="205"/>
      <c r="G250" s="226">
        <f>SUM(G251:G255)</f>
        <v>0</v>
      </c>
      <c r="H250" s="226">
        <f>SUM(H251:H255)</f>
        <v>179754875.76000002</v>
      </c>
      <c r="I250" s="226">
        <f>SUM(I251:I255)</f>
        <v>64737858.550000004</v>
      </c>
      <c r="J250" s="411" t="e">
        <f aca="true" t="shared" si="16" ref="J250:J313">I250/G250*100</f>
        <v>#DIV/0!</v>
      </c>
      <c r="K250" s="440">
        <f t="shared" si="15"/>
        <v>36.01452159575068</v>
      </c>
      <c r="L250" s="87"/>
    </row>
    <row r="251" spans="1:12" ht="33" customHeight="1">
      <c r="A251" s="152" t="s">
        <v>403</v>
      </c>
      <c r="B251" s="199" t="s">
        <v>188</v>
      </c>
      <c r="C251" s="215" t="s">
        <v>159</v>
      </c>
      <c r="D251" s="213" t="s">
        <v>165</v>
      </c>
      <c r="E251" s="205" t="s">
        <v>661</v>
      </c>
      <c r="F251" s="205" t="s">
        <v>401</v>
      </c>
      <c r="G251" s="420">
        <v>0</v>
      </c>
      <c r="H251" s="420">
        <v>63141258.25</v>
      </c>
      <c r="I251" s="420">
        <v>19816485</v>
      </c>
      <c r="J251" s="411" t="e">
        <f t="shared" si="16"/>
        <v>#DIV/0!</v>
      </c>
      <c r="K251" s="440">
        <f t="shared" si="15"/>
        <v>31.384368239129916</v>
      </c>
      <c r="L251" s="87"/>
    </row>
    <row r="252" spans="1:12" ht="22.5" customHeight="1">
      <c r="A252" s="152" t="s">
        <v>508</v>
      </c>
      <c r="B252" s="199" t="s">
        <v>188</v>
      </c>
      <c r="C252" s="215" t="s">
        <v>159</v>
      </c>
      <c r="D252" s="213" t="s">
        <v>165</v>
      </c>
      <c r="E252" s="205" t="s">
        <v>661</v>
      </c>
      <c r="F252" s="205" t="s">
        <v>217</v>
      </c>
      <c r="G252" s="420">
        <v>0</v>
      </c>
      <c r="H252" s="420">
        <v>12498450.83</v>
      </c>
      <c r="I252" s="420">
        <v>2160568.9</v>
      </c>
      <c r="J252" s="411" t="e">
        <f>I252/G252*100</f>
        <v>#DIV/0!</v>
      </c>
      <c r="K252" s="440">
        <f>I252/H252*100</f>
        <v>17.286693602170214</v>
      </c>
      <c r="L252" s="87"/>
    </row>
    <row r="253" spans="1:12" ht="22.5" customHeight="1">
      <c r="A253" s="152" t="s">
        <v>765</v>
      </c>
      <c r="B253" s="199" t="s">
        <v>188</v>
      </c>
      <c r="C253" s="215" t="s">
        <v>159</v>
      </c>
      <c r="D253" s="213" t="s">
        <v>165</v>
      </c>
      <c r="E253" s="205" t="s">
        <v>661</v>
      </c>
      <c r="F253" s="205" t="s">
        <v>217</v>
      </c>
      <c r="G253" s="420">
        <v>0</v>
      </c>
      <c r="H253" s="420">
        <v>495.23</v>
      </c>
      <c r="I253" s="420">
        <v>94.17</v>
      </c>
      <c r="J253" s="411" t="e">
        <f t="shared" si="16"/>
        <v>#DIV/0!</v>
      </c>
      <c r="K253" s="440">
        <f t="shared" si="15"/>
        <v>19.015406982614138</v>
      </c>
      <c r="L253" s="87"/>
    </row>
    <row r="254" spans="1:12" ht="18" customHeight="1">
      <c r="A254" s="181" t="s">
        <v>216</v>
      </c>
      <c r="B254" s="199" t="s">
        <v>188</v>
      </c>
      <c r="C254" s="215" t="s">
        <v>159</v>
      </c>
      <c r="D254" s="213" t="s">
        <v>165</v>
      </c>
      <c r="E254" s="205" t="s">
        <v>661</v>
      </c>
      <c r="F254" s="205" t="s">
        <v>215</v>
      </c>
      <c r="G254" s="420">
        <v>0</v>
      </c>
      <c r="H254" s="420">
        <v>104114166.68</v>
      </c>
      <c r="I254" s="420">
        <v>42760700.21</v>
      </c>
      <c r="J254" s="411" t="e">
        <f t="shared" si="16"/>
        <v>#DIV/0!</v>
      </c>
      <c r="K254" s="440">
        <f t="shared" si="15"/>
        <v>41.07097196621389</v>
      </c>
      <c r="L254" s="87"/>
    </row>
    <row r="255" spans="1:12" ht="18.75" customHeight="1">
      <c r="A255" s="181" t="s">
        <v>662</v>
      </c>
      <c r="B255" s="199" t="s">
        <v>188</v>
      </c>
      <c r="C255" s="215" t="s">
        <v>159</v>
      </c>
      <c r="D255" s="213" t="s">
        <v>165</v>
      </c>
      <c r="E255" s="205" t="s">
        <v>661</v>
      </c>
      <c r="F255" s="205" t="s">
        <v>215</v>
      </c>
      <c r="G255" s="420">
        <v>0</v>
      </c>
      <c r="H255" s="420">
        <v>504.77</v>
      </c>
      <c r="I255" s="420">
        <v>10.27</v>
      </c>
      <c r="J255" s="411" t="e">
        <f t="shared" si="16"/>
        <v>#DIV/0!</v>
      </c>
      <c r="K255" s="440">
        <f t="shared" si="15"/>
        <v>2.0345900112922717</v>
      </c>
      <c r="L255" s="87"/>
    </row>
    <row r="256" spans="1:12" ht="78.75" customHeight="1">
      <c r="A256" s="153" t="s">
        <v>654</v>
      </c>
      <c r="B256" s="199" t="s">
        <v>188</v>
      </c>
      <c r="C256" s="202" t="s">
        <v>159</v>
      </c>
      <c r="D256" s="203" t="s">
        <v>165</v>
      </c>
      <c r="E256" s="203" t="s">
        <v>663</v>
      </c>
      <c r="F256" s="203"/>
      <c r="G256" s="226">
        <f>G257+G258</f>
        <v>0</v>
      </c>
      <c r="H256" s="419">
        <f>H257+H258</f>
        <v>535193.4</v>
      </c>
      <c r="I256" s="419">
        <f>I257+I258</f>
        <v>534042.3</v>
      </c>
      <c r="J256" s="411" t="e">
        <f t="shared" si="16"/>
        <v>#DIV/0!</v>
      </c>
      <c r="K256" s="440">
        <f t="shared" si="15"/>
        <v>99.78491887231795</v>
      </c>
      <c r="L256" s="87"/>
    </row>
    <row r="257" spans="1:12" ht="29.25" customHeight="1">
      <c r="A257" s="181" t="s">
        <v>617</v>
      </c>
      <c r="B257" s="199" t="s">
        <v>188</v>
      </c>
      <c r="C257" s="204" t="s">
        <v>159</v>
      </c>
      <c r="D257" s="205" t="s">
        <v>165</v>
      </c>
      <c r="E257" s="205" t="s">
        <v>663</v>
      </c>
      <c r="F257" s="205" t="s">
        <v>342</v>
      </c>
      <c r="G257" s="420">
        <v>0</v>
      </c>
      <c r="H257" s="415">
        <v>197177.89</v>
      </c>
      <c r="I257" s="415">
        <v>196026.79</v>
      </c>
      <c r="J257" s="411" t="e">
        <f t="shared" si="16"/>
        <v>#DIV/0!</v>
      </c>
      <c r="K257" s="440">
        <f t="shared" si="15"/>
        <v>99.41621243639436</v>
      </c>
      <c r="L257" s="87"/>
    </row>
    <row r="258" spans="1:12" ht="14.25" customHeight="1">
      <c r="A258" s="181" t="s">
        <v>216</v>
      </c>
      <c r="B258" s="210" t="s">
        <v>188</v>
      </c>
      <c r="C258" s="204" t="s">
        <v>159</v>
      </c>
      <c r="D258" s="205" t="s">
        <v>165</v>
      </c>
      <c r="E258" s="205" t="s">
        <v>663</v>
      </c>
      <c r="F258" s="205" t="s">
        <v>215</v>
      </c>
      <c r="G258" s="420">
        <v>0</v>
      </c>
      <c r="H258" s="415">
        <v>338015.51</v>
      </c>
      <c r="I258" s="415">
        <v>338015.51</v>
      </c>
      <c r="J258" s="411" t="e">
        <f t="shared" si="16"/>
        <v>#DIV/0!</v>
      </c>
      <c r="K258" s="440">
        <f t="shared" si="15"/>
        <v>100</v>
      </c>
      <c r="L258" s="87"/>
    </row>
    <row r="259" spans="1:12" ht="99" customHeight="1">
      <c r="A259" s="155" t="s">
        <v>664</v>
      </c>
      <c r="B259" s="199" t="s">
        <v>188</v>
      </c>
      <c r="C259" s="214" t="s">
        <v>159</v>
      </c>
      <c r="D259" s="221" t="s">
        <v>165</v>
      </c>
      <c r="E259" s="203" t="s">
        <v>153</v>
      </c>
      <c r="F259" s="221"/>
      <c r="G259" s="226">
        <f>SUM(G260:G264)</f>
        <v>83778843.78</v>
      </c>
      <c r="H259" s="419">
        <f>SUM(H260:H264)</f>
        <v>143616763.03</v>
      </c>
      <c r="I259" s="226">
        <f>SUM(I260:I264)</f>
        <v>88613492.99000001</v>
      </c>
      <c r="J259" s="411">
        <f t="shared" si="16"/>
        <v>105.77072801660479</v>
      </c>
      <c r="K259" s="440">
        <f t="shared" si="15"/>
        <v>61.70135791981999</v>
      </c>
      <c r="L259" s="87"/>
    </row>
    <row r="260" spans="1:12" ht="21" customHeight="1">
      <c r="A260" s="152" t="s">
        <v>653</v>
      </c>
      <c r="B260" s="199" t="s">
        <v>188</v>
      </c>
      <c r="C260" s="204" t="s">
        <v>159</v>
      </c>
      <c r="D260" s="205" t="s">
        <v>165</v>
      </c>
      <c r="E260" s="205" t="s">
        <v>153</v>
      </c>
      <c r="F260" s="205" t="s">
        <v>341</v>
      </c>
      <c r="G260" s="420">
        <v>32444666.43</v>
      </c>
      <c r="H260" s="415">
        <v>51795763.03</v>
      </c>
      <c r="I260" s="414">
        <v>33263203.47</v>
      </c>
      <c r="J260" s="411">
        <f t="shared" si="16"/>
        <v>102.52287087545193</v>
      </c>
      <c r="K260" s="440">
        <f aca="true" t="shared" si="17" ref="K260:K322">I260/H260*100</f>
        <v>64.21993136916241</v>
      </c>
      <c r="L260" s="87"/>
    </row>
    <row r="261" spans="1:12" ht="36" customHeight="1">
      <c r="A261" s="152" t="s">
        <v>617</v>
      </c>
      <c r="B261" s="199" t="s">
        <v>188</v>
      </c>
      <c r="C261" s="204" t="s">
        <v>159</v>
      </c>
      <c r="D261" s="205" t="s">
        <v>165</v>
      </c>
      <c r="E261" s="205" t="s">
        <v>153</v>
      </c>
      <c r="F261" s="205" t="s">
        <v>342</v>
      </c>
      <c r="G261" s="420">
        <v>5190</v>
      </c>
      <c r="H261" s="414">
        <v>28000</v>
      </c>
      <c r="I261" s="414">
        <v>2358</v>
      </c>
      <c r="J261" s="411">
        <f t="shared" si="16"/>
        <v>45.433526011560694</v>
      </c>
      <c r="K261" s="440">
        <f t="shared" si="17"/>
        <v>8.42142857142857</v>
      </c>
      <c r="L261" s="87"/>
    </row>
    <row r="262" spans="1:12" ht="44.25" customHeight="1">
      <c r="A262" s="152" t="s">
        <v>615</v>
      </c>
      <c r="B262" s="199" t="s">
        <v>188</v>
      </c>
      <c r="C262" s="204" t="s">
        <v>159</v>
      </c>
      <c r="D262" s="205" t="s">
        <v>165</v>
      </c>
      <c r="E262" s="205" t="s">
        <v>153</v>
      </c>
      <c r="F262" s="205" t="s">
        <v>92</v>
      </c>
      <c r="G262" s="420">
        <v>8000378.69</v>
      </c>
      <c r="H262" s="415">
        <v>15656000</v>
      </c>
      <c r="I262" s="415">
        <v>9641452.64</v>
      </c>
      <c r="J262" s="411">
        <f t="shared" si="16"/>
        <v>120.5124533923781</v>
      </c>
      <c r="K262" s="440">
        <f t="shared" si="17"/>
        <v>61.58311599386816</v>
      </c>
      <c r="L262" s="87"/>
    </row>
    <row r="263" spans="1:12" ht="24.75" customHeight="1">
      <c r="A263" s="152" t="s">
        <v>508</v>
      </c>
      <c r="B263" s="199" t="s">
        <v>188</v>
      </c>
      <c r="C263" s="204" t="s">
        <v>159</v>
      </c>
      <c r="D263" s="205" t="s">
        <v>165</v>
      </c>
      <c r="E263" s="205" t="s">
        <v>153</v>
      </c>
      <c r="F263" s="205" t="s">
        <v>217</v>
      </c>
      <c r="G263" s="420">
        <v>266165.72</v>
      </c>
      <c r="H263" s="415">
        <v>2692000</v>
      </c>
      <c r="I263" s="415">
        <v>508464.07</v>
      </c>
      <c r="J263" s="411">
        <f t="shared" si="16"/>
        <v>191.03289108755254</v>
      </c>
      <c r="K263" s="440">
        <f t="shared" si="17"/>
        <v>18.88796693907875</v>
      </c>
      <c r="L263" s="87"/>
    </row>
    <row r="264" spans="1:12" ht="57.75" customHeight="1">
      <c r="A264" s="152" t="s">
        <v>0</v>
      </c>
      <c r="B264" s="199" t="s">
        <v>188</v>
      </c>
      <c r="C264" s="204" t="s">
        <v>159</v>
      </c>
      <c r="D264" s="205" t="s">
        <v>165</v>
      </c>
      <c r="E264" s="205" t="s">
        <v>153</v>
      </c>
      <c r="F264" s="205" t="s">
        <v>1</v>
      </c>
      <c r="G264" s="420">
        <v>43062442.94</v>
      </c>
      <c r="H264" s="414">
        <v>73445000</v>
      </c>
      <c r="I264" s="414">
        <v>45198014.81</v>
      </c>
      <c r="J264" s="411">
        <f t="shared" si="16"/>
        <v>104.9592445857648</v>
      </c>
      <c r="K264" s="440">
        <f t="shared" si="17"/>
        <v>61.53994800190618</v>
      </c>
      <c r="L264" s="87"/>
    </row>
    <row r="265" spans="1:12" ht="132" customHeight="1">
      <c r="A265" s="153" t="s">
        <v>656</v>
      </c>
      <c r="B265" s="199" t="s">
        <v>188</v>
      </c>
      <c r="C265" s="202" t="s">
        <v>159</v>
      </c>
      <c r="D265" s="203" t="s">
        <v>165</v>
      </c>
      <c r="E265" s="203" t="s">
        <v>261</v>
      </c>
      <c r="F265" s="203"/>
      <c r="G265" s="226">
        <f>SUM(G266:G269)</f>
        <v>51996.06</v>
      </c>
      <c r="H265" s="419">
        <f>SUM(H266:H269)</f>
        <v>1090803</v>
      </c>
      <c r="I265" s="226">
        <f>SUM(I266:I269)</f>
        <v>351089.09</v>
      </c>
      <c r="J265" s="411">
        <f t="shared" si="16"/>
        <v>675.2224880115917</v>
      </c>
      <c r="K265" s="440">
        <f t="shared" si="17"/>
        <v>32.18629670068748</v>
      </c>
      <c r="L265" s="87"/>
    </row>
    <row r="266" spans="1:12" ht="15.75" customHeight="1">
      <c r="A266" s="152" t="s">
        <v>653</v>
      </c>
      <c r="B266" s="199" t="s">
        <v>188</v>
      </c>
      <c r="C266" s="204" t="s">
        <v>159</v>
      </c>
      <c r="D266" s="205" t="s">
        <v>165</v>
      </c>
      <c r="E266" s="205" t="s">
        <v>261</v>
      </c>
      <c r="F266" s="205" t="s">
        <v>341</v>
      </c>
      <c r="G266" s="420">
        <v>0</v>
      </c>
      <c r="H266" s="415">
        <v>5000</v>
      </c>
      <c r="I266" s="414">
        <v>3217.41</v>
      </c>
      <c r="J266" s="411" t="e">
        <f t="shared" si="16"/>
        <v>#DIV/0!</v>
      </c>
      <c r="K266" s="440">
        <f t="shared" si="17"/>
        <v>64.3482</v>
      </c>
      <c r="L266" s="87"/>
    </row>
    <row r="267" spans="1:12" ht="39" customHeight="1">
      <c r="A267" s="152" t="s">
        <v>615</v>
      </c>
      <c r="B267" s="199" t="s">
        <v>188</v>
      </c>
      <c r="C267" s="204" t="s">
        <v>159</v>
      </c>
      <c r="D267" s="205" t="s">
        <v>165</v>
      </c>
      <c r="E267" s="205" t="s">
        <v>261</v>
      </c>
      <c r="F267" s="205" t="s">
        <v>92</v>
      </c>
      <c r="G267" s="420">
        <v>563.46</v>
      </c>
      <c r="H267" s="415">
        <v>1500</v>
      </c>
      <c r="I267" s="414">
        <v>971.68</v>
      </c>
      <c r="J267" s="411">
        <f t="shared" si="16"/>
        <v>172.44879849501294</v>
      </c>
      <c r="K267" s="440">
        <f t="shared" si="17"/>
        <v>64.77866666666667</v>
      </c>
      <c r="L267" s="87"/>
    </row>
    <row r="268" spans="1:12" ht="14.25" customHeight="1">
      <c r="A268" s="152" t="s">
        <v>720</v>
      </c>
      <c r="B268" s="199" t="s">
        <v>188</v>
      </c>
      <c r="C268" s="204" t="s">
        <v>159</v>
      </c>
      <c r="D268" s="205" t="s">
        <v>165</v>
      </c>
      <c r="E268" s="205" t="s">
        <v>261</v>
      </c>
      <c r="F268" s="205" t="s">
        <v>217</v>
      </c>
      <c r="G268" s="420">
        <v>13248</v>
      </c>
      <c r="H268" s="415">
        <v>373796</v>
      </c>
      <c r="I268" s="414">
        <v>319000</v>
      </c>
      <c r="J268" s="411">
        <f t="shared" si="16"/>
        <v>2407.9106280193237</v>
      </c>
      <c r="K268" s="440">
        <f t="shared" si="17"/>
        <v>85.34066710184165</v>
      </c>
      <c r="L268" s="87"/>
    </row>
    <row r="269" spans="1:12" ht="15" customHeight="1">
      <c r="A269" s="181" t="s">
        <v>216</v>
      </c>
      <c r="B269" s="199" t="s">
        <v>188</v>
      </c>
      <c r="C269" s="204" t="s">
        <v>159</v>
      </c>
      <c r="D269" s="205" t="s">
        <v>165</v>
      </c>
      <c r="E269" s="205" t="s">
        <v>665</v>
      </c>
      <c r="F269" s="205" t="s">
        <v>215</v>
      </c>
      <c r="G269" s="420">
        <v>38184.6</v>
      </c>
      <c r="H269" s="415">
        <v>710507</v>
      </c>
      <c r="I269" s="415">
        <v>27900</v>
      </c>
      <c r="J269" s="411">
        <f t="shared" si="16"/>
        <v>73.06610518376519</v>
      </c>
      <c r="K269" s="440">
        <f t="shared" si="17"/>
        <v>3.9267734167291803</v>
      </c>
      <c r="L269" s="87"/>
    </row>
    <row r="270" spans="1:12" ht="33" customHeight="1">
      <c r="A270" s="155" t="s">
        <v>666</v>
      </c>
      <c r="B270" s="199" t="s">
        <v>188</v>
      </c>
      <c r="C270" s="214" t="s">
        <v>159</v>
      </c>
      <c r="D270" s="221" t="s">
        <v>165</v>
      </c>
      <c r="E270" s="203" t="s">
        <v>310</v>
      </c>
      <c r="F270" s="205"/>
      <c r="G270" s="226">
        <f>SUM(G271:G274)</f>
        <v>868763.99</v>
      </c>
      <c r="H270" s="419">
        <f>SUM(H271:H274)</f>
        <v>70361200</v>
      </c>
      <c r="I270" s="419">
        <f>SUM(I271:I274)</f>
        <v>18760880.79</v>
      </c>
      <c r="J270" s="411">
        <f t="shared" si="16"/>
        <v>2159.4910707567424</v>
      </c>
      <c r="K270" s="440">
        <f t="shared" si="17"/>
        <v>26.663673715058867</v>
      </c>
      <c r="L270" s="87"/>
    </row>
    <row r="271" spans="1:12" ht="33.75" customHeight="1">
      <c r="A271" s="462" t="s">
        <v>403</v>
      </c>
      <c r="B271" s="199" t="s">
        <v>188</v>
      </c>
      <c r="C271" s="214" t="s">
        <v>159</v>
      </c>
      <c r="D271" s="221" t="s">
        <v>165</v>
      </c>
      <c r="E271" s="203" t="s">
        <v>310</v>
      </c>
      <c r="F271" s="205" t="s">
        <v>401</v>
      </c>
      <c r="G271" s="420">
        <v>0</v>
      </c>
      <c r="H271" s="415">
        <v>12000000</v>
      </c>
      <c r="I271" s="420">
        <v>0</v>
      </c>
      <c r="J271" s="411"/>
      <c r="K271" s="440"/>
      <c r="L271" s="87"/>
    </row>
    <row r="272" spans="1:12" ht="26.25" customHeight="1">
      <c r="A272" s="152" t="s">
        <v>766</v>
      </c>
      <c r="B272" s="199" t="s">
        <v>188</v>
      </c>
      <c r="C272" s="215" t="s">
        <v>159</v>
      </c>
      <c r="D272" s="213" t="s">
        <v>165</v>
      </c>
      <c r="E272" s="205" t="s">
        <v>310</v>
      </c>
      <c r="F272" s="205" t="s">
        <v>217</v>
      </c>
      <c r="G272" s="420">
        <v>724348.63</v>
      </c>
      <c r="H272" s="420">
        <v>47166990</v>
      </c>
      <c r="I272" s="420">
        <v>18646455.4</v>
      </c>
      <c r="J272" s="411">
        <f t="shared" si="16"/>
        <v>2574.2376844144787</v>
      </c>
      <c r="K272" s="440">
        <f t="shared" si="17"/>
        <v>39.53284998682341</v>
      </c>
      <c r="L272" s="87"/>
    </row>
    <row r="273" spans="1:12" ht="39.75" customHeight="1">
      <c r="A273" s="152" t="s">
        <v>667</v>
      </c>
      <c r="B273" s="199" t="s">
        <v>188</v>
      </c>
      <c r="C273" s="215" t="s">
        <v>159</v>
      </c>
      <c r="D273" s="213" t="s">
        <v>165</v>
      </c>
      <c r="E273" s="205" t="s">
        <v>310</v>
      </c>
      <c r="F273" s="205" t="s">
        <v>501</v>
      </c>
      <c r="G273" s="420">
        <v>0</v>
      </c>
      <c r="H273" s="415">
        <v>7857200</v>
      </c>
      <c r="I273" s="415">
        <v>0</v>
      </c>
      <c r="J273" s="411" t="e">
        <f t="shared" si="16"/>
        <v>#DIV/0!</v>
      </c>
      <c r="K273" s="440">
        <f t="shared" si="17"/>
        <v>0</v>
      </c>
      <c r="L273" s="87"/>
    </row>
    <row r="274" spans="1:12" ht="33.75" customHeight="1">
      <c r="A274" s="181" t="s">
        <v>668</v>
      </c>
      <c r="B274" s="199" t="s">
        <v>188</v>
      </c>
      <c r="C274" s="215" t="s">
        <v>159</v>
      </c>
      <c r="D274" s="213" t="s">
        <v>165</v>
      </c>
      <c r="E274" s="205" t="s">
        <v>310</v>
      </c>
      <c r="F274" s="205" t="s">
        <v>215</v>
      </c>
      <c r="G274" s="420">
        <v>144415.36</v>
      </c>
      <c r="H274" s="414">
        <v>3337010</v>
      </c>
      <c r="I274" s="414">
        <v>114425.39</v>
      </c>
      <c r="J274" s="411">
        <f t="shared" si="16"/>
        <v>79.23353166865354</v>
      </c>
      <c r="K274" s="440">
        <f t="shared" si="17"/>
        <v>3.428979535572264</v>
      </c>
      <c r="L274" s="87"/>
    </row>
    <row r="275" spans="1:12" ht="63.75" customHeight="1">
      <c r="A275" s="160" t="s">
        <v>669</v>
      </c>
      <c r="B275" s="231" t="s">
        <v>188</v>
      </c>
      <c r="C275" s="232" t="s">
        <v>159</v>
      </c>
      <c r="D275" s="222" t="s">
        <v>165</v>
      </c>
      <c r="E275" s="209" t="s">
        <v>482</v>
      </c>
      <c r="F275" s="222"/>
      <c r="G275" s="226">
        <f>G276+G277+G278</f>
        <v>7849436.76</v>
      </c>
      <c r="H275" s="419">
        <f>H276+H277+H278</f>
        <v>14432600</v>
      </c>
      <c r="I275" s="226">
        <f>I276+I277+I278</f>
        <v>8247728.42</v>
      </c>
      <c r="J275" s="411">
        <f t="shared" si="16"/>
        <v>105.07414317966936</v>
      </c>
      <c r="K275" s="440">
        <f t="shared" si="17"/>
        <v>57.14651843742639</v>
      </c>
      <c r="L275" s="87"/>
    </row>
    <row r="276" spans="1:12" ht="23.25" customHeight="1">
      <c r="A276" s="152" t="s">
        <v>653</v>
      </c>
      <c r="B276" s="199" t="s">
        <v>188</v>
      </c>
      <c r="C276" s="215" t="s">
        <v>159</v>
      </c>
      <c r="D276" s="213" t="s">
        <v>165</v>
      </c>
      <c r="E276" s="205" t="s">
        <v>482</v>
      </c>
      <c r="F276" s="213" t="s">
        <v>341</v>
      </c>
      <c r="G276" s="420">
        <v>3152892.27</v>
      </c>
      <c r="H276" s="415">
        <v>5359616</v>
      </c>
      <c r="I276" s="414">
        <v>3141323.11</v>
      </c>
      <c r="J276" s="411">
        <f t="shared" si="16"/>
        <v>99.6330619948521</v>
      </c>
      <c r="K276" s="440">
        <f t="shared" si="17"/>
        <v>58.610973435410294</v>
      </c>
      <c r="L276" s="87"/>
    </row>
    <row r="277" spans="1:12" ht="37.5" customHeight="1">
      <c r="A277" s="152" t="s">
        <v>615</v>
      </c>
      <c r="B277" s="199" t="s">
        <v>188</v>
      </c>
      <c r="C277" s="215" t="s">
        <v>159</v>
      </c>
      <c r="D277" s="213" t="s">
        <v>165</v>
      </c>
      <c r="E277" s="205" t="s">
        <v>482</v>
      </c>
      <c r="F277" s="213" t="s">
        <v>92</v>
      </c>
      <c r="G277" s="420">
        <v>848566.39</v>
      </c>
      <c r="H277" s="415">
        <v>1554696</v>
      </c>
      <c r="I277" s="415">
        <v>772545.82</v>
      </c>
      <c r="J277" s="411">
        <f t="shared" si="16"/>
        <v>91.0412937754935</v>
      </c>
      <c r="K277" s="440">
        <f t="shared" si="17"/>
        <v>49.691117749064766</v>
      </c>
      <c r="L277" s="87"/>
    </row>
    <row r="278" spans="1:12" ht="16.5" customHeight="1">
      <c r="A278" s="181" t="s">
        <v>216</v>
      </c>
      <c r="B278" s="199" t="s">
        <v>188</v>
      </c>
      <c r="C278" s="215" t="s">
        <v>159</v>
      </c>
      <c r="D278" s="213" t="s">
        <v>165</v>
      </c>
      <c r="E278" s="205" t="s">
        <v>482</v>
      </c>
      <c r="F278" s="213" t="s">
        <v>215</v>
      </c>
      <c r="G278" s="420">
        <v>3847978.1</v>
      </c>
      <c r="H278" s="415">
        <v>7518288</v>
      </c>
      <c r="I278" s="415">
        <v>4333859.49</v>
      </c>
      <c r="J278" s="411">
        <f t="shared" si="16"/>
        <v>112.62692711270887</v>
      </c>
      <c r="K278" s="440">
        <f t="shared" si="17"/>
        <v>57.64423350103108</v>
      </c>
      <c r="L278" s="87"/>
    </row>
    <row r="279" spans="1:12" ht="30.75" customHeight="1">
      <c r="A279" s="160" t="s">
        <v>670</v>
      </c>
      <c r="B279" s="231" t="s">
        <v>188</v>
      </c>
      <c r="C279" s="232" t="s">
        <v>159</v>
      </c>
      <c r="D279" s="222" t="s">
        <v>165</v>
      </c>
      <c r="E279" s="209" t="s">
        <v>483</v>
      </c>
      <c r="F279" s="222"/>
      <c r="G279" s="226">
        <f>SUM(G280:G283)</f>
        <v>3093503.3600000003</v>
      </c>
      <c r="H279" s="419">
        <f>SUM(H280:H283)</f>
        <v>8543900</v>
      </c>
      <c r="I279" s="226">
        <f>SUM(I280:I283)</f>
        <v>3095922.37</v>
      </c>
      <c r="J279" s="411">
        <f t="shared" si="16"/>
        <v>100.07819645620168</v>
      </c>
      <c r="K279" s="440">
        <f t="shared" si="17"/>
        <v>36.23547056964618</v>
      </c>
      <c r="L279" s="87"/>
    </row>
    <row r="280" spans="1:12" ht="18.75" customHeight="1">
      <c r="A280" s="152" t="s">
        <v>767</v>
      </c>
      <c r="B280" s="199" t="s">
        <v>188</v>
      </c>
      <c r="C280" s="215" t="s">
        <v>159</v>
      </c>
      <c r="D280" s="213" t="s">
        <v>165</v>
      </c>
      <c r="E280" s="205" t="s">
        <v>483</v>
      </c>
      <c r="F280" s="213" t="s">
        <v>217</v>
      </c>
      <c r="G280" s="420">
        <v>869285.12</v>
      </c>
      <c r="H280" s="415">
        <v>2305387.03</v>
      </c>
      <c r="I280" s="415">
        <v>778123.92</v>
      </c>
      <c r="J280" s="411">
        <f t="shared" si="16"/>
        <v>89.51308403852582</v>
      </c>
      <c r="K280" s="440">
        <f t="shared" si="17"/>
        <v>33.75242030402158</v>
      </c>
      <c r="L280" s="88"/>
    </row>
    <row r="281" spans="1:12" ht="15" customHeight="1">
      <c r="A281" s="152" t="s">
        <v>768</v>
      </c>
      <c r="B281" s="199" t="s">
        <v>188</v>
      </c>
      <c r="C281" s="215" t="s">
        <v>159</v>
      </c>
      <c r="D281" s="213" t="s">
        <v>165</v>
      </c>
      <c r="E281" s="205" t="s">
        <v>483</v>
      </c>
      <c r="F281" s="213" t="s">
        <v>217</v>
      </c>
      <c r="G281" s="420">
        <v>141.04</v>
      </c>
      <c r="H281" s="415">
        <v>269.86</v>
      </c>
      <c r="I281" s="415">
        <v>91.09</v>
      </c>
      <c r="J281" s="411">
        <f t="shared" si="16"/>
        <v>64.58451503119683</v>
      </c>
      <c r="K281" s="440">
        <f t="shared" si="17"/>
        <v>33.75453939079522</v>
      </c>
      <c r="L281" s="87"/>
    </row>
    <row r="282" spans="1:12" ht="19.5" customHeight="1">
      <c r="A282" s="181" t="s">
        <v>671</v>
      </c>
      <c r="B282" s="199" t="s">
        <v>188</v>
      </c>
      <c r="C282" s="215" t="s">
        <v>159</v>
      </c>
      <c r="D282" s="213" t="s">
        <v>165</v>
      </c>
      <c r="E282" s="205" t="s">
        <v>483</v>
      </c>
      <c r="F282" s="213" t="s">
        <v>215</v>
      </c>
      <c r="G282" s="420">
        <v>2224077.2</v>
      </c>
      <c r="H282" s="415">
        <v>6237512.97</v>
      </c>
      <c r="I282" s="415">
        <v>2317436.06</v>
      </c>
      <c r="J282" s="411">
        <f t="shared" si="16"/>
        <v>104.19764475801469</v>
      </c>
      <c r="K282" s="440">
        <f t="shared" si="17"/>
        <v>37.15320627221077</v>
      </c>
      <c r="L282" s="86"/>
    </row>
    <row r="283" spans="1:12" ht="18.75" customHeight="1">
      <c r="A283" s="181" t="s">
        <v>662</v>
      </c>
      <c r="B283" s="199" t="s">
        <v>188</v>
      </c>
      <c r="C283" s="215" t="s">
        <v>159</v>
      </c>
      <c r="D283" s="213" t="s">
        <v>165</v>
      </c>
      <c r="E283" s="205" t="s">
        <v>483</v>
      </c>
      <c r="F283" s="213" t="s">
        <v>215</v>
      </c>
      <c r="G283" s="420">
        <v>0</v>
      </c>
      <c r="H283" s="415">
        <v>730.14</v>
      </c>
      <c r="I283" s="415">
        <v>271.3</v>
      </c>
      <c r="J283" s="411" t="e">
        <f t="shared" si="16"/>
        <v>#DIV/0!</v>
      </c>
      <c r="K283" s="440">
        <f t="shared" si="17"/>
        <v>37.15725751225792</v>
      </c>
      <c r="L283" s="87"/>
    </row>
    <row r="284" spans="1:12" ht="42" customHeight="1">
      <c r="A284" s="155" t="s">
        <v>672</v>
      </c>
      <c r="B284" s="199" t="s">
        <v>188</v>
      </c>
      <c r="C284" s="214" t="s">
        <v>159</v>
      </c>
      <c r="D284" s="221" t="s">
        <v>165</v>
      </c>
      <c r="E284" s="203" t="s">
        <v>484</v>
      </c>
      <c r="F284" s="245"/>
      <c r="G284" s="226">
        <f>G285</f>
        <v>1000</v>
      </c>
      <c r="H284" s="226">
        <f>H285</f>
        <v>1000</v>
      </c>
      <c r="I284" s="226">
        <f>I285</f>
        <v>0</v>
      </c>
      <c r="J284" s="411">
        <f t="shared" si="16"/>
        <v>0</v>
      </c>
      <c r="K284" s="440">
        <f t="shared" si="17"/>
        <v>0</v>
      </c>
      <c r="L284" s="87"/>
    </row>
    <row r="285" spans="1:12" ht="19.5" customHeight="1">
      <c r="A285" s="152" t="s">
        <v>720</v>
      </c>
      <c r="B285" s="199" t="s">
        <v>188</v>
      </c>
      <c r="C285" s="204" t="s">
        <v>159</v>
      </c>
      <c r="D285" s="205" t="s">
        <v>165</v>
      </c>
      <c r="E285" s="205" t="s">
        <v>484</v>
      </c>
      <c r="F285" s="205" t="s">
        <v>217</v>
      </c>
      <c r="G285" s="420">
        <v>1000</v>
      </c>
      <c r="H285" s="420">
        <v>1000</v>
      </c>
      <c r="I285" s="420">
        <v>0</v>
      </c>
      <c r="J285" s="411">
        <f t="shared" si="16"/>
        <v>0</v>
      </c>
      <c r="K285" s="440">
        <f t="shared" si="17"/>
        <v>0</v>
      </c>
      <c r="L285" s="87"/>
    </row>
    <row r="286" spans="1:12" ht="43.5" customHeight="1">
      <c r="A286" s="155" t="s">
        <v>191</v>
      </c>
      <c r="B286" s="199" t="s">
        <v>188</v>
      </c>
      <c r="C286" s="214" t="s">
        <v>159</v>
      </c>
      <c r="D286" s="221" t="s">
        <v>165</v>
      </c>
      <c r="E286" s="203" t="s">
        <v>192</v>
      </c>
      <c r="F286" s="245"/>
      <c r="G286" s="226">
        <f>G287+G288</f>
        <v>160890.38</v>
      </c>
      <c r="H286" s="226">
        <f>H287+H288</f>
        <v>260600</v>
      </c>
      <c r="I286" s="226">
        <f>I287+I288</f>
        <v>228608.11</v>
      </c>
      <c r="J286" s="411">
        <f t="shared" si="16"/>
        <v>142.08935922707124</v>
      </c>
      <c r="K286" s="440">
        <f t="shared" si="17"/>
        <v>87.72375671527244</v>
      </c>
      <c r="L286" s="87"/>
    </row>
    <row r="287" spans="1:12" ht="16.5" customHeight="1">
      <c r="A287" s="152" t="s">
        <v>508</v>
      </c>
      <c r="B287" s="199" t="s">
        <v>188</v>
      </c>
      <c r="C287" s="204" t="s">
        <v>159</v>
      </c>
      <c r="D287" s="205" t="s">
        <v>165</v>
      </c>
      <c r="E287" s="205" t="s">
        <v>192</v>
      </c>
      <c r="F287" s="205" t="s">
        <v>217</v>
      </c>
      <c r="G287" s="420">
        <v>154310.38</v>
      </c>
      <c r="H287" s="415">
        <v>223154</v>
      </c>
      <c r="I287" s="415">
        <v>219449</v>
      </c>
      <c r="J287" s="411">
        <f t="shared" si="16"/>
        <v>142.21272736156828</v>
      </c>
      <c r="K287" s="440">
        <f t="shared" si="17"/>
        <v>98.33971158930605</v>
      </c>
      <c r="L287" s="87"/>
    </row>
    <row r="288" spans="1:12" ht="15.75" customHeight="1">
      <c r="A288" s="181" t="s">
        <v>216</v>
      </c>
      <c r="B288" s="199" t="s">
        <v>188</v>
      </c>
      <c r="C288" s="204" t="s">
        <v>159</v>
      </c>
      <c r="D288" s="205" t="s">
        <v>165</v>
      </c>
      <c r="E288" s="205" t="s">
        <v>192</v>
      </c>
      <c r="F288" s="205" t="s">
        <v>215</v>
      </c>
      <c r="G288" s="420">
        <v>6580</v>
      </c>
      <c r="H288" s="414">
        <v>37446</v>
      </c>
      <c r="I288" s="414">
        <v>9159.11</v>
      </c>
      <c r="J288" s="411">
        <f t="shared" si="16"/>
        <v>139.19620060790274</v>
      </c>
      <c r="K288" s="440">
        <f t="shared" si="17"/>
        <v>24.45951503498371</v>
      </c>
      <c r="L288" s="87"/>
    </row>
    <row r="289" spans="1:12" ht="26.25" customHeight="1">
      <c r="A289" s="278" t="s">
        <v>783</v>
      </c>
      <c r="B289" s="279" t="s">
        <v>29</v>
      </c>
      <c r="C289" s="280" t="s">
        <v>159</v>
      </c>
      <c r="D289" s="280" t="s">
        <v>165</v>
      </c>
      <c r="E289" s="281" t="s">
        <v>782</v>
      </c>
      <c r="F289" s="282"/>
      <c r="G289" s="226">
        <f>SUM(G290:G291)</f>
        <v>578387.12</v>
      </c>
      <c r="H289" s="226">
        <f>SUM(H290:H291)</f>
        <v>0</v>
      </c>
      <c r="I289" s="226">
        <f>SUM(I290:I291)</f>
        <v>0</v>
      </c>
      <c r="J289" s="411">
        <f t="shared" si="16"/>
        <v>0</v>
      </c>
      <c r="K289" s="440" t="e">
        <f t="shared" si="17"/>
        <v>#DIV/0!</v>
      </c>
      <c r="L289" s="87"/>
    </row>
    <row r="290" spans="1:12" ht="15.75" customHeight="1">
      <c r="A290" s="283" t="s">
        <v>508</v>
      </c>
      <c r="B290" s="284" t="s">
        <v>188</v>
      </c>
      <c r="C290" s="285" t="s">
        <v>159</v>
      </c>
      <c r="D290" s="286" t="s">
        <v>165</v>
      </c>
      <c r="E290" s="286" t="s">
        <v>782</v>
      </c>
      <c r="F290" s="286" t="s">
        <v>217</v>
      </c>
      <c r="G290" s="420">
        <v>257704.04</v>
      </c>
      <c r="H290" s="420"/>
      <c r="I290" s="420">
        <v>0</v>
      </c>
      <c r="J290" s="411">
        <f t="shared" si="16"/>
        <v>0</v>
      </c>
      <c r="K290" s="440" t="e">
        <f t="shared" si="17"/>
        <v>#DIV/0!</v>
      </c>
      <c r="L290" s="87"/>
    </row>
    <row r="291" spans="1:12" ht="15.75" customHeight="1">
      <c r="A291" s="287" t="s">
        <v>216</v>
      </c>
      <c r="B291" s="284" t="s">
        <v>188</v>
      </c>
      <c r="C291" s="285" t="s">
        <v>159</v>
      </c>
      <c r="D291" s="286" t="s">
        <v>165</v>
      </c>
      <c r="E291" s="286" t="s">
        <v>782</v>
      </c>
      <c r="F291" s="286" t="s">
        <v>215</v>
      </c>
      <c r="G291" s="420">
        <v>320683.08</v>
      </c>
      <c r="H291" s="415">
        <v>0</v>
      </c>
      <c r="I291" s="415">
        <v>0</v>
      </c>
      <c r="J291" s="411">
        <f t="shared" si="16"/>
        <v>0</v>
      </c>
      <c r="K291" s="440" t="e">
        <f t="shared" si="17"/>
        <v>#DIV/0!</v>
      </c>
      <c r="L291" s="87"/>
    </row>
    <row r="292" spans="1:12" ht="39" customHeight="1">
      <c r="A292" s="155" t="s">
        <v>833</v>
      </c>
      <c r="B292" s="199" t="s">
        <v>188</v>
      </c>
      <c r="C292" s="214" t="s">
        <v>159</v>
      </c>
      <c r="D292" s="221" t="s">
        <v>165</v>
      </c>
      <c r="E292" s="203" t="s">
        <v>832</v>
      </c>
      <c r="F292" s="245"/>
      <c r="G292" s="226">
        <f>G293</f>
        <v>408300</v>
      </c>
      <c r="H292" s="226">
        <f>H293</f>
        <v>0</v>
      </c>
      <c r="I292" s="226">
        <f>I293</f>
        <v>0</v>
      </c>
      <c r="J292" s="411">
        <f>I292/G292*100</f>
        <v>0</v>
      </c>
      <c r="K292" s="440" t="e">
        <f>I292/H292*100</f>
        <v>#DIV/0!</v>
      </c>
      <c r="L292" s="87"/>
    </row>
    <row r="293" spans="1:12" ht="15.75" customHeight="1">
      <c r="A293" s="181" t="s">
        <v>216</v>
      </c>
      <c r="B293" s="199" t="s">
        <v>188</v>
      </c>
      <c r="C293" s="204" t="s">
        <v>159</v>
      </c>
      <c r="D293" s="205" t="s">
        <v>165</v>
      </c>
      <c r="E293" s="205" t="s">
        <v>832</v>
      </c>
      <c r="F293" s="205" t="s">
        <v>215</v>
      </c>
      <c r="G293" s="420">
        <v>408300</v>
      </c>
      <c r="H293" s="415">
        <v>0</v>
      </c>
      <c r="I293" s="415">
        <v>0</v>
      </c>
      <c r="J293" s="411">
        <f>I293/G293*100</f>
        <v>0</v>
      </c>
      <c r="K293" s="440" t="e">
        <f>I293/H293*100</f>
        <v>#DIV/0!</v>
      </c>
      <c r="L293" s="87"/>
    </row>
    <row r="294" spans="1:12" ht="78.75" customHeight="1">
      <c r="A294" s="155" t="s">
        <v>770</v>
      </c>
      <c r="B294" s="199" t="s">
        <v>188</v>
      </c>
      <c r="C294" s="214" t="s">
        <v>159</v>
      </c>
      <c r="D294" s="221" t="s">
        <v>165</v>
      </c>
      <c r="E294" s="203" t="s">
        <v>769</v>
      </c>
      <c r="F294" s="245"/>
      <c r="G294" s="226">
        <f>G295</f>
        <v>0</v>
      </c>
      <c r="H294" s="226">
        <f>H295</f>
        <v>1000</v>
      </c>
      <c r="I294" s="226">
        <f>I295</f>
        <v>395.42</v>
      </c>
      <c r="J294" s="411" t="e">
        <f t="shared" si="16"/>
        <v>#DIV/0!</v>
      </c>
      <c r="K294" s="440">
        <f t="shared" si="17"/>
        <v>39.542</v>
      </c>
      <c r="L294" s="87"/>
    </row>
    <row r="295" spans="1:12" ht="15.75" customHeight="1">
      <c r="A295" s="181" t="s">
        <v>216</v>
      </c>
      <c r="B295" s="199" t="s">
        <v>188</v>
      </c>
      <c r="C295" s="204" t="s">
        <v>159</v>
      </c>
      <c r="D295" s="205" t="s">
        <v>165</v>
      </c>
      <c r="E295" s="205" t="s">
        <v>769</v>
      </c>
      <c r="F295" s="205" t="s">
        <v>215</v>
      </c>
      <c r="G295" s="420">
        <v>0</v>
      </c>
      <c r="H295" s="415">
        <v>1000</v>
      </c>
      <c r="I295" s="415">
        <v>395.42</v>
      </c>
      <c r="J295" s="411" t="e">
        <f t="shared" si="16"/>
        <v>#DIV/0!</v>
      </c>
      <c r="K295" s="440">
        <f t="shared" si="17"/>
        <v>39.542</v>
      </c>
      <c r="L295" s="87"/>
    </row>
    <row r="296" spans="1:12" ht="18" customHeight="1">
      <c r="A296" s="176" t="s">
        <v>154</v>
      </c>
      <c r="B296" s="199" t="s">
        <v>188</v>
      </c>
      <c r="C296" s="230" t="s">
        <v>159</v>
      </c>
      <c r="D296" s="233" t="s">
        <v>167</v>
      </c>
      <c r="E296" s="203"/>
      <c r="F296" s="245"/>
      <c r="G296" s="223">
        <f>G297+G299+G301+G303+G305+G307</f>
        <v>9091357.84</v>
      </c>
      <c r="H296" s="223">
        <f>H297+H299+H301+H303+H305+H307</f>
        <v>21387917</v>
      </c>
      <c r="I296" s="223">
        <f>I297+I299+I301+I303+I305+I307</f>
        <v>9669523.95</v>
      </c>
      <c r="J296" s="411">
        <f t="shared" si="16"/>
        <v>106.3595132891612</v>
      </c>
      <c r="K296" s="440">
        <f t="shared" si="17"/>
        <v>45.210218227422516</v>
      </c>
      <c r="L296" s="86"/>
    </row>
    <row r="297" spans="1:12" ht="40.5" customHeight="1">
      <c r="A297" s="153" t="s">
        <v>673</v>
      </c>
      <c r="B297" s="199" t="s">
        <v>188</v>
      </c>
      <c r="C297" s="214" t="s">
        <v>159</v>
      </c>
      <c r="D297" s="221" t="s">
        <v>167</v>
      </c>
      <c r="E297" s="203" t="s">
        <v>500</v>
      </c>
      <c r="F297" s="213"/>
      <c r="G297" s="226">
        <f>G298</f>
        <v>672412.22</v>
      </c>
      <c r="H297" s="226">
        <f>H298</f>
        <v>1800000</v>
      </c>
      <c r="I297" s="226">
        <f>I298</f>
        <v>1043154.71</v>
      </c>
      <c r="J297" s="411">
        <f t="shared" si="16"/>
        <v>155.13619160579802</v>
      </c>
      <c r="K297" s="440">
        <f t="shared" si="17"/>
        <v>57.95303944444444</v>
      </c>
      <c r="L297" s="86"/>
    </row>
    <row r="298" spans="1:12" ht="25.5" customHeight="1">
      <c r="A298" s="152" t="s">
        <v>0</v>
      </c>
      <c r="B298" s="199" t="s">
        <v>188</v>
      </c>
      <c r="C298" s="215" t="s">
        <v>159</v>
      </c>
      <c r="D298" s="213" t="s">
        <v>167</v>
      </c>
      <c r="E298" s="205" t="s">
        <v>500</v>
      </c>
      <c r="F298" s="213" t="s">
        <v>1</v>
      </c>
      <c r="G298" s="420">
        <v>672412.22</v>
      </c>
      <c r="H298" s="414">
        <v>1800000</v>
      </c>
      <c r="I298" s="414">
        <v>1043154.71</v>
      </c>
      <c r="J298" s="411">
        <f t="shared" si="16"/>
        <v>155.13619160579802</v>
      </c>
      <c r="K298" s="440">
        <f t="shared" si="17"/>
        <v>57.95303944444444</v>
      </c>
      <c r="L298" s="86"/>
    </row>
    <row r="299" spans="1:12" ht="29.25" customHeight="1">
      <c r="A299" s="153" t="s">
        <v>674</v>
      </c>
      <c r="B299" s="199" t="s">
        <v>188</v>
      </c>
      <c r="C299" s="214" t="s">
        <v>159</v>
      </c>
      <c r="D299" s="221" t="s">
        <v>167</v>
      </c>
      <c r="E299" s="203" t="s">
        <v>260</v>
      </c>
      <c r="F299" s="213"/>
      <c r="G299" s="226">
        <f>G300</f>
        <v>6984668.91</v>
      </c>
      <c r="H299" s="226">
        <f>H300</f>
        <v>9500000</v>
      </c>
      <c r="I299" s="226">
        <f>I300</f>
        <v>7200121.83</v>
      </c>
      <c r="J299" s="411">
        <f t="shared" si="16"/>
        <v>103.08465473132928</v>
      </c>
      <c r="K299" s="440">
        <f t="shared" si="17"/>
        <v>75.79075610526316</v>
      </c>
      <c r="L299" s="86"/>
    </row>
    <row r="300" spans="1:12" ht="53.25" customHeight="1">
      <c r="A300" s="152" t="s">
        <v>0</v>
      </c>
      <c r="B300" s="199" t="s">
        <v>188</v>
      </c>
      <c r="C300" s="215" t="s">
        <v>159</v>
      </c>
      <c r="D300" s="213" t="s">
        <v>167</v>
      </c>
      <c r="E300" s="205" t="s">
        <v>260</v>
      </c>
      <c r="F300" s="213" t="s">
        <v>1</v>
      </c>
      <c r="G300" s="420">
        <v>6984668.91</v>
      </c>
      <c r="H300" s="414">
        <v>9500000</v>
      </c>
      <c r="I300" s="414">
        <v>7200121.83</v>
      </c>
      <c r="J300" s="411">
        <f t="shared" si="16"/>
        <v>103.08465473132928</v>
      </c>
      <c r="K300" s="440">
        <f t="shared" si="17"/>
        <v>75.79075610526316</v>
      </c>
      <c r="L300" s="86"/>
    </row>
    <row r="301" spans="1:12" ht="40.5" customHeight="1">
      <c r="A301" s="153" t="s">
        <v>399</v>
      </c>
      <c r="B301" s="199" t="s">
        <v>188</v>
      </c>
      <c r="C301" s="214" t="s">
        <v>159</v>
      </c>
      <c r="D301" s="221" t="s">
        <v>167</v>
      </c>
      <c r="E301" s="203" t="s">
        <v>400</v>
      </c>
      <c r="F301" s="213"/>
      <c r="G301" s="226">
        <f>G302</f>
        <v>568843.22</v>
      </c>
      <c r="H301" s="226">
        <f>H302</f>
        <v>5000000</v>
      </c>
      <c r="I301" s="226">
        <f>I302</f>
        <v>366115.45</v>
      </c>
      <c r="J301" s="411">
        <f t="shared" si="16"/>
        <v>64.36139820740064</v>
      </c>
      <c r="K301" s="440">
        <f t="shared" si="17"/>
        <v>7.322309000000001</v>
      </c>
      <c r="L301" s="86"/>
    </row>
    <row r="302" spans="1:12" ht="59.25" customHeight="1">
      <c r="A302" s="152" t="s">
        <v>0</v>
      </c>
      <c r="B302" s="199" t="s">
        <v>188</v>
      </c>
      <c r="C302" s="215" t="s">
        <v>159</v>
      </c>
      <c r="D302" s="213" t="s">
        <v>167</v>
      </c>
      <c r="E302" s="205" t="s">
        <v>400</v>
      </c>
      <c r="F302" s="213" t="s">
        <v>1</v>
      </c>
      <c r="G302" s="420">
        <v>568843.22</v>
      </c>
      <c r="H302" s="415">
        <v>5000000</v>
      </c>
      <c r="I302" s="415">
        <v>366115.45</v>
      </c>
      <c r="J302" s="411">
        <f t="shared" si="16"/>
        <v>64.36139820740064</v>
      </c>
      <c r="K302" s="440">
        <f t="shared" si="17"/>
        <v>7.322309000000001</v>
      </c>
      <c r="L302" s="86"/>
    </row>
    <row r="303" spans="1:12" ht="48" customHeight="1">
      <c r="A303" s="151" t="s">
        <v>191</v>
      </c>
      <c r="B303" s="199" t="s">
        <v>188</v>
      </c>
      <c r="C303" s="202" t="s">
        <v>159</v>
      </c>
      <c r="D303" s="203" t="s">
        <v>167</v>
      </c>
      <c r="E303" s="203" t="s">
        <v>192</v>
      </c>
      <c r="F303" s="205"/>
      <c r="G303" s="226">
        <f>G304</f>
        <v>145000</v>
      </c>
      <c r="H303" s="226">
        <f>H304</f>
        <v>384250</v>
      </c>
      <c r="I303" s="226">
        <f>I304</f>
        <v>180000</v>
      </c>
      <c r="J303" s="411">
        <f t="shared" si="16"/>
        <v>124.13793103448276</v>
      </c>
      <c r="K303" s="440">
        <f t="shared" si="17"/>
        <v>46.8445022771633</v>
      </c>
      <c r="L303" s="87"/>
    </row>
    <row r="304" spans="1:12" ht="16.5" customHeight="1">
      <c r="A304" s="181" t="s">
        <v>216</v>
      </c>
      <c r="B304" s="199" t="s">
        <v>188</v>
      </c>
      <c r="C304" s="204" t="s">
        <v>159</v>
      </c>
      <c r="D304" s="205" t="s">
        <v>167</v>
      </c>
      <c r="E304" s="205" t="s">
        <v>192</v>
      </c>
      <c r="F304" s="205" t="s">
        <v>215</v>
      </c>
      <c r="G304" s="420">
        <v>145000</v>
      </c>
      <c r="H304" s="415">
        <v>384250</v>
      </c>
      <c r="I304" s="415">
        <v>180000</v>
      </c>
      <c r="J304" s="411">
        <f t="shared" si="16"/>
        <v>124.13793103448276</v>
      </c>
      <c r="K304" s="440">
        <f t="shared" si="17"/>
        <v>46.8445022771633</v>
      </c>
      <c r="L304" s="87"/>
    </row>
    <row r="305" spans="1:12" ht="30" customHeight="1">
      <c r="A305" s="155" t="s">
        <v>666</v>
      </c>
      <c r="B305" s="199" t="s">
        <v>188</v>
      </c>
      <c r="C305" s="214" t="s">
        <v>159</v>
      </c>
      <c r="D305" s="221" t="s">
        <v>167</v>
      </c>
      <c r="E305" s="203" t="s">
        <v>310</v>
      </c>
      <c r="F305" s="205"/>
      <c r="G305" s="226">
        <f>G306</f>
        <v>720433.49</v>
      </c>
      <c r="H305" s="419">
        <f>H306</f>
        <v>1537000</v>
      </c>
      <c r="I305" s="226">
        <f>I306</f>
        <v>880131.96</v>
      </c>
      <c r="J305" s="411">
        <f t="shared" si="16"/>
        <v>122.1669969839964</v>
      </c>
      <c r="K305" s="440">
        <f t="shared" si="17"/>
        <v>57.26297722836695</v>
      </c>
      <c r="L305" s="87"/>
    </row>
    <row r="306" spans="1:12" ht="15.75" customHeight="1">
      <c r="A306" s="181" t="s">
        <v>216</v>
      </c>
      <c r="B306" s="199" t="s">
        <v>188</v>
      </c>
      <c r="C306" s="215" t="s">
        <v>159</v>
      </c>
      <c r="D306" s="213" t="s">
        <v>167</v>
      </c>
      <c r="E306" s="205" t="s">
        <v>310</v>
      </c>
      <c r="F306" s="213" t="s">
        <v>215</v>
      </c>
      <c r="G306" s="420">
        <v>720433.49</v>
      </c>
      <c r="H306" s="415">
        <v>1537000</v>
      </c>
      <c r="I306" s="415">
        <v>880131.96</v>
      </c>
      <c r="J306" s="411">
        <f t="shared" si="16"/>
        <v>122.1669969839964</v>
      </c>
      <c r="K306" s="440">
        <f t="shared" si="17"/>
        <v>57.26297722836695</v>
      </c>
      <c r="L306" s="87"/>
    </row>
    <row r="307" spans="1:12" ht="40.5" customHeight="1">
      <c r="A307" s="155" t="s">
        <v>723</v>
      </c>
      <c r="B307" s="199" t="s">
        <v>188</v>
      </c>
      <c r="C307" s="214" t="s">
        <v>159</v>
      </c>
      <c r="D307" s="221" t="s">
        <v>167</v>
      </c>
      <c r="E307" s="203" t="s">
        <v>771</v>
      </c>
      <c r="F307" s="205"/>
      <c r="G307" s="226">
        <f>G308</f>
        <v>0</v>
      </c>
      <c r="H307" s="419">
        <f>H308</f>
        <v>3166667</v>
      </c>
      <c r="I307" s="226">
        <f>I308</f>
        <v>0</v>
      </c>
      <c r="J307" s="411" t="e">
        <f t="shared" si="16"/>
        <v>#DIV/0!</v>
      </c>
      <c r="K307" s="440">
        <f t="shared" si="17"/>
        <v>0</v>
      </c>
      <c r="L307" s="87"/>
    </row>
    <row r="308" spans="1:12" ht="15.75" customHeight="1">
      <c r="A308" s="181" t="s">
        <v>216</v>
      </c>
      <c r="B308" s="199" t="s">
        <v>188</v>
      </c>
      <c r="C308" s="215" t="s">
        <v>159</v>
      </c>
      <c r="D308" s="213" t="s">
        <v>167</v>
      </c>
      <c r="E308" s="205" t="s">
        <v>771</v>
      </c>
      <c r="F308" s="213" t="s">
        <v>215</v>
      </c>
      <c r="G308" s="420">
        <v>0</v>
      </c>
      <c r="H308" s="415">
        <v>3166667</v>
      </c>
      <c r="I308" s="415">
        <v>0</v>
      </c>
      <c r="J308" s="411" t="e">
        <f t="shared" si="16"/>
        <v>#DIV/0!</v>
      </c>
      <c r="K308" s="440">
        <f t="shared" si="17"/>
        <v>0</v>
      </c>
      <c r="L308" s="87"/>
    </row>
    <row r="309" spans="1:12" ht="18" customHeight="1">
      <c r="A309" s="183" t="s">
        <v>214</v>
      </c>
      <c r="B309" s="199" t="s">
        <v>188</v>
      </c>
      <c r="C309" s="200" t="s">
        <v>159</v>
      </c>
      <c r="D309" s="201" t="s">
        <v>159</v>
      </c>
      <c r="E309" s="203"/>
      <c r="F309" s="205"/>
      <c r="G309" s="429">
        <f>G310+G313+G317+G321</f>
        <v>918088.27</v>
      </c>
      <c r="H309" s="430">
        <f>H310+H313+H317+H321</f>
        <v>1850255.28</v>
      </c>
      <c r="I309" s="429">
        <f>I310+I313+I317+I321</f>
        <v>815880.16</v>
      </c>
      <c r="J309" s="411">
        <f t="shared" si="16"/>
        <v>88.86728941651766</v>
      </c>
      <c r="K309" s="440">
        <f t="shared" si="17"/>
        <v>44.09554556169136</v>
      </c>
      <c r="L309" s="87"/>
    </row>
    <row r="310" spans="1:12" ht="27.75" customHeight="1">
      <c r="A310" s="151" t="s">
        <v>675</v>
      </c>
      <c r="B310" s="199" t="s">
        <v>188</v>
      </c>
      <c r="C310" s="214" t="s">
        <v>159</v>
      </c>
      <c r="D310" s="221" t="s">
        <v>159</v>
      </c>
      <c r="E310" s="203" t="s">
        <v>308</v>
      </c>
      <c r="F310" s="203"/>
      <c r="G310" s="226">
        <f>G311+G312</f>
        <v>635675</v>
      </c>
      <c r="H310" s="419">
        <f>H311+H312</f>
        <v>1362800</v>
      </c>
      <c r="I310" s="226">
        <f>I311+I312</f>
        <v>537072</v>
      </c>
      <c r="J310" s="411">
        <f t="shared" si="16"/>
        <v>84.48845715184646</v>
      </c>
      <c r="K310" s="440">
        <f t="shared" si="17"/>
        <v>39.40945113002642</v>
      </c>
      <c r="L310" s="87"/>
    </row>
    <row r="311" spans="1:12" ht="14.25" customHeight="1">
      <c r="A311" s="152" t="s">
        <v>508</v>
      </c>
      <c r="B311" s="199" t="s">
        <v>188</v>
      </c>
      <c r="C311" s="215" t="s">
        <v>159</v>
      </c>
      <c r="D311" s="213" t="s">
        <v>159</v>
      </c>
      <c r="E311" s="205" t="s">
        <v>308</v>
      </c>
      <c r="F311" s="205" t="s">
        <v>217</v>
      </c>
      <c r="G311" s="420">
        <v>270500</v>
      </c>
      <c r="H311" s="415">
        <v>473274.5</v>
      </c>
      <c r="I311" s="415">
        <v>151051.5</v>
      </c>
      <c r="J311" s="411">
        <f t="shared" si="16"/>
        <v>55.84158964879852</v>
      </c>
      <c r="K311" s="440">
        <f t="shared" si="17"/>
        <v>31.916255788131416</v>
      </c>
      <c r="L311" s="87"/>
    </row>
    <row r="312" spans="1:12" ht="16.5" customHeight="1">
      <c r="A312" s="181" t="s">
        <v>216</v>
      </c>
      <c r="B312" s="199" t="s">
        <v>188</v>
      </c>
      <c r="C312" s="215" t="s">
        <v>159</v>
      </c>
      <c r="D312" s="213" t="s">
        <v>159</v>
      </c>
      <c r="E312" s="205" t="s">
        <v>308</v>
      </c>
      <c r="F312" s="205" t="s">
        <v>215</v>
      </c>
      <c r="G312" s="420">
        <v>365175</v>
      </c>
      <c r="H312" s="415">
        <v>889525.5</v>
      </c>
      <c r="I312" s="415">
        <v>386020.5</v>
      </c>
      <c r="J312" s="411">
        <f t="shared" si="16"/>
        <v>105.70835900595605</v>
      </c>
      <c r="K312" s="440">
        <f t="shared" si="17"/>
        <v>43.39622641509434</v>
      </c>
      <c r="L312" s="87"/>
    </row>
    <row r="313" spans="1:12" ht="42" customHeight="1">
      <c r="A313" s="153" t="s">
        <v>676</v>
      </c>
      <c r="B313" s="210" t="s">
        <v>188</v>
      </c>
      <c r="C313" s="214" t="s">
        <v>159</v>
      </c>
      <c r="D313" s="203" t="s">
        <v>159</v>
      </c>
      <c r="E313" s="203" t="s">
        <v>309</v>
      </c>
      <c r="F313" s="203"/>
      <c r="G313" s="226">
        <f>SUM(G314:G316)</f>
        <v>63680.59</v>
      </c>
      <c r="H313" s="226">
        <f>SUM(H314:H316)</f>
        <v>151600</v>
      </c>
      <c r="I313" s="226">
        <f>SUM(I314:I316)</f>
        <v>55346.91</v>
      </c>
      <c r="J313" s="411">
        <f t="shared" si="16"/>
        <v>86.91331220392274</v>
      </c>
      <c r="K313" s="440">
        <f t="shared" si="17"/>
        <v>36.50851583113457</v>
      </c>
      <c r="L313" s="87"/>
    </row>
    <row r="314" spans="1:12" ht="16.5" customHeight="1">
      <c r="A314" s="152" t="s">
        <v>508</v>
      </c>
      <c r="B314" s="199" t="s">
        <v>188</v>
      </c>
      <c r="C314" s="215" t="s">
        <v>159</v>
      </c>
      <c r="D314" s="213" t="s">
        <v>159</v>
      </c>
      <c r="E314" s="205" t="s">
        <v>309</v>
      </c>
      <c r="F314" s="205" t="s">
        <v>217</v>
      </c>
      <c r="G314" s="420">
        <v>13634.65</v>
      </c>
      <c r="H314" s="414">
        <v>45747.68</v>
      </c>
      <c r="I314" s="414">
        <v>11980.65</v>
      </c>
      <c r="J314" s="411">
        <f aca="true" t="shared" si="18" ref="J314:J343">I314/G314*100</f>
        <v>87.86914222220592</v>
      </c>
      <c r="K314" s="440">
        <f t="shared" si="17"/>
        <v>26.188541145693073</v>
      </c>
      <c r="L314" s="87"/>
    </row>
    <row r="315" spans="1:12" ht="24" customHeight="1">
      <c r="A315" s="152" t="s">
        <v>494</v>
      </c>
      <c r="B315" s="199" t="s">
        <v>188</v>
      </c>
      <c r="C315" s="215" t="s">
        <v>159</v>
      </c>
      <c r="D315" s="213" t="s">
        <v>159</v>
      </c>
      <c r="E315" s="205" t="s">
        <v>309</v>
      </c>
      <c r="F315" s="213" t="s">
        <v>496</v>
      </c>
      <c r="G315" s="420">
        <v>16420.91</v>
      </c>
      <c r="H315" s="414">
        <v>7016.32</v>
      </c>
      <c r="I315" s="414">
        <v>6838.32</v>
      </c>
      <c r="J315" s="411">
        <f t="shared" si="18"/>
        <v>41.643977099929295</v>
      </c>
      <c r="K315" s="440">
        <f t="shared" si="17"/>
        <v>97.46305755723799</v>
      </c>
      <c r="L315" s="87"/>
    </row>
    <row r="316" spans="1:12" ht="17.25" customHeight="1">
      <c r="A316" s="181" t="s">
        <v>216</v>
      </c>
      <c r="B316" s="199" t="s">
        <v>188</v>
      </c>
      <c r="C316" s="215" t="s">
        <v>159</v>
      </c>
      <c r="D316" s="213" t="s">
        <v>159</v>
      </c>
      <c r="E316" s="205" t="s">
        <v>309</v>
      </c>
      <c r="F316" s="213" t="s">
        <v>215</v>
      </c>
      <c r="G316" s="420">
        <v>33625.03</v>
      </c>
      <c r="H316" s="414">
        <v>98836</v>
      </c>
      <c r="I316" s="414">
        <v>36527.94</v>
      </c>
      <c r="J316" s="411">
        <f t="shared" si="18"/>
        <v>108.63318188861098</v>
      </c>
      <c r="K316" s="440">
        <f t="shared" si="17"/>
        <v>36.958132664211426</v>
      </c>
      <c r="L316" s="87"/>
    </row>
    <row r="317" spans="1:12" ht="18.75" customHeight="1">
      <c r="A317" s="153" t="s">
        <v>677</v>
      </c>
      <c r="B317" s="199" t="s">
        <v>188</v>
      </c>
      <c r="C317" s="214" t="s">
        <v>159</v>
      </c>
      <c r="D317" s="203" t="s">
        <v>159</v>
      </c>
      <c r="E317" s="203" t="s">
        <v>263</v>
      </c>
      <c r="F317" s="205"/>
      <c r="G317" s="226">
        <f>G318+G319+G320</f>
        <v>151203.78</v>
      </c>
      <c r="H317" s="226">
        <f>H318+H319+H320</f>
        <v>190855.28000000003</v>
      </c>
      <c r="I317" s="226">
        <f>I318+I319+I320</f>
        <v>169441.25</v>
      </c>
      <c r="J317" s="411">
        <f t="shared" si="18"/>
        <v>112.06151724513767</v>
      </c>
      <c r="K317" s="440">
        <f t="shared" si="17"/>
        <v>88.77996458887591</v>
      </c>
      <c r="L317" s="87"/>
    </row>
    <row r="318" spans="1:12" ht="18.75" customHeight="1">
      <c r="A318" s="152" t="s">
        <v>614</v>
      </c>
      <c r="B318" s="199" t="s">
        <v>188</v>
      </c>
      <c r="C318" s="215" t="s">
        <v>159</v>
      </c>
      <c r="D318" s="205" t="s">
        <v>159</v>
      </c>
      <c r="E318" s="205" t="s">
        <v>263</v>
      </c>
      <c r="F318" s="205" t="s">
        <v>341</v>
      </c>
      <c r="G318" s="420">
        <v>66198.54</v>
      </c>
      <c r="H318" s="414">
        <v>86343.32</v>
      </c>
      <c r="I318" s="414">
        <v>82996.32</v>
      </c>
      <c r="J318" s="411">
        <f t="shared" si="18"/>
        <v>125.37484965680514</v>
      </c>
      <c r="K318" s="440">
        <f t="shared" si="17"/>
        <v>96.1236144266864</v>
      </c>
      <c r="L318" s="87"/>
    </row>
    <row r="319" spans="1:12" ht="38.25" customHeight="1">
      <c r="A319" s="152" t="s">
        <v>615</v>
      </c>
      <c r="B319" s="199" t="s">
        <v>188</v>
      </c>
      <c r="C319" s="215" t="s">
        <v>159</v>
      </c>
      <c r="D319" s="205" t="s">
        <v>159</v>
      </c>
      <c r="E319" s="205" t="s">
        <v>263</v>
      </c>
      <c r="F319" s="205" t="s">
        <v>92</v>
      </c>
      <c r="G319" s="420">
        <v>15231.97</v>
      </c>
      <c r="H319" s="414">
        <v>26075.69</v>
      </c>
      <c r="I319" s="414">
        <v>8008.66</v>
      </c>
      <c r="J319" s="411">
        <f t="shared" si="18"/>
        <v>52.577965949250164</v>
      </c>
      <c r="K319" s="440">
        <f t="shared" si="17"/>
        <v>30.713127821353915</v>
      </c>
      <c r="L319" s="87"/>
    </row>
    <row r="320" spans="1:12" ht="15.75" customHeight="1">
      <c r="A320" s="181" t="s">
        <v>216</v>
      </c>
      <c r="B320" s="199" t="s">
        <v>188</v>
      </c>
      <c r="C320" s="215" t="s">
        <v>159</v>
      </c>
      <c r="D320" s="205" t="s">
        <v>159</v>
      </c>
      <c r="E320" s="205" t="s">
        <v>263</v>
      </c>
      <c r="F320" s="205" t="s">
        <v>215</v>
      </c>
      <c r="G320" s="420">
        <v>69773.27</v>
      </c>
      <c r="H320" s="414">
        <v>78436.27</v>
      </c>
      <c r="I320" s="414">
        <v>78436.27</v>
      </c>
      <c r="J320" s="411">
        <f t="shared" si="18"/>
        <v>112.41592948130423</v>
      </c>
      <c r="K320" s="440">
        <f t="shared" si="17"/>
        <v>100</v>
      </c>
      <c r="L320" s="87"/>
    </row>
    <row r="321" spans="1:12" ht="26.25" customHeight="1">
      <c r="A321" s="153" t="s">
        <v>678</v>
      </c>
      <c r="B321" s="210" t="s">
        <v>188</v>
      </c>
      <c r="C321" s="214" t="s">
        <v>159</v>
      </c>
      <c r="D321" s="203" t="s">
        <v>159</v>
      </c>
      <c r="E321" s="203" t="s">
        <v>262</v>
      </c>
      <c r="F321" s="203"/>
      <c r="G321" s="226">
        <f>SUM(G322:G323)</f>
        <v>67528.9</v>
      </c>
      <c r="H321" s="226">
        <f>SUM(H322:H323)</f>
        <v>145000</v>
      </c>
      <c r="I321" s="226">
        <f>SUM(I322:I323)</f>
        <v>54020</v>
      </c>
      <c r="J321" s="411">
        <f t="shared" si="18"/>
        <v>79.99537975592673</v>
      </c>
      <c r="K321" s="440">
        <f t="shared" si="17"/>
        <v>37.255172413793105</v>
      </c>
      <c r="L321" s="87"/>
    </row>
    <row r="322" spans="1:12" ht="12.75">
      <c r="A322" s="152" t="s">
        <v>508</v>
      </c>
      <c r="B322" s="199" t="s">
        <v>188</v>
      </c>
      <c r="C322" s="215" t="s">
        <v>159</v>
      </c>
      <c r="D322" s="213" t="s">
        <v>159</v>
      </c>
      <c r="E322" s="205" t="s">
        <v>262</v>
      </c>
      <c r="F322" s="205" t="s">
        <v>217</v>
      </c>
      <c r="G322" s="420">
        <v>67528.9</v>
      </c>
      <c r="H322" s="415">
        <v>100000</v>
      </c>
      <c r="I322" s="415">
        <v>54020</v>
      </c>
      <c r="J322" s="411">
        <f t="shared" si="18"/>
        <v>79.99537975592673</v>
      </c>
      <c r="K322" s="440">
        <f t="shared" si="17"/>
        <v>54.02</v>
      </c>
      <c r="L322" s="87"/>
    </row>
    <row r="323" spans="1:12" ht="13.5" customHeight="1">
      <c r="A323" s="152" t="s">
        <v>334</v>
      </c>
      <c r="B323" s="199" t="s">
        <v>188</v>
      </c>
      <c r="C323" s="215" t="s">
        <v>159</v>
      </c>
      <c r="D323" s="213" t="s">
        <v>159</v>
      </c>
      <c r="E323" s="205" t="s">
        <v>262</v>
      </c>
      <c r="F323" s="205" t="s">
        <v>335</v>
      </c>
      <c r="G323" s="420">
        <v>0</v>
      </c>
      <c r="H323" s="415">
        <v>45000</v>
      </c>
      <c r="I323" s="415">
        <v>0</v>
      </c>
      <c r="J323" s="411" t="e">
        <f t="shared" si="18"/>
        <v>#DIV/0!</v>
      </c>
      <c r="K323" s="440">
        <f aca="true" t="shared" si="19" ref="K323:K343">I323/H323*100</f>
        <v>0</v>
      </c>
      <c r="L323" s="87"/>
    </row>
    <row r="324" spans="1:12" ht="12.75" customHeight="1">
      <c r="A324" s="176" t="s">
        <v>180</v>
      </c>
      <c r="B324" s="199" t="s">
        <v>188</v>
      </c>
      <c r="C324" s="230" t="s">
        <v>159</v>
      </c>
      <c r="D324" s="201" t="s">
        <v>161</v>
      </c>
      <c r="E324" s="203"/>
      <c r="F324" s="201"/>
      <c r="G324" s="223">
        <f>G325+G336+G339+G342+G333</f>
        <v>6793999.6899999995</v>
      </c>
      <c r="H324" s="223">
        <f>H325+H336+H339+H342+H333</f>
        <v>14017000</v>
      </c>
      <c r="I324" s="223">
        <f>I325+I336+I339+I342+I333</f>
        <v>6729488.8</v>
      </c>
      <c r="J324" s="411">
        <f t="shared" si="18"/>
        <v>99.05047257957705</v>
      </c>
      <c r="K324" s="440">
        <f t="shared" si="19"/>
        <v>48.00947991724335</v>
      </c>
      <c r="L324" s="87"/>
    </row>
    <row r="325" spans="1:12" ht="15" customHeight="1">
      <c r="A325" s="184" t="s">
        <v>131</v>
      </c>
      <c r="B325" s="210" t="s">
        <v>188</v>
      </c>
      <c r="C325" s="246" t="s">
        <v>159</v>
      </c>
      <c r="D325" s="247" t="s">
        <v>161</v>
      </c>
      <c r="E325" s="247" t="s">
        <v>264</v>
      </c>
      <c r="F325" s="247"/>
      <c r="G325" s="431">
        <f>SUM(G326:G332)</f>
        <v>2488367.64</v>
      </c>
      <c r="H325" s="431">
        <f>SUM(H326:H332)</f>
        <v>6496000</v>
      </c>
      <c r="I325" s="431">
        <f>SUM(I326:I332)</f>
        <v>3728077.51</v>
      </c>
      <c r="J325" s="411">
        <f t="shared" si="18"/>
        <v>149.82020542591525</v>
      </c>
      <c r="K325" s="440">
        <f t="shared" si="19"/>
        <v>57.39035575738916</v>
      </c>
      <c r="L325" s="87"/>
    </row>
    <row r="326" spans="1:12" ht="19.5" customHeight="1">
      <c r="A326" s="152" t="s">
        <v>614</v>
      </c>
      <c r="B326" s="199" t="s">
        <v>188</v>
      </c>
      <c r="C326" s="215" t="s">
        <v>159</v>
      </c>
      <c r="D326" s="205" t="s">
        <v>161</v>
      </c>
      <c r="E326" s="205" t="s">
        <v>264</v>
      </c>
      <c r="F326" s="205" t="s">
        <v>341</v>
      </c>
      <c r="G326" s="420">
        <v>1092699.53</v>
      </c>
      <c r="H326" s="415">
        <v>4214102.65</v>
      </c>
      <c r="I326" s="415">
        <v>1983582.04</v>
      </c>
      <c r="J326" s="411">
        <f t="shared" si="18"/>
        <v>181.53041943744591</v>
      </c>
      <c r="K326" s="440">
        <f t="shared" si="19"/>
        <v>47.070093083755324</v>
      </c>
      <c r="L326" s="87"/>
    </row>
    <row r="327" spans="1:12" ht="31.5" customHeight="1">
      <c r="A327" s="152" t="s">
        <v>617</v>
      </c>
      <c r="B327" s="199" t="s">
        <v>188</v>
      </c>
      <c r="C327" s="215" t="s">
        <v>159</v>
      </c>
      <c r="D327" s="205" t="s">
        <v>161</v>
      </c>
      <c r="E327" s="205" t="s">
        <v>264</v>
      </c>
      <c r="F327" s="205" t="s">
        <v>342</v>
      </c>
      <c r="G327" s="420">
        <v>29885</v>
      </c>
      <c r="H327" s="415">
        <v>101000</v>
      </c>
      <c r="I327" s="415">
        <v>23000</v>
      </c>
      <c r="J327" s="411">
        <f t="shared" si="18"/>
        <v>76.96168646478166</v>
      </c>
      <c r="K327" s="440">
        <f t="shared" si="19"/>
        <v>22.772277227722775</v>
      </c>
      <c r="L327" s="87"/>
    </row>
    <row r="328" spans="1:12" ht="49.5" customHeight="1">
      <c r="A328" s="152" t="s">
        <v>615</v>
      </c>
      <c r="B328" s="248" t="s">
        <v>188</v>
      </c>
      <c r="C328" s="215" t="s">
        <v>159</v>
      </c>
      <c r="D328" s="205" t="s">
        <v>161</v>
      </c>
      <c r="E328" s="205" t="s">
        <v>264</v>
      </c>
      <c r="F328" s="205" t="s">
        <v>92</v>
      </c>
      <c r="G328" s="420">
        <v>1107557.29</v>
      </c>
      <c r="H328" s="415">
        <v>1299000</v>
      </c>
      <c r="I328" s="415">
        <v>1072432.87</v>
      </c>
      <c r="J328" s="411">
        <f t="shared" si="18"/>
        <v>96.82865885881172</v>
      </c>
      <c r="K328" s="440">
        <f t="shared" si="19"/>
        <v>82.55834257120863</v>
      </c>
      <c r="L328" s="87"/>
    </row>
    <row r="329" spans="1:12" ht="18.75" customHeight="1">
      <c r="A329" s="152" t="s">
        <v>508</v>
      </c>
      <c r="B329" s="210" t="s">
        <v>188</v>
      </c>
      <c r="C329" s="215" t="s">
        <v>159</v>
      </c>
      <c r="D329" s="205" t="s">
        <v>161</v>
      </c>
      <c r="E329" s="205" t="s">
        <v>264</v>
      </c>
      <c r="F329" s="205" t="s">
        <v>217</v>
      </c>
      <c r="G329" s="420">
        <v>246222.17</v>
      </c>
      <c r="H329" s="414">
        <v>744000</v>
      </c>
      <c r="I329" s="414">
        <v>560156.47</v>
      </c>
      <c r="J329" s="411">
        <f t="shared" si="18"/>
        <v>227.50041964133447</v>
      </c>
      <c r="K329" s="440">
        <f t="shared" si="19"/>
        <v>75.28984811827956</v>
      </c>
      <c r="L329" s="87"/>
    </row>
    <row r="330" spans="1:12" ht="35.25" customHeight="1">
      <c r="A330" s="152" t="s">
        <v>255</v>
      </c>
      <c r="B330" s="210" t="s">
        <v>188</v>
      </c>
      <c r="C330" s="215" t="s">
        <v>159</v>
      </c>
      <c r="D330" s="205" t="s">
        <v>161</v>
      </c>
      <c r="E330" s="205" t="s">
        <v>264</v>
      </c>
      <c r="F330" s="205" t="s">
        <v>256</v>
      </c>
      <c r="G330" s="420">
        <v>0</v>
      </c>
      <c r="H330" s="414">
        <v>85897.35</v>
      </c>
      <c r="I330" s="414">
        <v>85897.35</v>
      </c>
      <c r="J330" s="411" t="e">
        <f t="shared" si="18"/>
        <v>#DIV/0!</v>
      </c>
      <c r="K330" s="440">
        <f t="shared" si="19"/>
        <v>100</v>
      </c>
      <c r="L330" s="87"/>
    </row>
    <row r="331" spans="1:12" ht="33" customHeight="1">
      <c r="A331" s="152" t="s">
        <v>336</v>
      </c>
      <c r="B331" s="199" t="s">
        <v>188</v>
      </c>
      <c r="C331" s="215" t="s">
        <v>159</v>
      </c>
      <c r="D331" s="205" t="s">
        <v>161</v>
      </c>
      <c r="E331" s="205" t="s">
        <v>264</v>
      </c>
      <c r="F331" s="205" t="s">
        <v>339</v>
      </c>
      <c r="G331" s="420">
        <v>0</v>
      </c>
      <c r="H331" s="414">
        <v>2000</v>
      </c>
      <c r="I331" s="414">
        <v>0</v>
      </c>
      <c r="J331" s="411" t="e">
        <f t="shared" si="18"/>
        <v>#DIV/0!</v>
      </c>
      <c r="K331" s="440">
        <f t="shared" si="19"/>
        <v>0</v>
      </c>
      <c r="L331" s="87"/>
    </row>
    <row r="332" spans="1:12" ht="15" customHeight="1">
      <c r="A332" s="152" t="s">
        <v>243</v>
      </c>
      <c r="B332" s="199" t="s">
        <v>188</v>
      </c>
      <c r="C332" s="215" t="s">
        <v>159</v>
      </c>
      <c r="D332" s="205" t="s">
        <v>161</v>
      </c>
      <c r="E332" s="205" t="s">
        <v>264</v>
      </c>
      <c r="F332" s="205" t="s">
        <v>244</v>
      </c>
      <c r="G332" s="420">
        <v>12003.65</v>
      </c>
      <c r="H332" s="414">
        <v>50000</v>
      </c>
      <c r="I332" s="414">
        <v>3008.78</v>
      </c>
      <c r="J332" s="411">
        <f t="shared" si="18"/>
        <v>25.065542564136745</v>
      </c>
      <c r="K332" s="440">
        <f t="shared" si="19"/>
        <v>6.0175600000000005</v>
      </c>
      <c r="L332" s="87"/>
    </row>
    <row r="333" spans="1:12" ht="108.75" customHeight="1">
      <c r="A333" s="185" t="s">
        <v>679</v>
      </c>
      <c r="B333" s="199" t="s">
        <v>188</v>
      </c>
      <c r="C333" s="214" t="s">
        <v>159</v>
      </c>
      <c r="D333" s="203" t="s">
        <v>161</v>
      </c>
      <c r="E333" s="203" t="s">
        <v>153</v>
      </c>
      <c r="F333" s="203"/>
      <c r="G333" s="413">
        <f>SUM(G334:G335)</f>
        <v>4299042.05</v>
      </c>
      <c r="H333" s="416">
        <f>SUM(H334:H335)</f>
        <v>6696000</v>
      </c>
      <c r="I333" s="413">
        <f>SUM(I334:I335)</f>
        <v>2986299.29</v>
      </c>
      <c r="J333" s="411">
        <f t="shared" si="18"/>
        <v>69.4642958888946</v>
      </c>
      <c r="K333" s="440">
        <f t="shared" si="19"/>
        <v>44.59825701911589</v>
      </c>
      <c r="L333" s="87"/>
    </row>
    <row r="334" spans="1:12" ht="21" customHeight="1">
      <c r="A334" s="152" t="s">
        <v>614</v>
      </c>
      <c r="B334" s="199" t="s">
        <v>188</v>
      </c>
      <c r="C334" s="215" t="s">
        <v>159</v>
      </c>
      <c r="D334" s="213" t="s">
        <v>161</v>
      </c>
      <c r="E334" s="205" t="s">
        <v>153</v>
      </c>
      <c r="F334" s="205" t="s">
        <v>341</v>
      </c>
      <c r="G334" s="420">
        <v>3656329.86</v>
      </c>
      <c r="H334" s="414">
        <v>5142000</v>
      </c>
      <c r="I334" s="414">
        <v>2937228.63</v>
      </c>
      <c r="J334" s="411">
        <f t="shared" si="18"/>
        <v>80.33270362537804</v>
      </c>
      <c r="K334" s="440">
        <f t="shared" si="19"/>
        <v>57.122299299883316</v>
      </c>
      <c r="L334" s="87"/>
    </row>
    <row r="335" spans="1:12" ht="43.5" customHeight="1">
      <c r="A335" s="152" t="s">
        <v>615</v>
      </c>
      <c r="B335" s="199" t="s">
        <v>188</v>
      </c>
      <c r="C335" s="215" t="s">
        <v>159</v>
      </c>
      <c r="D335" s="205" t="s">
        <v>161</v>
      </c>
      <c r="E335" s="205" t="s">
        <v>153</v>
      </c>
      <c r="F335" s="205" t="s">
        <v>92</v>
      </c>
      <c r="G335" s="420">
        <v>642712.19</v>
      </c>
      <c r="H335" s="415">
        <v>1554000</v>
      </c>
      <c r="I335" s="415">
        <v>49070.66</v>
      </c>
      <c r="J335" s="411">
        <f t="shared" si="18"/>
        <v>7.634935319960247</v>
      </c>
      <c r="K335" s="440">
        <f t="shared" si="19"/>
        <v>3.157700128700129</v>
      </c>
      <c r="L335" s="87"/>
    </row>
    <row r="336" spans="1:12" ht="12" customHeight="1">
      <c r="A336" s="153" t="s">
        <v>142</v>
      </c>
      <c r="B336" s="199" t="s">
        <v>188</v>
      </c>
      <c r="C336" s="214" t="s">
        <v>159</v>
      </c>
      <c r="D336" s="203" t="s">
        <v>161</v>
      </c>
      <c r="E336" s="203" t="s">
        <v>265</v>
      </c>
      <c r="F336" s="203"/>
      <c r="G336" s="413">
        <f>SUM(G337:G338)</f>
        <v>6590</v>
      </c>
      <c r="H336" s="413">
        <f>SUM(H337:H338)</f>
        <v>25000</v>
      </c>
      <c r="I336" s="413">
        <f>SUM(I337:I338)</f>
        <v>15112</v>
      </c>
      <c r="J336" s="411">
        <f t="shared" si="18"/>
        <v>229.31714719271622</v>
      </c>
      <c r="K336" s="440">
        <f t="shared" si="19"/>
        <v>60.448</v>
      </c>
      <c r="L336" s="87"/>
    </row>
    <row r="337" spans="1:12" ht="24.75" customHeight="1">
      <c r="A337" s="152" t="s">
        <v>617</v>
      </c>
      <c r="B337" s="199" t="s">
        <v>188</v>
      </c>
      <c r="C337" s="215" t="s">
        <v>159</v>
      </c>
      <c r="D337" s="213" t="s">
        <v>161</v>
      </c>
      <c r="E337" s="205" t="s">
        <v>265</v>
      </c>
      <c r="F337" s="205" t="s">
        <v>342</v>
      </c>
      <c r="G337" s="420">
        <v>0</v>
      </c>
      <c r="H337" s="415">
        <v>5000</v>
      </c>
      <c r="I337" s="415">
        <v>0</v>
      </c>
      <c r="J337" s="411" t="e">
        <f t="shared" si="18"/>
        <v>#DIV/0!</v>
      </c>
      <c r="K337" s="440">
        <f t="shared" si="19"/>
        <v>0</v>
      </c>
      <c r="L337" s="87"/>
    </row>
    <row r="338" spans="1:12" ht="13.5" customHeight="1">
      <c r="A338" s="152" t="s">
        <v>508</v>
      </c>
      <c r="B338" s="199" t="s">
        <v>188</v>
      </c>
      <c r="C338" s="215" t="s">
        <v>159</v>
      </c>
      <c r="D338" s="205" t="s">
        <v>161</v>
      </c>
      <c r="E338" s="205" t="s">
        <v>265</v>
      </c>
      <c r="F338" s="205" t="s">
        <v>217</v>
      </c>
      <c r="G338" s="420">
        <v>6590</v>
      </c>
      <c r="H338" s="420">
        <v>20000</v>
      </c>
      <c r="I338" s="420">
        <v>15112</v>
      </c>
      <c r="J338" s="411">
        <f t="shared" si="18"/>
        <v>229.31714719271622</v>
      </c>
      <c r="K338" s="440">
        <f t="shared" si="19"/>
        <v>75.56</v>
      </c>
      <c r="L338" s="87"/>
    </row>
    <row r="339" spans="1:12" ht="36.75" customHeight="1">
      <c r="A339" s="153" t="s">
        <v>680</v>
      </c>
      <c r="B339" s="199" t="s">
        <v>188</v>
      </c>
      <c r="C339" s="214" t="s">
        <v>159</v>
      </c>
      <c r="D339" s="203" t="s">
        <v>161</v>
      </c>
      <c r="E339" s="203" t="s">
        <v>266</v>
      </c>
      <c r="F339" s="203"/>
      <c r="G339" s="413">
        <f>G340+G341</f>
        <v>0</v>
      </c>
      <c r="H339" s="413">
        <f>H340+H341</f>
        <v>500000</v>
      </c>
      <c r="I339" s="413">
        <f>I340+I341</f>
        <v>0</v>
      </c>
      <c r="J339" s="411" t="e">
        <f t="shared" si="18"/>
        <v>#DIV/0!</v>
      </c>
      <c r="K339" s="440">
        <f t="shared" si="19"/>
        <v>0</v>
      </c>
      <c r="L339" s="87"/>
    </row>
    <row r="340" spans="1:12" ht="14.25" customHeight="1">
      <c r="A340" s="152" t="s">
        <v>508</v>
      </c>
      <c r="B340" s="199" t="s">
        <v>188</v>
      </c>
      <c r="C340" s="215" t="s">
        <v>159</v>
      </c>
      <c r="D340" s="205" t="s">
        <v>161</v>
      </c>
      <c r="E340" s="205" t="s">
        <v>266</v>
      </c>
      <c r="F340" s="205" t="s">
        <v>217</v>
      </c>
      <c r="G340" s="420">
        <v>0</v>
      </c>
      <c r="H340" s="415">
        <v>220000</v>
      </c>
      <c r="I340" s="415">
        <v>0</v>
      </c>
      <c r="J340" s="411" t="e">
        <f t="shared" si="18"/>
        <v>#DIV/0!</v>
      </c>
      <c r="K340" s="440">
        <f t="shared" si="19"/>
        <v>0</v>
      </c>
      <c r="L340" s="87"/>
    </row>
    <row r="341" spans="1:12" ht="18" customHeight="1">
      <c r="A341" s="181" t="s">
        <v>216</v>
      </c>
      <c r="B341" s="199" t="s">
        <v>188</v>
      </c>
      <c r="C341" s="215" t="s">
        <v>159</v>
      </c>
      <c r="D341" s="205" t="s">
        <v>161</v>
      </c>
      <c r="E341" s="205" t="s">
        <v>266</v>
      </c>
      <c r="F341" s="205" t="s">
        <v>215</v>
      </c>
      <c r="G341" s="415">
        <v>0</v>
      </c>
      <c r="H341" s="415">
        <v>280000</v>
      </c>
      <c r="I341" s="415">
        <v>0</v>
      </c>
      <c r="J341" s="411" t="e">
        <f t="shared" si="18"/>
        <v>#DIV/0!</v>
      </c>
      <c r="K341" s="440">
        <f t="shared" si="19"/>
        <v>0</v>
      </c>
      <c r="L341" s="87"/>
    </row>
    <row r="342" spans="1:12" ht="39" customHeight="1">
      <c r="A342" s="153" t="s">
        <v>681</v>
      </c>
      <c r="B342" s="199" t="s">
        <v>188</v>
      </c>
      <c r="C342" s="214" t="s">
        <v>159</v>
      </c>
      <c r="D342" s="203" t="s">
        <v>161</v>
      </c>
      <c r="E342" s="203" t="s">
        <v>374</v>
      </c>
      <c r="F342" s="203"/>
      <c r="G342" s="413">
        <f>G343</f>
        <v>0</v>
      </c>
      <c r="H342" s="413">
        <f>H343</f>
        <v>300000</v>
      </c>
      <c r="I342" s="413">
        <f>I343</f>
        <v>0</v>
      </c>
      <c r="J342" s="411" t="e">
        <f t="shared" si="18"/>
        <v>#DIV/0!</v>
      </c>
      <c r="K342" s="440">
        <f t="shared" si="19"/>
        <v>0</v>
      </c>
      <c r="L342" s="87"/>
    </row>
    <row r="343" spans="1:12" ht="19.5" customHeight="1">
      <c r="A343" s="152" t="s">
        <v>508</v>
      </c>
      <c r="B343" s="199" t="s">
        <v>188</v>
      </c>
      <c r="C343" s="215" t="s">
        <v>159</v>
      </c>
      <c r="D343" s="205" t="s">
        <v>161</v>
      </c>
      <c r="E343" s="205" t="s">
        <v>374</v>
      </c>
      <c r="F343" s="205" t="s">
        <v>217</v>
      </c>
      <c r="G343" s="415">
        <v>0</v>
      </c>
      <c r="H343" s="415">
        <v>300000</v>
      </c>
      <c r="I343" s="415">
        <v>0</v>
      </c>
      <c r="J343" s="411" t="e">
        <f t="shared" si="18"/>
        <v>#DIV/0!</v>
      </c>
      <c r="K343" s="440">
        <f t="shared" si="19"/>
        <v>0</v>
      </c>
      <c r="L343" s="87"/>
    </row>
    <row r="344" spans="1:12" ht="18" customHeight="1">
      <c r="A344" s="171" t="s">
        <v>211</v>
      </c>
      <c r="B344" s="198" t="s">
        <v>188</v>
      </c>
      <c r="C344" s="249" t="s">
        <v>160</v>
      </c>
      <c r="D344" s="217"/>
      <c r="E344" s="218"/>
      <c r="F344" s="217"/>
      <c r="G344" s="412">
        <f>G345</f>
        <v>8200909.55</v>
      </c>
      <c r="H344" s="412">
        <f>H345</f>
        <v>22769679.490000002</v>
      </c>
      <c r="I344" s="412">
        <f>I345</f>
        <v>9923439.61</v>
      </c>
      <c r="J344" s="438">
        <f aca="true" t="shared" si="20" ref="J344:J412">I344/G344*100</f>
        <v>121.00413435239021</v>
      </c>
      <c r="K344" s="439">
        <f>I344/H344*100</f>
        <v>43.58181508157891</v>
      </c>
      <c r="L344" s="87"/>
    </row>
    <row r="345" spans="1:12" ht="15" customHeight="1">
      <c r="A345" s="176" t="s">
        <v>181</v>
      </c>
      <c r="B345" s="199" t="s">
        <v>188</v>
      </c>
      <c r="C345" s="250" t="s">
        <v>160</v>
      </c>
      <c r="D345" s="201" t="s">
        <v>158</v>
      </c>
      <c r="E345" s="203"/>
      <c r="F345" s="201"/>
      <c r="G345" s="429">
        <f>G346+G364+G374</f>
        <v>8200909.55</v>
      </c>
      <c r="H345" s="429">
        <f>H346+H364+H374</f>
        <v>22769679.490000002</v>
      </c>
      <c r="I345" s="429">
        <f>I346+I364+I374</f>
        <v>9923439.61</v>
      </c>
      <c r="J345" s="411">
        <f t="shared" si="20"/>
        <v>121.00413435239021</v>
      </c>
      <c r="K345" s="440">
        <f aca="true" t="shared" si="21" ref="K345:K413">I345/H345*100</f>
        <v>43.58181508157891</v>
      </c>
      <c r="L345" s="87"/>
    </row>
    <row r="346" spans="1:12" ht="32.25" customHeight="1">
      <c r="A346" s="184" t="s">
        <v>132</v>
      </c>
      <c r="B346" s="199" t="s">
        <v>188</v>
      </c>
      <c r="C346" s="251" t="s">
        <v>160</v>
      </c>
      <c r="D346" s="247" t="s">
        <v>158</v>
      </c>
      <c r="E346" s="247" t="s">
        <v>267</v>
      </c>
      <c r="F346" s="247"/>
      <c r="G346" s="425">
        <f>G347</f>
        <v>7765809.55</v>
      </c>
      <c r="H346" s="425">
        <f>H347</f>
        <v>16011170.41</v>
      </c>
      <c r="I346" s="425">
        <f>I347</f>
        <v>8345805.67</v>
      </c>
      <c r="J346" s="411">
        <f t="shared" si="20"/>
        <v>107.46858542262345</v>
      </c>
      <c r="K346" s="440">
        <f t="shared" si="21"/>
        <v>52.12489440988968</v>
      </c>
      <c r="L346" s="87"/>
    </row>
    <row r="347" spans="1:12" ht="52.5" customHeight="1">
      <c r="A347" s="150" t="s">
        <v>133</v>
      </c>
      <c r="B347" s="199" t="s">
        <v>188</v>
      </c>
      <c r="C347" s="224" t="s">
        <v>134</v>
      </c>
      <c r="D347" s="201" t="s">
        <v>158</v>
      </c>
      <c r="E347" s="201" t="s">
        <v>268</v>
      </c>
      <c r="F347" s="201"/>
      <c r="G347" s="429">
        <f>G348+G350+G352+G354+G360+G358+G362+G356</f>
        <v>7765809.55</v>
      </c>
      <c r="H347" s="429">
        <f>H348+H350+H352+H354+H360+H358+H362+H356</f>
        <v>16011170.41</v>
      </c>
      <c r="I347" s="429">
        <f>I348+I350+I352+I354+I360+I358+I362+I356</f>
        <v>8345805.67</v>
      </c>
      <c r="J347" s="411">
        <f t="shared" si="20"/>
        <v>107.46858542262345</v>
      </c>
      <c r="K347" s="440">
        <f t="shared" si="21"/>
        <v>52.12489440988968</v>
      </c>
      <c r="L347" s="87"/>
    </row>
    <row r="348" spans="1:12" ht="15" customHeight="1">
      <c r="A348" s="153" t="s">
        <v>682</v>
      </c>
      <c r="B348" s="199" t="s">
        <v>188</v>
      </c>
      <c r="C348" s="202" t="s">
        <v>160</v>
      </c>
      <c r="D348" s="203" t="s">
        <v>158</v>
      </c>
      <c r="E348" s="203" t="s">
        <v>502</v>
      </c>
      <c r="F348" s="203"/>
      <c r="G348" s="226">
        <f>SUM(G349:G349)</f>
        <v>813180.48</v>
      </c>
      <c r="H348" s="226">
        <f>SUM(H349:H349)</f>
        <v>2203419.27</v>
      </c>
      <c r="I348" s="226">
        <f>SUM(I349:I349)</f>
        <v>1241970.96</v>
      </c>
      <c r="J348" s="411">
        <f t="shared" si="20"/>
        <v>152.73005077544408</v>
      </c>
      <c r="K348" s="440">
        <f t="shared" si="21"/>
        <v>56.36562123739618</v>
      </c>
      <c r="L348" s="87"/>
    </row>
    <row r="349" spans="1:12" ht="55.5" customHeight="1">
      <c r="A349" s="152" t="s">
        <v>0</v>
      </c>
      <c r="B349" s="199" t="s">
        <v>188</v>
      </c>
      <c r="C349" s="252" t="s">
        <v>160</v>
      </c>
      <c r="D349" s="205" t="s">
        <v>158</v>
      </c>
      <c r="E349" s="205" t="s">
        <v>502</v>
      </c>
      <c r="F349" s="205" t="s">
        <v>1</v>
      </c>
      <c r="G349" s="420">
        <v>813180.48</v>
      </c>
      <c r="H349" s="415">
        <v>2203419.27</v>
      </c>
      <c r="I349" s="415">
        <v>1241970.96</v>
      </c>
      <c r="J349" s="411">
        <f t="shared" si="20"/>
        <v>152.73005077544408</v>
      </c>
      <c r="K349" s="440">
        <f t="shared" si="21"/>
        <v>56.36562123739618</v>
      </c>
      <c r="L349" s="87"/>
    </row>
    <row r="350" spans="1:12" ht="13.5" customHeight="1">
      <c r="A350" s="153" t="s">
        <v>135</v>
      </c>
      <c r="B350" s="199" t="s">
        <v>188</v>
      </c>
      <c r="C350" s="202" t="s">
        <v>160</v>
      </c>
      <c r="D350" s="203" t="s">
        <v>158</v>
      </c>
      <c r="E350" s="203" t="s">
        <v>269</v>
      </c>
      <c r="F350" s="203"/>
      <c r="G350" s="226">
        <f>SUM(G351:G351)</f>
        <v>4173185.21</v>
      </c>
      <c r="H350" s="226">
        <f>SUM(H351:H351)</f>
        <v>9361580.73</v>
      </c>
      <c r="I350" s="226">
        <f>SUM(I351:I351)</f>
        <v>5926646.71</v>
      </c>
      <c r="J350" s="411">
        <f t="shared" si="20"/>
        <v>142.01734195257535</v>
      </c>
      <c r="K350" s="440">
        <f t="shared" si="21"/>
        <v>63.30818353152203</v>
      </c>
      <c r="L350" s="87"/>
    </row>
    <row r="351" spans="1:12" ht="56.25" customHeight="1">
      <c r="A351" s="152" t="s">
        <v>0</v>
      </c>
      <c r="B351" s="199" t="s">
        <v>188</v>
      </c>
      <c r="C351" s="252" t="s">
        <v>160</v>
      </c>
      <c r="D351" s="205" t="s">
        <v>158</v>
      </c>
      <c r="E351" s="205" t="s">
        <v>269</v>
      </c>
      <c r="F351" s="205" t="s">
        <v>1</v>
      </c>
      <c r="G351" s="420">
        <v>4173185.21</v>
      </c>
      <c r="H351" s="415">
        <v>9361580.73</v>
      </c>
      <c r="I351" s="414">
        <v>5926646.71</v>
      </c>
      <c r="J351" s="411">
        <f t="shared" si="20"/>
        <v>142.01734195257535</v>
      </c>
      <c r="K351" s="440">
        <f t="shared" si="21"/>
        <v>63.30818353152203</v>
      </c>
      <c r="L351" s="87"/>
    </row>
    <row r="352" spans="1:12" ht="51" customHeight="1">
      <c r="A352" s="151" t="s">
        <v>683</v>
      </c>
      <c r="B352" s="199" t="s">
        <v>188</v>
      </c>
      <c r="C352" s="214" t="s">
        <v>160</v>
      </c>
      <c r="D352" s="203" t="s">
        <v>158</v>
      </c>
      <c r="E352" s="203" t="s">
        <v>357</v>
      </c>
      <c r="F352" s="203"/>
      <c r="G352" s="226">
        <f>SUM(G353:G353)</f>
        <v>664900</v>
      </c>
      <c r="H352" s="419">
        <f>SUM(H353:H353)</f>
        <v>1293200</v>
      </c>
      <c r="I352" s="226">
        <f>SUM(I353:I353)</f>
        <v>719400</v>
      </c>
      <c r="J352" s="411">
        <f t="shared" si="20"/>
        <v>108.19672131147541</v>
      </c>
      <c r="K352" s="440">
        <f t="shared" si="21"/>
        <v>55.62944633467368</v>
      </c>
      <c r="L352" s="87"/>
    </row>
    <row r="353" spans="1:12" ht="15.75" customHeight="1">
      <c r="A353" s="181" t="s">
        <v>216</v>
      </c>
      <c r="B353" s="199" t="s">
        <v>188</v>
      </c>
      <c r="C353" s="215" t="s">
        <v>160</v>
      </c>
      <c r="D353" s="205" t="s">
        <v>158</v>
      </c>
      <c r="E353" s="205" t="s">
        <v>357</v>
      </c>
      <c r="F353" s="205" t="s">
        <v>215</v>
      </c>
      <c r="G353" s="420">
        <v>664900</v>
      </c>
      <c r="H353" s="415">
        <v>1293200</v>
      </c>
      <c r="I353" s="414">
        <v>719400</v>
      </c>
      <c r="J353" s="411">
        <f t="shared" si="20"/>
        <v>108.19672131147541</v>
      </c>
      <c r="K353" s="440">
        <f t="shared" si="21"/>
        <v>55.62944633467368</v>
      </c>
      <c r="L353" s="87"/>
    </row>
    <row r="354" spans="1:12" ht="53.25" customHeight="1">
      <c r="A354" s="151" t="s">
        <v>716</v>
      </c>
      <c r="B354" s="199" t="s">
        <v>188</v>
      </c>
      <c r="C354" s="214" t="s">
        <v>160</v>
      </c>
      <c r="D354" s="203" t="s">
        <v>158</v>
      </c>
      <c r="E354" s="203" t="s">
        <v>824</v>
      </c>
      <c r="F354" s="203"/>
      <c r="G354" s="226">
        <f>SUM(G355:G355)</f>
        <v>0</v>
      </c>
      <c r="H354" s="419">
        <f>H355</f>
        <v>227640</v>
      </c>
      <c r="I354" s="226">
        <f>SUM(I355:I355)</f>
        <v>227640</v>
      </c>
      <c r="J354" s="411" t="e">
        <f>I354/G354*100</f>
        <v>#DIV/0!</v>
      </c>
      <c r="K354" s="440">
        <f>I354/H354*100</f>
        <v>100</v>
      </c>
      <c r="L354" s="87"/>
    </row>
    <row r="355" spans="1:12" ht="18" customHeight="1">
      <c r="A355" s="181" t="s">
        <v>216</v>
      </c>
      <c r="B355" s="199" t="s">
        <v>188</v>
      </c>
      <c r="C355" s="215" t="s">
        <v>160</v>
      </c>
      <c r="D355" s="205" t="s">
        <v>158</v>
      </c>
      <c r="E355" s="205" t="s">
        <v>824</v>
      </c>
      <c r="F355" s="205" t="s">
        <v>215</v>
      </c>
      <c r="G355" s="420">
        <v>0</v>
      </c>
      <c r="H355" s="415">
        <v>227640</v>
      </c>
      <c r="I355" s="414">
        <v>227640</v>
      </c>
      <c r="J355" s="411" t="e">
        <f>I355/G355*100</f>
        <v>#DIV/0!</v>
      </c>
      <c r="K355" s="440">
        <f>I355/H355*100</f>
        <v>100</v>
      </c>
      <c r="L355" s="87"/>
    </row>
    <row r="356" spans="1:12" ht="51.75" customHeight="1">
      <c r="A356" s="151" t="s">
        <v>684</v>
      </c>
      <c r="B356" s="199" t="s">
        <v>188</v>
      </c>
      <c r="C356" s="214" t="s">
        <v>160</v>
      </c>
      <c r="D356" s="203" t="s">
        <v>158</v>
      </c>
      <c r="E356" s="203" t="s">
        <v>111</v>
      </c>
      <c r="F356" s="203"/>
      <c r="G356" s="226">
        <f>G357</f>
        <v>166225</v>
      </c>
      <c r="H356" s="226">
        <f>H357</f>
        <v>323300</v>
      </c>
      <c r="I356" s="226">
        <f>I357</f>
        <v>179850</v>
      </c>
      <c r="J356" s="411">
        <f t="shared" si="20"/>
        <v>108.19672131147541</v>
      </c>
      <c r="K356" s="440">
        <f t="shared" si="21"/>
        <v>55.62944633467368</v>
      </c>
      <c r="L356" s="87"/>
    </row>
    <row r="357" spans="1:12" ht="20.25" customHeight="1">
      <c r="A357" s="181" t="s">
        <v>216</v>
      </c>
      <c r="B357" s="199" t="s">
        <v>188</v>
      </c>
      <c r="C357" s="215" t="s">
        <v>160</v>
      </c>
      <c r="D357" s="205" t="s">
        <v>158</v>
      </c>
      <c r="E357" s="205" t="s">
        <v>111</v>
      </c>
      <c r="F357" s="205" t="s">
        <v>215</v>
      </c>
      <c r="G357" s="420">
        <v>166225</v>
      </c>
      <c r="H357" s="414">
        <v>323300</v>
      </c>
      <c r="I357" s="414">
        <v>179850</v>
      </c>
      <c r="J357" s="411">
        <f t="shared" si="20"/>
        <v>108.19672131147541</v>
      </c>
      <c r="K357" s="440">
        <f t="shared" si="21"/>
        <v>55.62944633467368</v>
      </c>
      <c r="L357" s="87"/>
    </row>
    <row r="358" spans="1:12" ht="60" customHeight="1">
      <c r="A358" s="151" t="s">
        <v>724</v>
      </c>
      <c r="B358" s="199" t="s">
        <v>188</v>
      </c>
      <c r="C358" s="214" t="s">
        <v>160</v>
      </c>
      <c r="D358" s="203" t="s">
        <v>158</v>
      </c>
      <c r="E358" s="203" t="s">
        <v>772</v>
      </c>
      <c r="F358" s="203"/>
      <c r="G358" s="226">
        <f>G359</f>
        <v>0</v>
      </c>
      <c r="H358" s="226">
        <f>H359</f>
        <v>101010.1</v>
      </c>
      <c r="I358" s="226">
        <f>I359</f>
        <v>49789.94</v>
      </c>
      <c r="J358" s="411" t="e">
        <f t="shared" si="20"/>
        <v>#DIV/0!</v>
      </c>
      <c r="K358" s="440">
        <f t="shared" si="21"/>
        <v>49.29204109292041</v>
      </c>
      <c r="L358" s="87"/>
    </row>
    <row r="359" spans="1:12" ht="20.25" customHeight="1">
      <c r="A359" s="181" t="s">
        <v>216</v>
      </c>
      <c r="B359" s="199" t="s">
        <v>188</v>
      </c>
      <c r="C359" s="215" t="s">
        <v>160</v>
      </c>
      <c r="D359" s="205" t="s">
        <v>158</v>
      </c>
      <c r="E359" s="205" t="s">
        <v>772</v>
      </c>
      <c r="F359" s="205" t="s">
        <v>215</v>
      </c>
      <c r="G359" s="420">
        <v>0</v>
      </c>
      <c r="H359" s="415">
        <v>101010.1</v>
      </c>
      <c r="I359" s="414">
        <v>49789.94</v>
      </c>
      <c r="J359" s="411" t="e">
        <f t="shared" si="20"/>
        <v>#DIV/0!</v>
      </c>
      <c r="K359" s="440">
        <f t="shared" si="21"/>
        <v>49.29204109292041</v>
      </c>
      <c r="L359" s="87"/>
    </row>
    <row r="360" spans="1:12" ht="57.75" customHeight="1">
      <c r="A360" s="151" t="s">
        <v>724</v>
      </c>
      <c r="B360" s="199" t="s">
        <v>188</v>
      </c>
      <c r="C360" s="214" t="s">
        <v>160</v>
      </c>
      <c r="D360" s="203" t="s">
        <v>158</v>
      </c>
      <c r="E360" s="203" t="s">
        <v>772</v>
      </c>
      <c r="F360" s="203"/>
      <c r="G360" s="226">
        <f>G361</f>
        <v>0</v>
      </c>
      <c r="H360" s="419">
        <f>H361</f>
        <v>1020.31</v>
      </c>
      <c r="I360" s="226">
        <f>I361</f>
        <v>508.06</v>
      </c>
      <c r="J360" s="411" t="e">
        <f t="shared" si="20"/>
        <v>#DIV/0!</v>
      </c>
      <c r="K360" s="440">
        <f t="shared" si="21"/>
        <v>49.794670247277786</v>
      </c>
      <c r="L360" s="87"/>
    </row>
    <row r="361" spans="1:12" ht="20.25" customHeight="1">
      <c r="A361" s="181" t="s">
        <v>216</v>
      </c>
      <c r="B361" s="199" t="s">
        <v>188</v>
      </c>
      <c r="C361" s="215" t="s">
        <v>160</v>
      </c>
      <c r="D361" s="205" t="s">
        <v>158</v>
      </c>
      <c r="E361" s="205" t="s">
        <v>772</v>
      </c>
      <c r="F361" s="205" t="s">
        <v>215</v>
      </c>
      <c r="G361" s="420">
        <v>0</v>
      </c>
      <c r="H361" s="415">
        <v>1020.31</v>
      </c>
      <c r="I361" s="414">
        <v>508.06</v>
      </c>
      <c r="J361" s="411" t="e">
        <f t="shared" si="20"/>
        <v>#DIV/0!</v>
      </c>
      <c r="K361" s="440">
        <f t="shared" si="21"/>
        <v>49.794670247277786</v>
      </c>
      <c r="L361" s="87"/>
    </row>
    <row r="362" spans="1:12" ht="57.75" customHeight="1">
      <c r="A362" s="151" t="s">
        <v>685</v>
      </c>
      <c r="B362" s="199" t="s">
        <v>188</v>
      </c>
      <c r="C362" s="202" t="s">
        <v>160</v>
      </c>
      <c r="D362" s="203" t="s">
        <v>158</v>
      </c>
      <c r="E362" s="203" t="s">
        <v>270</v>
      </c>
      <c r="F362" s="203"/>
      <c r="G362" s="226">
        <f>SUM(G363:G363)</f>
        <v>1948318.86</v>
      </c>
      <c r="H362" s="419">
        <f>SUM(H363:H363)</f>
        <v>2500000</v>
      </c>
      <c r="I362" s="226">
        <f>SUM(I363:I363)</f>
        <v>0</v>
      </c>
      <c r="J362" s="411">
        <f t="shared" si="20"/>
        <v>0</v>
      </c>
      <c r="K362" s="440">
        <f t="shared" si="21"/>
        <v>0</v>
      </c>
      <c r="L362" s="87"/>
    </row>
    <row r="363" spans="1:12" ht="54.75" customHeight="1">
      <c r="A363" s="152" t="s">
        <v>0</v>
      </c>
      <c r="B363" s="199" t="s">
        <v>188</v>
      </c>
      <c r="C363" s="252" t="s">
        <v>160</v>
      </c>
      <c r="D363" s="205" t="s">
        <v>158</v>
      </c>
      <c r="E363" s="205" t="s">
        <v>270</v>
      </c>
      <c r="F363" s="205" t="s">
        <v>1</v>
      </c>
      <c r="G363" s="420">
        <v>1948318.86</v>
      </c>
      <c r="H363" s="415">
        <v>2500000</v>
      </c>
      <c r="I363" s="420">
        <v>0</v>
      </c>
      <c r="J363" s="411">
        <f t="shared" si="20"/>
        <v>0</v>
      </c>
      <c r="K363" s="440">
        <f t="shared" si="21"/>
        <v>0</v>
      </c>
      <c r="L363" s="87"/>
    </row>
    <row r="364" spans="1:12" ht="26.25" customHeight="1">
      <c r="A364" s="184" t="s">
        <v>828</v>
      </c>
      <c r="B364" s="199" t="s">
        <v>188</v>
      </c>
      <c r="C364" s="251" t="s">
        <v>160</v>
      </c>
      <c r="D364" s="247" t="s">
        <v>158</v>
      </c>
      <c r="E364" s="247" t="s">
        <v>827</v>
      </c>
      <c r="F364" s="247"/>
      <c r="G364" s="425">
        <f>G365+G367+G369+G371</f>
        <v>435100</v>
      </c>
      <c r="H364" s="425">
        <f>H365+H367+H369+H371</f>
        <v>6598509.08</v>
      </c>
      <c r="I364" s="425">
        <f>I365+I367+I369+I371</f>
        <v>1488120</v>
      </c>
      <c r="J364" s="411">
        <f aca="true" t="shared" si="22" ref="J364:J370">I364/G364*100</f>
        <v>342.0179269133532</v>
      </c>
      <c r="K364" s="440">
        <f aca="true" t="shared" si="23" ref="K364:K370">I364/H364*100</f>
        <v>22.55236723869144</v>
      </c>
      <c r="L364" s="87"/>
    </row>
    <row r="365" spans="1:12" ht="24.75" customHeight="1">
      <c r="A365" s="151" t="s">
        <v>826</v>
      </c>
      <c r="B365" s="199" t="s">
        <v>188</v>
      </c>
      <c r="C365" s="214" t="s">
        <v>160</v>
      </c>
      <c r="D365" s="203" t="s">
        <v>158</v>
      </c>
      <c r="E365" s="203" t="s">
        <v>825</v>
      </c>
      <c r="F365" s="203"/>
      <c r="G365" s="226">
        <f>SUM(G366:G366)</f>
        <v>0</v>
      </c>
      <c r="H365" s="419">
        <f>SUM(H366:H366)</f>
        <v>3350000</v>
      </c>
      <c r="I365" s="226">
        <f>SUM(I366:I366)</f>
        <v>1005000</v>
      </c>
      <c r="J365" s="411" t="e">
        <f t="shared" si="22"/>
        <v>#DIV/0!</v>
      </c>
      <c r="K365" s="440">
        <f t="shared" si="23"/>
        <v>30</v>
      </c>
      <c r="L365" s="87"/>
    </row>
    <row r="366" spans="1:12" ht="18.75" customHeight="1">
      <c r="A366" s="181" t="s">
        <v>199</v>
      </c>
      <c r="B366" s="199" t="s">
        <v>188</v>
      </c>
      <c r="C366" s="215" t="s">
        <v>160</v>
      </c>
      <c r="D366" s="205" t="s">
        <v>158</v>
      </c>
      <c r="E366" s="205" t="s">
        <v>825</v>
      </c>
      <c r="F366" s="205" t="s">
        <v>350</v>
      </c>
      <c r="G366" s="420">
        <v>0</v>
      </c>
      <c r="H366" s="414">
        <v>3350000</v>
      </c>
      <c r="I366" s="414">
        <v>1005000</v>
      </c>
      <c r="J366" s="411" t="e">
        <f t="shared" si="22"/>
        <v>#DIV/0!</v>
      </c>
      <c r="K366" s="440">
        <f t="shared" si="23"/>
        <v>30</v>
      </c>
      <c r="L366" s="87"/>
    </row>
    <row r="367" spans="1:12" ht="62.25" customHeight="1">
      <c r="A367" s="151" t="s">
        <v>683</v>
      </c>
      <c r="B367" s="199" t="s">
        <v>188</v>
      </c>
      <c r="C367" s="214" t="s">
        <v>160</v>
      </c>
      <c r="D367" s="203" t="s">
        <v>158</v>
      </c>
      <c r="E367" s="203" t="s">
        <v>110</v>
      </c>
      <c r="F367" s="203"/>
      <c r="G367" s="226">
        <f>G368</f>
        <v>435100</v>
      </c>
      <c r="H367" s="419">
        <f>H368</f>
        <v>809000</v>
      </c>
      <c r="I367" s="226">
        <f>I368</f>
        <v>450600</v>
      </c>
      <c r="J367" s="411">
        <f t="shared" si="22"/>
        <v>103.56239944840266</v>
      </c>
      <c r="K367" s="440">
        <f t="shared" si="23"/>
        <v>55.69839307787392</v>
      </c>
      <c r="L367" s="87"/>
    </row>
    <row r="368" spans="1:12" ht="45" customHeight="1">
      <c r="A368" s="152" t="s">
        <v>687</v>
      </c>
      <c r="B368" s="199" t="s">
        <v>188</v>
      </c>
      <c r="C368" s="215" t="s">
        <v>160</v>
      </c>
      <c r="D368" s="205" t="s">
        <v>158</v>
      </c>
      <c r="E368" s="205" t="s">
        <v>110</v>
      </c>
      <c r="F368" s="205" t="s">
        <v>306</v>
      </c>
      <c r="G368" s="420">
        <v>435100</v>
      </c>
      <c r="H368" s="415">
        <f>334000+172000+72000+183000+48000</f>
        <v>809000</v>
      </c>
      <c r="I368" s="415">
        <v>450600</v>
      </c>
      <c r="J368" s="411">
        <f t="shared" si="22"/>
        <v>103.56239944840266</v>
      </c>
      <c r="K368" s="440">
        <f t="shared" si="23"/>
        <v>55.69839307787392</v>
      </c>
      <c r="L368" s="87"/>
    </row>
    <row r="369" spans="1:12" ht="57" customHeight="1">
      <c r="A369" s="151" t="s">
        <v>716</v>
      </c>
      <c r="B369" s="199" t="s">
        <v>188</v>
      </c>
      <c r="C369" s="214" t="s">
        <v>160</v>
      </c>
      <c r="D369" s="203" t="s">
        <v>158</v>
      </c>
      <c r="E369" s="203" t="s">
        <v>715</v>
      </c>
      <c r="F369" s="203"/>
      <c r="G369" s="226">
        <f>G370</f>
        <v>0</v>
      </c>
      <c r="H369" s="419">
        <f>H370</f>
        <v>32520</v>
      </c>
      <c r="I369" s="226">
        <f>I370</f>
        <v>32520</v>
      </c>
      <c r="J369" s="411" t="e">
        <f t="shared" si="22"/>
        <v>#DIV/0!</v>
      </c>
      <c r="K369" s="440">
        <f t="shared" si="23"/>
        <v>100</v>
      </c>
      <c r="L369" s="87"/>
    </row>
    <row r="370" spans="1:12" ht="45" customHeight="1">
      <c r="A370" s="152" t="s">
        <v>687</v>
      </c>
      <c r="B370" s="199" t="s">
        <v>188</v>
      </c>
      <c r="C370" s="215" t="s">
        <v>160</v>
      </c>
      <c r="D370" s="205" t="s">
        <v>158</v>
      </c>
      <c r="E370" s="205" t="s">
        <v>715</v>
      </c>
      <c r="F370" s="205" t="s">
        <v>306</v>
      </c>
      <c r="G370" s="420">
        <v>0</v>
      </c>
      <c r="H370" s="415">
        <v>32520</v>
      </c>
      <c r="I370" s="415">
        <v>32520</v>
      </c>
      <c r="J370" s="411" t="e">
        <f t="shared" si="22"/>
        <v>#DIV/0!</v>
      </c>
      <c r="K370" s="440">
        <f t="shared" si="23"/>
        <v>100</v>
      </c>
      <c r="L370" s="87"/>
    </row>
    <row r="371" spans="1:12" ht="51.75" customHeight="1">
      <c r="A371" s="160" t="s">
        <v>686</v>
      </c>
      <c r="B371" s="231" t="s">
        <v>188</v>
      </c>
      <c r="C371" s="208" t="s">
        <v>160</v>
      </c>
      <c r="D371" s="209" t="s">
        <v>158</v>
      </c>
      <c r="E371" s="209" t="s">
        <v>485</v>
      </c>
      <c r="F371" s="209"/>
      <c r="G371" s="226">
        <f>SUM(G372:G373)</f>
        <v>0</v>
      </c>
      <c r="H371" s="419">
        <f>SUM(H372:H373)</f>
        <v>2406989.08</v>
      </c>
      <c r="I371" s="226">
        <f>SUM(I372:I373)</f>
        <v>0</v>
      </c>
      <c r="J371" s="411" t="e">
        <f t="shared" si="20"/>
        <v>#DIV/0!</v>
      </c>
      <c r="K371" s="440">
        <f t="shared" si="21"/>
        <v>0</v>
      </c>
      <c r="L371" s="87"/>
    </row>
    <row r="372" spans="1:12" ht="53.25" customHeight="1">
      <c r="A372" s="152" t="s">
        <v>687</v>
      </c>
      <c r="B372" s="199" t="s">
        <v>188</v>
      </c>
      <c r="C372" s="204" t="s">
        <v>160</v>
      </c>
      <c r="D372" s="205" t="s">
        <v>158</v>
      </c>
      <c r="E372" s="205" t="s">
        <v>485</v>
      </c>
      <c r="F372" s="205" t="s">
        <v>306</v>
      </c>
      <c r="G372" s="420">
        <v>0</v>
      </c>
      <c r="H372" s="415">
        <v>2382919.19</v>
      </c>
      <c r="I372" s="414">
        <v>0</v>
      </c>
      <c r="J372" s="411" t="e">
        <f t="shared" si="20"/>
        <v>#DIV/0!</v>
      </c>
      <c r="K372" s="440">
        <f t="shared" si="21"/>
        <v>0</v>
      </c>
      <c r="L372" s="87"/>
    </row>
    <row r="373" spans="1:12" ht="56.25" customHeight="1">
      <c r="A373" s="152" t="s">
        <v>688</v>
      </c>
      <c r="B373" s="199" t="s">
        <v>188</v>
      </c>
      <c r="C373" s="204" t="s">
        <v>160</v>
      </c>
      <c r="D373" s="205" t="s">
        <v>158</v>
      </c>
      <c r="E373" s="205" t="s">
        <v>485</v>
      </c>
      <c r="F373" s="205" t="s">
        <v>306</v>
      </c>
      <c r="G373" s="420">
        <v>0</v>
      </c>
      <c r="H373" s="415">
        <v>24069.89</v>
      </c>
      <c r="I373" s="415">
        <v>0</v>
      </c>
      <c r="J373" s="411" t="e">
        <f t="shared" si="20"/>
        <v>#DIV/0!</v>
      </c>
      <c r="K373" s="440">
        <f t="shared" si="21"/>
        <v>0</v>
      </c>
      <c r="L373" s="87"/>
    </row>
    <row r="374" spans="1:12" ht="15.75" customHeight="1">
      <c r="A374" s="184" t="s">
        <v>689</v>
      </c>
      <c r="B374" s="199" t="s">
        <v>188</v>
      </c>
      <c r="C374" s="246" t="s">
        <v>160</v>
      </c>
      <c r="D374" s="247" t="s">
        <v>158</v>
      </c>
      <c r="E374" s="247" t="s">
        <v>690</v>
      </c>
      <c r="F374" s="247"/>
      <c r="G374" s="463">
        <f aca="true" t="shared" si="24" ref="G374:I375">G375</f>
        <v>0</v>
      </c>
      <c r="H374" s="463">
        <f t="shared" si="24"/>
        <v>160000</v>
      </c>
      <c r="I374" s="463">
        <f t="shared" si="24"/>
        <v>89513.94</v>
      </c>
      <c r="J374" s="411" t="e">
        <f t="shared" si="20"/>
        <v>#DIV/0!</v>
      </c>
      <c r="K374" s="440">
        <f t="shared" si="21"/>
        <v>55.9462125</v>
      </c>
      <c r="L374" s="87"/>
    </row>
    <row r="375" spans="1:12" ht="15.75" customHeight="1">
      <c r="A375" s="153" t="s">
        <v>404</v>
      </c>
      <c r="B375" s="199" t="s">
        <v>188</v>
      </c>
      <c r="C375" s="214" t="s">
        <v>160</v>
      </c>
      <c r="D375" s="203" t="s">
        <v>158</v>
      </c>
      <c r="E375" s="203" t="s">
        <v>271</v>
      </c>
      <c r="F375" s="203"/>
      <c r="G375" s="226">
        <f t="shared" si="24"/>
        <v>0</v>
      </c>
      <c r="H375" s="226">
        <f t="shared" si="24"/>
        <v>160000</v>
      </c>
      <c r="I375" s="226">
        <f t="shared" si="24"/>
        <v>89513.94</v>
      </c>
      <c r="J375" s="411" t="e">
        <f t="shared" si="20"/>
        <v>#DIV/0!</v>
      </c>
      <c r="K375" s="440">
        <f t="shared" si="21"/>
        <v>55.9462125</v>
      </c>
      <c r="L375" s="87"/>
    </row>
    <row r="376" spans="1:12" ht="14.25" customHeight="1">
      <c r="A376" s="152" t="s">
        <v>216</v>
      </c>
      <c r="B376" s="199" t="s">
        <v>188</v>
      </c>
      <c r="C376" s="215" t="s">
        <v>160</v>
      </c>
      <c r="D376" s="205" t="s">
        <v>158</v>
      </c>
      <c r="E376" s="205" t="s">
        <v>271</v>
      </c>
      <c r="F376" s="205" t="s">
        <v>215</v>
      </c>
      <c r="G376" s="414">
        <v>0</v>
      </c>
      <c r="H376" s="414">
        <v>160000</v>
      </c>
      <c r="I376" s="414">
        <v>89513.94</v>
      </c>
      <c r="J376" s="411" t="e">
        <f t="shared" si="20"/>
        <v>#DIV/0!</v>
      </c>
      <c r="K376" s="440">
        <f t="shared" si="21"/>
        <v>55.9462125</v>
      </c>
      <c r="L376" s="87"/>
    </row>
    <row r="377" spans="1:12" ht="15" customHeight="1">
      <c r="A377" s="171" t="s">
        <v>169</v>
      </c>
      <c r="B377" s="198" t="s">
        <v>188</v>
      </c>
      <c r="C377" s="249" t="s">
        <v>163</v>
      </c>
      <c r="D377" s="217"/>
      <c r="E377" s="218"/>
      <c r="F377" s="217"/>
      <c r="G377" s="421">
        <f>G378+G381+G396+G403</f>
        <v>13756883.460000003</v>
      </c>
      <c r="H377" s="421">
        <f>H378+H381+H396+H403</f>
        <v>26737590.53</v>
      </c>
      <c r="I377" s="421">
        <f>I378+I381+I396+I403</f>
        <v>11730156.18</v>
      </c>
      <c r="J377" s="438">
        <f t="shared" si="20"/>
        <v>85.26754053057884</v>
      </c>
      <c r="K377" s="439">
        <f t="shared" si="21"/>
        <v>43.871403321995594</v>
      </c>
      <c r="L377" s="87"/>
    </row>
    <row r="378" spans="1:12" ht="14.25" customHeight="1">
      <c r="A378" s="150" t="s">
        <v>173</v>
      </c>
      <c r="B378" s="199" t="s">
        <v>188</v>
      </c>
      <c r="C378" s="200" t="s">
        <v>163</v>
      </c>
      <c r="D378" s="201" t="s">
        <v>158</v>
      </c>
      <c r="E378" s="203"/>
      <c r="F378" s="201"/>
      <c r="G378" s="223">
        <f aca="true" t="shared" si="25" ref="G378:I379">G379</f>
        <v>2627250.31</v>
      </c>
      <c r="H378" s="223">
        <f t="shared" si="25"/>
        <v>5300000</v>
      </c>
      <c r="I378" s="223">
        <f t="shared" si="25"/>
        <v>2545749.3</v>
      </c>
      <c r="J378" s="411">
        <f t="shared" si="20"/>
        <v>96.89785896342704</v>
      </c>
      <c r="K378" s="440">
        <f t="shared" si="21"/>
        <v>48.033005660377356</v>
      </c>
      <c r="L378" s="87"/>
    </row>
    <row r="379" spans="1:12" ht="13.5" customHeight="1">
      <c r="A379" s="153" t="s">
        <v>185</v>
      </c>
      <c r="B379" s="199" t="s">
        <v>188</v>
      </c>
      <c r="C379" s="202" t="s">
        <v>163</v>
      </c>
      <c r="D379" s="203" t="s">
        <v>158</v>
      </c>
      <c r="E379" s="203" t="s">
        <v>272</v>
      </c>
      <c r="F379" s="203"/>
      <c r="G379" s="413">
        <f t="shared" si="25"/>
        <v>2627250.31</v>
      </c>
      <c r="H379" s="413">
        <f t="shared" si="25"/>
        <v>5300000</v>
      </c>
      <c r="I379" s="413">
        <f t="shared" si="25"/>
        <v>2545749.3</v>
      </c>
      <c r="J379" s="411">
        <f t="shared" si="20"/>
        <v>96.89785896342704</v>
      </c>
      <c r="K379" s="440">
        <f t="shared" si="21"/>
        <v>48.033005660377356</v>
      </c>
      <c r="L379" s="87"/>
    </row>
    <row r="380" spans="1:12" ht="13.5" customHeight="1">
      <c r="A380" s="181" t="s">
        <v>2</v>
      </c>
      <c r="B380" s="199" t="s">
        <v>188</v>
      </c>
      <c r="C380" s="252" t="s">
        <v>163</v>
      </c>
      <c r="D380" s="205" t="s">
        <v>158</v>
      </c>
      <c r="E380" s="205" t="s">
        <v>272</v>
      </c>
      <c r="F380" s="205" t="s">
        <v>3</v>
      </c>
      <c r="G380" s="420">
        <v>2627250.31</v>
      </c>
      <c r="H380" s="420">
        <v>5300000</v>
      </c>
      <c r="I380" s="415">
        <v>2545749.3</v>
      </c>
      <c r="J380" s="411">
        <f t="shared" si="20"/>
        <v>96.89785896342704</v>
      </c>
      <c r="K380" s="440">
        <f t="shared" si="21"/>
        <v>48.033005660377356</v>
      </c>
      <c r="L380" s="87"/>
    </row>
    <row r="381" spans="1:12" ht="15.75" customHeight="1">
      <c r="A381" s="150" t="s">
        <v>170</v>
      </c>
      <c r="B381" s="199" t="s">
        <v>188</v>
      </c>
      <c r="C381" s="200" t="s">
        <v>163</v>
      </c>
      <c r="D381" s="201" t="s">
        <v>167</v>
      </c>
      <c r="E381" s="203"/>
      <c r="F381" s="205"/>
      <c r="G381" s="223">
        <f>G386+G389+G382+G384+G392+G394</f>
        <v>6755187.640000001</v>
      </c>
      <c r="H381" s="223">
        <f>H386+H389+H382+H384+H392+H394</f>
        <v>7288372</v>
      </c>
      <c r="I381" s="223">
        <f>I386+I389+I382+I384+I392+I394</f>
        <v>2699647.91</v>
      </c>
      <c r="J381" s="411">
        <f t="shared" si="20"/>
        <v>39.96406989517762</v>
      </c>
      <c r="K381" s="440">
        <f t="shared" si="21"/>
        <v>37.04047913580701</v>
      </c>
      <c r="L381" s="87"/>
    </row>
    <row r="382" spans="1:12" ht="25.5" customHeight="1">
      <c r="A382" s="153" t="s">
        <v>829</v>
      </c>
      <c r="B382" s="199" t="s">
        <v>188</v>
      </c>
      <c r="C382" s="202" t="s">
        <v>163</v>
      </c>
      <c r="D382" s="203" t="s">
        <v>167</v>
      </c>
      <c r="E382" s="203" t="s">
        <v>261</v>
      </c>
      <c r="F382" s="203"/>
      <c r="G382" s="413">
        <f>G383</f>
        <v>0</v>
      </c>
      <c r="H382" s="413">
        <f>H383</f>
        <v>568</v>
      </c>
      <c r="I382" s="413">
        <f>I383</f>
        <v>568</v>
      </c>
      <c r="J382" s="411" t="e">
        <f>I382/G382*100</f>
        <v>#DIV/0!</v>
      </c>
      <c r="K382" s="440">
        <f>I382/H382*100</f>
        <v>100</v>
      </c>
      <c r="L382" s="87"/>
    </row>
    <row r="383" spans="1:12" ht="27.75" customHeight="1">
      <c r="A383" s="181" t="s">
        <v>255</v>
      </c>
      <c r="B383" s="199" t="s">
        <v>188</v>
      </c>
      <c r="C383" s="204" t="s">
        <v>163</v>
      </c>
      <c r="D383" s="205" t="s">
        <v>167</v>
      </c>
      <c r="E383" s="205" t="s">
        <v>261</v>
      </c>
      <c r="F383" s="205" t="s">
        <v>256</v>
      </c>
      <c r="G383" s="420">
        <v>0</v>
      </c>
      <c r="H383" s="420">
        <v>568</v>
      </c>
      <c r="I383" s="415">
        <v>568</v>
      </c>
      <c r="J383" s="411" t="e">
        <f>I383/G383*100</f>
        <v>#DIV/0!</v>
      </c>
      <c r="K383" s="440">
        <f>I383/H383*100</f>
        <v>100</v>
      </c>
      <c r="L383" s="87"/>
    </row>
    <row r="384" spans="1:12" ht="131.25" customHeight="1">
      <c r="A384" s="153" t="s">
        <v>656</v>
      </c>
      <c r="B384" s="199" t="s">
        <v>188</v>
      </c>
      <c r="C384" s="202" t="s">
        <v>163</v>
      </c>
      <c r="D384" s="203" t="s">
        <v>167</v>
      </c>
      <c r="E384" s="203" t="s">
        <v>261</v>
      </c>
      <c r="F384" s="203"/>
      <c r="G384" s="413">
        <f>G385</f>
        <v>9964</v>
      </c>
      <c r="H384" s="413">
        <f>H385</f>
        <v>21704</v>
      </c>
      <c r="I384" s="413">
        <f>I385</f>
        <v>17749</v>
      </c>
      <c r="J384" s="411">
        <f t="shared" si="20"/>
        <v>178.13127258129265</v>
      </c>
      <c r="K384" s="440">
        <f t="shared" si="21"/>
        <v>81.7775525248802</v>
      </c>
      <c r="L384" s="87"/>
    </row>
    <row r="385" spans="1:12" ht="15.75" customHeight="1">
      <c r="A385" s="181" t="s">
        <v>216</v>
      </c>
      <c r="B385" s="199" t="s">
        <v>188</v>
      </c>
      <c r="C385" s="204" t="s">
        <v>163</v>
      </c>
      <c r="D385" s="205" t="s">
        <v>167</v>
      </c>
      <c r="E385" s="205" t="s">
        <v>261</v>
      </c>
      <c r="F385" s="205" t="s">
        <v>215</v>
      </c>
      <c r="G385" s="420">
        <v>9964</v>
      </c>
      <c r="H385" s="420">
        <v>21704</v>
      </c>
      <c r="I385" s="415">
        <v>17749</v>
      </c>
      <c r="J385" s="411">
        <f t="shared" si="20"/>
        <v>178.13127258129265</v>
      </c>
      <c r="K385" s="440">
        <f t="shared" si="21"/>
        <v>81.7775525248802</v>
      </c>
      <c r="L385" s="87"/>
    </row>
    <row r="386" spans="1:12" ht="29.25" customHeight="1">
      <c r="A386" s="153" t="s">
        <v>691</v>
      </c>
      <c r="B386" s="199" t="s">
        <v>188</v>
      </c>
      <c r="C386" s="202" t="s">
        <v>163</v>
      </c>
      <c r="D386" s="203" t="s">
        <v>167</v>
      </c>
      <c r="E386" s="203" t="s">
        <v>116</v>
      </c>
      <c r="F386" s="203"/>
      <c r="G386" s="413">
        <f>G387+G388</f>
        <v>3264126.73</v>
      </c>
      <c r="H386" s="413">
        <f>H387+H388</f>
        <v>6525100</v>
      </c>
      <c r="I386" s="413">
        <f>I387+I388</f>
        <v>2413197.64</v>
      </c>
      <c r="J386" s="411">
        <f t="shared" si="20"/>
        <v>73.93088074126338</v>
      </c>
      <c r="K386" s="440">
        <f t="shared" si="21"/>
        <v>36.983305083447</v>
      </c>
      <c r="L386" s="87"/>
    </row>
    <row r="387" spans="1:12" ht="28.5" customHeight="1">
      <c r="A387" s="181" t="s">
        <v>117</v>
      </c>
      <c r="B387" s="199" t="s">
        <v>188</v>
      </c>
      <c r="C387" s="204" t="s">
        <v>163</v>
      </c>
      <c r="D387" s="205" t="s">
        <v>167</v>
      </c>
      <c r="E387" s="205" t="s">
        <v>116</v>
      </c>
      <c r="F387" s="205" t="s">
        <v>118</v>
      </c>
      <c r="G387" s="420">
        <v>1183724.29</v>
      </c>
      <c r="H387" s="420">
        <v>2370232</v>
      </c>
      <c r="I387" s="414">
        <v>781283.57</v>
      </c>
      <c r="J387" s="411">
        <f t="shared" si="20"/>
        <v>66.0021574787487</v>
      </c>
      <c r="K387" s="440">
        <f t="shared" si="21"/>
        <v>32.96232478508433</v>
      </c>
      <c r="L387" s="87"/>
    </row>
    <row r="388" spans="1:12" ht="12" customHeight="1">
      <c r="A388" s="181" t="s">
        <v>216</v>
      </c>
      <c r="B388" s="199" t="s">
        <v>188</v>
      </c>
      <c r="C388" s="204" t="s">
        <v>163</v>
      </c>
      <c r="D388" s="205" t="s">
        <v>167</v>
      </c>
      <c r="E388" s="205" t="s">
        <v>116</v>
      </c>
      <c r="F388" s="205" t="s">
        <v>215</v>
      </c>
      <c r="G388" s="420">
        <v>2080402.44</v>
      </c>
      <c r="H388" s="420">
        <v>4154868</v>
      </c>
      <c r="I388" s="415">
        <v>1631914.07</v>
      </c>
      <c r="J388" s="411">
        <f t="shared" si="20"/>
        <v>78.44223014850915</v>
      </c>
      <c r="K388" s="440">
        <f t="shared" si="21"/>
        <v>39.277158022830086</v>
      </c>
      <c r="L388" s="87"/>
    </row>
    <row r="389" spans="1:12" ht="53.25" customHeight="1">
      <c r="A389" s="153" t="s">
        <v>692</v>
      </c>
      <c r="B389" s="199" t="s">
        <v>188</v>
      </c>
      <c r="C389" s="202" t="s">
        <v>163</v>
      </c>
      <c r="D389" s="203" t="s">
        <v>167</v>
      </c>
      <c r="E389" s="203" t="s">
        <v>420</v>
      </c>
      <c r="F389" s="203"/>
      <c r="G389" s="413">
        <f>G390+G391</f>
        <v>374944.91000000003</v>
      </c>
      <c r="H389" s="413">
        <f>H390+H391</f>
        <v>741000</v>
      </c>
      <c r="I389" s="413">
        <f>I390+I391</f>
        <v>268133.27</v>
      </c>
      <c r="J389" s="411">
        <f t="shared" si="20"/>
        <v>71.51271102733465</v>
      </c>
      <c r="K389" s="440">
        <f t="shared" si="21"/>
        <v>36.18532658569501</v>
      </c>
      <c r="L389" s="87"/>
    </row>
    <row r="390" spans="1:12" ht="27" customHeight="1">
      <c r="A390" s="181" t="s">
        <v>117</v>
      </c>
      <c r="B390" s="199" t="s">
        <v>188</v>
      </c>
      <c r="C390" s="204" t="s">
        <v>163</v>
      </c>
      <c r="D390" s="205" t="s">
        <v>167</v>
      </c>
      <c r="E390" s="205" t="s">
        <v>420</v>
      </c>
      <c r="F390" s="205" t="s">
        <v>118</v>
      </c>
      <c r="G390" s="420">
        <v>133488.19</v>
      </c>
      <c r="H390" s="420">
        <v>279348</v>
      </c>
      <c r="I390" s="415">
        <v>86809.44</v>
      </c>
      <c r="J390" s="411">
        <f t="shared" si="20"/>
        <v>65.03155073119203</v>
      </c>
      <c r="K390" s="440">
        <f t="shared" si="21"/>
        <v>31.075733493706775</v>
      </c>
      <c r="L390" s="87"/>
    </row>
    <row r="391" spans="1:12" ht="12.75" customHeight="1">
      <c r="A391" s="181" t="s">
        <v>216</v>
      </c>
      <c r="B391" s="199" t="s">
        <v>188</v>
      </c>
      <c r="C391" s="204" t="s">
        <v>163</v>
      </c>
      <c r="D391" s="205" t="s">
        <v>167</v>
      </c>
      <c r="E391" s="205" t="s">
        <v>420</v>
      </c>
      <c r="F391" s="205" t="s">
        <v>215</v>
      </c>
      <c r="G391" s="411">
        <v>241456.72</v>
      </c>
      <c r="H391" s="411">
        <v>461652</v>
      </c>
      <c r="I391" s="432">
        <v>181323.83</v>
      </c>
      <c r="J391" s="411">
        <f t="shared" si="20"/>
        <v>75.09578942346272</v>
      </c>
      <c r="K391" s="440">
        <f t="shared" si="21"/>
        <v>39.27716765009141</v>
      </c>
      <c r="L391" s="87"/>
    </row>
    <row r="392" spans="1:12" ht="30" customHeight="1">
      <c r="A392" s="153" t="s">
        <v>802</v>
      </c>
      <c r="B392" s="199" t="s">
        <v>188</v>
      </c>
      <c r="C392" s="202" t="s">
        <v>163</v>
      </c>
      <c r="D392" s="203" t="s">
        <v>167</v>
      </c>
      <c r="E392" s="203" t="s">
        <v>800</v>
      </c>
      <c r="F392" s="203"/>
      <c r="G392" s="413">
        <f>G393</f>
        <v>1392552</v>
      </c>
      <c r="H392" s="413">
        <f>H393</f>
        <v>0</v>
      </c>
      <c r="I392" s="413">
        <f>I393</f>
        <v>0</v>
      </c>
      <c r="J392" s="411">
        <f>I392/G392*100</f>
        <v>0</v>
      </c>
      <c r="K392" s="440" t="e">
        <f>I392/H392*100</f>
        <v>#DIV/0!</v>
      </c>
      <c r="L392" s="87"/>
    </row>
    <row r="393" spans="1:12" ht="12.75" customHeight="1">
      <c r="A393" s="181" t="s">
        <v>803</v>
      </c>
      <c r="B393" s="199" t="s">
        <v>188</v>
      </c>
      <c r="C393" s="204" t="s">
        <v>163</v>
      </c>
      <c r="D393" s="205" t="s">
        <v>167</v>
      </c>
      <c r="E393" s="205" t="s">
        <v>800</v>
      </c>
      <c r="F393" s="205" t="s">
        <v>801</v>
      </c>
      <c r="G393" s="420">
        <v>1392552</v>
      </c>
      <c r="H393" s="420">
        <v>0</v>
      </c>
      <c r="I393" s="415">
        <v>0</v>
      </c>
      <c r="J393" s="411">
        <f>I393/G393*100</f>
        <v>0</v>
      </c>
      <c r="K393" s="440" t="e">
        <f>I393/H393*100</f>
        <v>#DIV/0!</v>
      </c>
      <c r="L393" s="87"/>
    </row>
    <row r="394" spans="1:12" ht="57" customHeight="1">
      <c r="A394" s="153" t="s">
        <v>805</v>
      </c>
      <c r="B394" s="199" t="s">
        <v>188</v>
      </c>
      <c r="C394" s="202" t="s">
        <v>163</v>
      </c>
      <c r="D394" s="203" t="s">
        <v>167</v>
      </c>
      <c r="E394" s="203" t="s">
        <v>804</v>
      </c>
      <c r="F394" s="203"/>
      <c r="G394" s="413">
        <f>G395</f>
        <v>1713600</v>
      </c>
      <c r="H394" s="413">
        <f>H395</f>
        <v>0</v>
      </c>
      <c r="I394" s="413">
        <f>I395</f>
        <v>0</v>
      </c>
      <c r="J394" s="411">
        <f>I394/G394*100</f>
        <v>0</v>
      </c>
      <c r="K394" s="440" t="e">
        <f>I394/H394*100</f>
        <v>#DIV/0!</v>
      </c>
      <c r="L394" s="87"/>
    </row>
    <row r="395" spans="1:12" ht="12.75" customHeight="1">
      <c r="A395" s="181" t="s">
        <v>803</v>
      </c>
      <c r="B395" s="199" t="s">
        <v>188</v>
      </c>
      <c r="C395" s="204" t="s">
        <v>163</v>
      </c>
      <c r="D395" s="205" t="s">
        <v>167</v>
      </c>
      <c r="E395" s="205" t="s">
        <v>804</v>
      </c>
      <c r="F395" s="205" t="s">
        <v>801</v>
      </c>
      <c r="G395" s="420">
        <v>1713600</v>
      </c>
      <c r="H395" s="420">
        <v>0</v>
      </c>
      <c r="I395" s="415">
        <v>0</v>
      </c>
      <c r="J395" s="411">
        <f>I395/G395*100</f>
        <v>0</v>
      </c>
      <c r="K395" s="440" t="e">
        <f>I395/H395*100</f>
        <v>#DIV/0!</v>
      </c>
      <c r="L395" s="87"/>
    </row>
    <row r="396" spans="1:13" ht="15.75" customHeight="1">
      <c r="A396" s="150" t="s">
        <v>203</v>
      </c>
      <c r="B396" s="199" t="s">
        <v>188</v>
      </c>
      <c r="C396" s="200" t="s">
        <v>163</v>
      </c>
      <c r="D396" s="201" t="s">
        <v>168</v>
      </c>
      <c r="E396" s="203"/>
      <c r="F396" s="253"/>
      <c r="G396" s="223">
        <f>G397+G401</f>
        <v>3685972.54</v>
      </c>
      <c r="H396" s="223">
        <f>H397+H401</f>
        <v>12799000</v>
      </c>
      <c r="I396" s="223">
        <f>I397+I401</f>
        <v>5876154.87</v>
      </c>
      <c r="J396" s="411">
        <f t="shared" si="20"/>
        <v>159.41938813250084</v>
      </c>
      <c r="K396" s="440">
        <f t="shared" si="21"/>
        <v>45.91104672240019</v>
      </c>
      <c r="L396" s="87"/>
      <c r="M396" s="87"/>
    </row>
    <row r="397" spans="1:12" ht="63" customHeight="1">
      <c r="A397" s="153" t="s">
        <v>197</v>
      </c>
      <c r="B397" s="199" t="s">
        <v>188</v>
      </c>
      <c r="C397" s="214" t="s">
        <v>163</v>
      </c>
      <c r="D397" s="221" t="s">
        <v>168</v>
      </c>
      <c r="E397" s="203" t="s">
        <v>273</v>
      </c>
      <c r="F397" s="221"/>
      <c r="G397" s="413">
        <f>SUM(G398:G400)</f>
        <v>3685972.54</v>
      </c>
      <c r="H397" s="413">
        <f>SUM(H398:H400)</f>
        <v>7599000</v>
      </c>
      <c r="I397" s="413">
        <f>SUM(I398:I400)</f>
        <v>3276154.87</v>
      </c>
      <c r="J397" s="411">
        <f t="shared" si="20"/>
        <v>88.8816949786609</v>
      </c>
      <c r="K397" s="440">
        <f t="shared" si="21"/>
        <v>43.112973680747466</v>
      </c>
      <c r="L397" s="87"/>
    </row>
    <row r="398" spans="1:12" ht="17.25" customHeight="1">
      <c r="A398" s="152" t="s">
        <v>507</v>
      </c>
      <c r="B398" s="199" t="s">
        <v>188</v>
      </c>
      <c r="C398" s="215" t="s">
        <v>163</v>
      </c>
      <c r="D398" s="213" t="s">
        <v>168</v>
      </c>
      <c r="E398" s="205" t="s">
        <v>273</v>
      </c>
      <c r="F398" s="213" t="s">
        <v>217</v>
      </c>
      <c r="G398" s="420">
        <v>35934.05</v>
      </c>
      <c r="H398" s="420">
        <v>91918</v>
      </c>
      <c r="I398" s="414">
        <v>28236.71</v>
      </c>
      <c r="J398" s="411">
        <f t="shared" si="20"/>
        <v>78.57925839141427</v>
      </c>
      <c r="K398" s="440">
        <f t="shared" si="21"/>
        <v>30.71945647207293</v>
      </c>
      <c r="L398" s="87"/>
    </row>
    <row r="399" spans="1:12" ht="30" customHeight="1">
      <c r="A399" s="181" t="s">
        <v>117</v>
      </c>
      <c r="B399" s="199" t="s">
        <v>188</v>
      </c>
      <c r="C399" s="215" t="s">
        <v>163</v>
      </c>
      <c r="D399" s="213" t="s">
        <v>168</v>
      </c>
      <c r="E399" s="205" t="s">
        <v>273</v>
      </c>
      <c r="F399" s="213" t="s">
        <v>118</v>
      </c>
      <c r="G399" s="420">
        <v>3411356.66</v>
      </c>
      <c r="H399" s="420">
        <v>7153082</v>
      </c>
      <c r="I399" s="415">
        <v>3062567.77</v>
      </c>
      <c r="J399" s="411">
        <f t="shared" si="20"/>
        <v>89.77565453387685</v>
      </c>
      <c r="K399" s="440">
        <f t="shared" si="21"/>
        <v>42.81466044985924</v>
      </c>
      <c r="L399" s="91"/>
    </row>
    <row r="400" spans="1:12" ht="12.75" customHeight="1">
      <c r="A400" s="181" t="s">
        <v>216</v>
      </c>
      <c r="B400" s="199" t="s">
        <v>188</v>
      </c>
      <c r="C400" s="215" t="s">
        <v>4</v>
      </c>
      <c r="D400" s="213" t="s">
        <v>168</v>
      </c>
      <c r="E400" s="205" t="s">
        <v>273</v>
      </c>
      <c r="F400" s="213" t="s">
        <v>215</v>
      </c>
      <c r="G400" s="420">
        <v>238681.83</v>
      </c>
      <c r="H400" s="420">
        <v>354000</v>
      </c>
      <c r="I400" s="415">
        <v>185350.39</v>
      </c>
      <c r="J400" s="411">
        <f t="shared" si="20"/>
        <v>77.65584418386604</v>
      </c>
      <c r="K400" s="440">
        <f t="shared" si="21"/>
        <v>52.35886723163842</v>
      </c>
      <c r="L400" s="90" t="s">
        <v>514</v>
      </c>
    </row>
    <row r="401" spans="1:12" ht="67.5" customHeight="1">
      <c r="A401" s="186" t="s">
        <v>693</v>
      </c>
      <c r="B401" s="199" t="s">
        <v>188</v>
      </c>
      <c r="C401" s="214" t="s">
        <v>163</v>
      </c>
      <c r="D401" s="221" t="s">
        <v>168</v>
      </c>
      <c r="E401" s="203" t="s">
        <v>274</v>
      </c>
      <c r="F401" s="221"/>
      <c r="G401" s="413">
        <f>G402</f>
        <v>0</v>
      </c>
      <c r="H401" s="413">
        <f>H402</f>
        <v>5200000</v>
      </c>
      <c r="I401" s="416">
        <f>I402</f>
        <v>2600000</v>
      </c>
      <c r="J401" s="411" t="e">
        <f t="shared" si="20"/>
        <v>#DIV/0!</v>
      </c>
      <c r="K401" s="440">
        <f t="shared" si="21"/>
        <v>50</v>
      </c>
      <c r="L401" s="87"/>
    </row>
    <row r="402" spans="1:12" ht="47.25" customHeight="1">
      <c r="A402" s="152" t="s">
        <v>694</v>
      </c>
      <c r="B402" s="199" t="s">
        <v>188</v>
      </c>
      <c r="C402" s="215" t="s">
        <v>163</v>
      </c>
      <c r="D402" s="213" t="s">
        <v>168</v>
      </c>
      <c r="E402" s="205" t="s">
        <v>274</v>
      </c>
      <c r="F402" s="213" t="s">
        <v>11</v>
      </c>
      <c r="G402" s="420">
        <v>0</v>
      </c>
      <c r="H402" s="420">
        <v>5200000</v>
      </c>
      <c r="I402" s="414">
        <v>2600000</v>
      </c>
      <c r="J402" s="411" t="e">
        <f t="shared" si="20"/>
        <v>#DIV/0!</v>
      </c>
      <c r="K402" s="440">
        <f t="shared" si="21"/>
        <v>50</v>
      </c>
      <c r="L402" s="87"/>
    </row>
    <row r="403" spans="1:12" ht="14.25" customHeight="1">
      <c r="A403" s="150" t="s">
        <v>137</v>
      </c>
      <c r="B403" s="199" t="s">
        <v>188</v>
      </c>
      <c r="C403" s="200" t="s">
        <v>163</v>
      </c>
      <c r="D403" s="201" t="s">
        <v>67</v>
      </c>
      <c r="E403" s="203"/>
      <c r="F403" s="253"/>
      <c r="G403" s="223">
        <f>G404+G406+G409+G413</f>
        <v>688472.97</v>
      </c>
      <c r="H403" s="223">
        <f>H404+H406+H409+H413</f>
        <v>1350218.53</v>
      </c>
      <c r="I403" s="223">
        <f>I404+I406+I409+I413</f>
        <v>608604.1</v>
      </c>
      <c r="J403" s="411">
        <f t="shared" si="20"/>
        <v>88.39912771012636</v>
      </c>
      <c r="K403" s="440">
        <f t="shared" si="21"/>
        <v>45.074488794047284</v>
      </c>
      <c r="L403" s="91"/>
    </row>
    <row r="404" spans="1:13" ht="65.25" customHeight="1">
      <c r="A404" s="186" t="s">
        <v>693</v>
      </c>
      <c r="B404" s="254" t="s">
        <v>188</v>
      </c>
      <c r="C404" s="214" t="s">
        <v>163</v>
      </c>
      <c r="D404" s="221" t="s">
        <v>67</v>
      </c>
      <c r="E404" s="203" t="s">
        <v>274</v>
      </c>
      <c r="F404" s="221"/>
      <c r="G404" s="413">
        <f>SUM(G405:G405)</f>
        <v>0</v>
      </c>
      <c r="H404" s="413">
        <f>SUM(H405:H405)</f>
        <v>104100</v>
      </c>
      <c r="I404" s="413">
        <f>SUM(I405:I405)</f>
        <v>0</v>
      </c>
      <c r="J404" s="411" t="e">
        <f t="shared" si="20"/>
        <v>#DIV/0!</v>
      </c>
      <c r="K404" s="440">
        <f t="shared" si="21"/>
        <v>0</v>
      </c>
      <c r="L404" s="91"/>
      <c r="M404" s="87"/>
    </row>
    <row r="405" spans="1:12" ht="20.25" customHeight="1">
      <c r="A405" s="152" t="s">
        <v>507</v>
      </c>
      <c r="B405" s="254" t="s">
        <v>188</v>
      </c>
      <c r="C405" s="215" t="s">
        <v>163</v>
      </c>
      <c r="D405" s="213" t="s">
        <v>67</v>
      </c>
      <c r="E405" s="205" t="s">
        <v>274</v>
      </c>
      <c r="F405" s="213" t="s">
        <v>217</v>
      </c>
      <c r="G405" s="420">
        <v>0</v>
      </c>
      <c r="H405" s="420">
        <v>104100</v>
      </c>
      <c r="I405" s="414">
        <v>0</v>
      </c>
      <c r="J405" s="411" t="e">
        <f t="shared" si="20"/>
        <v>#DIV/0!</v>
      </c>
      <c r="K405" s="440">
        <f t="shared" si="21"/>
        <v>0</v>
      </c>
      <c r="L405" s="91"/>
    </row>
    <row r="406" spans="1:12" ht="30" customHeight="1">
      <c r="A406" s="153" t="s">
        <v>695</v>
      </c>
      <c r="B406" s="199" t="s">
        <v>188</v>
      </c>
      <c r="C406" s="214" t="s">
        <v>163</v>
      </c>
      <c r="D406" s="221" t="s">
        <v>67</v>
      </c>
      <c r="E406" s="203" t="s">
        <v>275</v>
      </c>
      <c r="F406" s="221"/>
      <c r="G406" s="413">
        <f>G407+G408</f>
        <v>132500</v>
      </c>
      <c r="H406" s="413">
        <f>H407+H408</f>
        <v>155000</v>
      </c>
      <c r="I406" s="413">
        <f>I407+I408</f>
        <v>102200</v>
      </c>
      <c r="J406" s="411">
        <f t="shared" si="20"/>
        <v>77.13207547169812</v>
      </c>
      <c r="K406" s="440">
        <f t="shared" si="21"/>
        <v>65.93548387096774</v>
      </c>
      <c r="L406" s="87"/>
    </row>
    <row r="407" spans="1:12" ht="18" customHeight="1">
      <c r="A407" s="152" t="s">
        <v>506</v>
      </c>
      <c r="B407" s="199" t="s">
        <v>188</v>
      </c>
      <c r="C407" s="215" t="s">
        <v>163</v>
      </c>
      <c r="D407" s="213" t="s">
        <v>67</v>
      </c>
      <c r="E407" s="205" t="s">
        <v>275</v>
      </c>
      <c r="F407" s="213" t="s">
        <v>217</v>
      </c>
      <c r="G407" s="420">
        <v>82500</v>
      </c>
      <c r="H407" s="420">
        <v>120000</v>
      </c>
      <c r="I407" s="415">
        <v>82000</v>
      </c>
      <c r="J407" s="411">
        <f t="shared" si="20"/>
        <v>99.39393939393939</v>
      </c>
      <c r="K407" s="440">
        <f t="shared" si="21"/>
        <v>68.33333333333333</v>
      </c>
      <c r="L407" s="87"/>
    </row>
    <row r="408" spans="1:12" ht="18" customHeight="1">
      <c r="A408" s="152" t="s">
        <v>806</v>
      </c>
      <c r="B408" s="199" t="s">
        <v>188</v>
      </c>
      <c r="C408" s="215" t="s">
        <v>163</v>
      </c>
      <c r="D408" s="213" t="s">
        <v>67</v>
      </c>
      <c r="E408" s="205" t="s">
        <v>275</v>
      </c>
      <c r="F408" s="213" t="s">
        <v>217</v>
      </c>
      <c r="G408" s="420">
        <v>50000</v>
      </c>
      <c r="H408" s="420">
        <v>35000</v>
      </c>
      <c r="I408" s="415">
        <v>20200</v>
      </c>
      <c r="J408" s="411">
        <f>I408/G408*100</f>
        <v>40.400000000000006</v>
      </c>
      <c r="K408" s="440">
        <f>I408/H408*100</f>
        <v>57.714285714285715</v>
      </c>
      <c r="L408" s="87"/>
    </row>
    <row r="409" spans="1:12" ht="25.5" customHeight="1">
      <c r="A409" s="186" t="s">
        <v>598</v>
      </c>
      <c r="B409" s="199" t="s">
        <v>188</v>
      </c>
      <c r="C409" s="214" t="s">
        <v>163</v>
      </c>
      <c r="D409" s="221" t="s">
        <v>67</v>
      </c>
      <c r="E409" s="203" t="s">
        <v>504</v>
      </c>
      <c r="F409" s="221"/>
      <c r="G409" s="413">
        <f>SUM(G410:G412)</f>
        <v>553972.97</v>
      </c>
      <c r="H409" s="413">
        <f>SUM(H410:H412)</f>
        <v>1059000</v>
      </c>
      <c r="I409" s="413">
        <f>SUM(I410:I412)</f>
        <v>504404.1</v>
      </c>
      <c r="J409" s="411">
        <f t="shared" si="20"/>
        <v>91.0521139686653</v>
      </c>
      <c r="K409" s="440">
        <f t="shared" si="21"/>
        <v>47.63022662889519</v>
      </c>
      <c r="L409" s="87"/>
    </row>
    <row r="410" spans="1:12" ht="35.25" customHeight="1">
      <c r="A410" s="152" t="s">
        <v>696</v>
      </c>
      <c r="B410" s="199" t="s">
        <v>188</v>
      </c>
      <c r="C410" s="204" t="s">
        <v>163</v>
      </c>
      <c r="D410" s="205" t="s">
        <v>67</v>
      </c>
      <c r="E410" s="205" t="s">
        <v>504</v>
      </c>
      <c r="F410" s="205" t="s">
        <v>218</v>
      </c>
      <c r="G410" s="420">
        <v>420276.37</v>
      </c>
      <c r="H410" s="420">
        <v>736600</v>
      </c>
      <c r="I410" s="414">
        <v>378155.74</v>
      </c>
      <c r="J410" s="411">
        <f t="shared" si="20"/>
        <v>89.97787336937358</v>
      </c>
      <c r="K410" s="440">
        <f t="shared" si="21"/>
        <v>51.33800434428455</v>
      </c>
      <c r="L410" s="87"/>
    </row>
    <row r="411" spans="1:12" ht="43.5" customHeight="1">
      <c r="A411" s="152" t="s">
        <v>231</v>
      </c>
      <c r="B411" s="199" t="s">
        <v>188</v>
      </c>
      <c r="C411" s="204" t="s">
        <v>163</v>
      </c>
      <c r="D411" s="205" t="s">
        <v>67</v>
      </c>
      <c r="E411" s="205" t="s">
        <v>504</v>
      </c>
      <c r="F411" s="205" t="s">
        <v>232</v>
      </c>
      <c r="G411" s="420">
        <v>108696.6</v>
      </c>
      <c r="H411" s="420">
        <v>217400</v>
      </c>
      <c r="I411" s="415">
        <v>108791.36</v>
      </c>
      <c r="J411" s="411">
        <f t="shared" si="20"/>
        <v>100.08717843980399</v>
      </c>
      <c r="K411" s="440">
        <f t="shared" si="21"/>
        <v>50.042023919043245</v>
      </c>
      <c r="L411" s="87"/>
    </row>
    <row r="412" spans="1:12" ht="20.25" customHeight="1">
      <c r="A412" s="152" t="s">
        <v>507</v>
      </c>
      <c r="B412" s="199" t="s">
        <v>188</v>
      </c>
      <c r="C412" s="204" t="s">
        <v>163</v>
      </c>
      <c r="D412" s="205" t="s">
        <v>67</v>
      </c>
      <c r="E412" s="205" t="s">
        <v>504</v>
      </c>
      <c r="F412" s="205" t="s">
        <v>217</v>
      </c>
      <c r="G412" s="420">
        <v>25000</v>
      </c>
      <c r="H412" s="420">
        <v>105000</v>
      </c>
      <c r="I412" s="415">
        <v>17457</v>
      </c>
      <c r="J412" s="411">
        <f t="shared" si="20"/>
        <v>69.828</v>
      </c>
      <c r="K412" s="440">
        <f t="shared" si="21"/>
        <v>16.625714285714285</v>
      </c>
      <c r="L412" s="87"/>
    </row>
    <row r="413" spans="1:12" ht="30" customHeight="1">
      <c r="A413" s="186" t="s">
        <v>515</v>
      </c>
      <c r="B413" s="199" t="s">
        <v>188</v>
      </c>
      <c r="C413" s="214" t="s">
        <v>163</v>
      </c>
      <c r="D413" s="221" t="s">
        <v>67</v>
      </c>
      <c r="E413" s="203" t="s">
        <v>503</v>
      </c>
      <c r="F413" s="221"/>
      <c r="G413" s="413">
        <f>G414</f>
        <v>2000</v>
      </c>
      <c r="H413" s="413">
        <f>H414</f>
        <v>32118.53</v>
      </c>
      <c r="I413" s="413">
        <f>I414</f>
        <v>2000</v>
      </c>
      <c r="J413" s="411">
        <f>I413/G413*100</f>
        <v>100</v>
      </c>
      <c r="K413" s="440">
        <f t="shared" si="21"/>
        <v>6.226935043415748</v>
      </c>
      <c r="L413" s="87"/>
    </row>
    <row r="414" spans="1:12" ht="20.25" customHeight="1">
      <c r="A414" s="152" t="s">
        <v>506</v>
      </c>
      <c r="B414" s="199" t="s">
        <v>188</v>
      </c>
      <c r="C414" s="204" t="s">
        <v>163</v>
      </c>
      <c r="D414" s="205" t="s">
        <v>67</v>
      </c>
      <c r="E414" s="205" t="s">
        <v>503</v>
      </c>
      <c r="F414" s="205" t="s">
        <v>217</v>
      </c>
      <c r="G414" s="414">
        <v>2000</v>
      </c>
      <c r="H414" s="414">
        <f>50000-17881.47</f>
        <v>32118.53</v>
      </c>
      <c r="I414" s="414">
        <v>2000</v>
      </c>
      <c r="J414" s="411">
        <f>I414/G414*100</f>
        <v>100</v>
      </c>
      <c r="K414" s="440">
        <f>I414/H414*100</f>
        <v>6.226935043415748</v>
      </c>
      <c r="L414" s="87"/>
    </row>
    <row r="415" spans="1:12" ht="18" customHeight="1">
      <c r="A415" s="187" t="s">
        <v>204</v>
      </c>
      <c r="B415" s="198" t="s">
        <v>188</v>
      </c>
      <c r="C415" s="255" t="s">
        <v>186</v>
      </c>
      <c r="D415" s="255"/>
      <c r="E415" s="218"/>
      <c r="F415" s="255"/>
      <c r="G415" s="421">
        <f>G416+G422+G433+G443</f>
        <v>10062721.790000001</v>
      </c>
      <c r="H415" s="421">
        <f>H416+H422+H433+H443</f>
        <v>30821513</v>
      </c>
      <c r="I415" s="421">
        <f>I416+I422+I433+I443</f>
        <v>15335920.17</v>
      </c>
      <c r="J415" s="438">
        <f aca="true" t="shared" si="26" ref="J415:J463">I415/G415*100</f>
        <v>152.4033009164611</v>
      </c>
      <c r="K415" s="439">
        <f aca="true" t="shared" si="27" ref="K415:K463">I415/H415*100</f>
        <v>49.75719449593535</v>
      </c>
      <c r="L415" s="87"/>
    </row>
    <row r="416" spans="1:12" ht="20.25" customHeight="1">
      <c r="A416" s="188" t="s">
        <v>406</v>
      </c>
      <c r="B416" s="199" t="s">
        <v>188</v>
      </c>
      <c r="C416" s="230" t="s">
        <v>186</v>
      </c>
      <c r="D416" s="233" t="s">
        <v>158</v>
      </c>
      <c r="E416" s="203"/>
      <c r="F416" s="233"/>
      <c r="G416" s="223">
        <f>G417</f>
        <v>9693961.790000001</v>
      </c>
      <c r="H416" s="223">
        <f>H417</f>
        <v>16600500</v>
      </c>
      <c r="I416" s="223">
        <f>I417</f>
        <v>11127988.99</v>
      </c>
      <c r="J416" s="411">
        <f t="shared" si="26"/>
        <v>114.79299414486344</v>
      </c>
      <c r="K416" s="440">
        <f t="shared" si="27"/>
        <v>67.03405915484474</v>
      </c>
      <c r="L416" s="87"/>
    </row>
    <row r="417" spans="1:12" ht="27" customHeight="1">
      <c r="A417" s="184" t="s">
        <v>697</v>
      </c>
      <c r="B417" s="199" t="s">
        <v>188</v>
      </c>
      <c r="C417" s="256" t="s">
        <v>186</v>
      </c>
      <c r="D417" s="247" t="s">
        <v>158</v>
      </c>
      <c r="E417" s="247" t="s">
        <v>698</v>
      </c>
      <c r="F417" s="247"/>
      <c r="G417" s="431">
        <f>G418+G420</f>
        <v>9693961.790000001</v>
      </c>
      <c r="H417" s="431">
        <f>H418+H420</f>
        <v>16600500</v>
      </c>
      <c r="I417" s="431">
        <f>I418+I420</f>
        <v>11127988.99</v>
      </c>
      <c r="J417" s="411">
        <f t="shared" si="26"/>
        <v>114.79299414486344</v>
      </c>
      <c r="K417" s="440">
        <f t="shared" si="27"/>
        <v>67.03405915484474</v>
      </c>
      <c r="L417" s="87"/>
    </row>
    <row r="418" spans="1:12" ht="45" customHeight="1">
      <c r="A418" s="153" t="s">
        <v>699</v>
      </c>
      <c r="B418" s="199" t="s">
        <v>188</v>
      </c>
      <c r="C418" s="202" t="s">
        <v>186</v>
      </c>
      <c r="D418" s="203" t="s">
        <v>158</v>
      </c>
      <c r="E418" s="203" t="s">
        <v>505</v>
      </c>
      <c r="F418" s="203"/>
      <c r="G418" s="413">
        <f>G419</f>
        <v>2410777.22</v>
      </c>
      <c r="H418" s="413">
        <f>H419</f>
        <v>5000000</v>
      </c>
      <c r="I418" s="413">
        <f>I419</f>
        <v>3353337.39</v>
      </c>
      <c r="J418" s="411">
        <f t="shared" si="26"/>
        <v>139.0977715477169</v>
      </c>
      <c r="K418" s="440">
        <f t="shared" si="27"/>
        <v>67.0667478</v>
      </c>
      <c r="L418" s="87"/>
    </row>
    <row r="419" spans="1:12" ht="54" customHeight="1">
      <c r="A419" s="152" t="s">
        <v>0</v>
      </c>
      <c r="B419" s="199" t="s">
        <v>188</v>
      </c>
      <c r="C419" s="204" t="s">
        <v>186</v>
      </c>
      <c r="D419" s="205" t="s">
        <v>158</v>
      </c>
      <c r="E419" s="205" t="s">
        <v>505</v>
      </c>
      <c r="F419" s="205" t="s">
        <v>1</v>
      </c>
      <c r="G419" s="414">
        <v>2410777.22</v>
      </c>
      <c r="H419" s="414">
        <v>5000000</v>
      </c>
      <c r="I419" s="414">
        <v>3353337.39</v>
      </c>
      <c r="J419" s="411">
        <f t="shared" si="26"/>
        <v>139.0977715477169</v>
      </c>
      <c r="K419" s="440">
        <f t="shared" si="27"/>
        <v>67.0667478</v>
      </c>
      <c r="L419" s="87"/>
    </row>
    <row r="420" spans="1:12" ht="29.25" customHeight="1">
      <c r="A420" s="153" t="s">
        <v>700</v>
      </c>
      <c r="B420" s="199" t="s">
        <v>188</v>
      </c>
      <c r="C420" s="202" t="s">
        <v>186</v>
      </c>
      <c r="D420" s="203" t="s">
        <v>158</v>
      </c>
      <c r="E420" s="203" t="s">
        <v>405</v>
      </c>
      <c r="F420" s="203"/>
      <c r="G420" s="413">
        <f>G421</f>
        <v>7283184.57</v>
      </c>
      <c r="H420" s="413">
        <f>H421</f>
        <v>11600500</v>
      </c>
      <c r="I420" s="413">
        <f>I421</f>
        <v>7774651.6</v>
      </c>
      <c r="J420" s="411">
        <f t="shared" si="26"/>
        <v>106.74796890393785</v>
      </c>
      <c r="K420" s="440">
        <f t="shared" si="27"/>
        <v>67.01996982888669</v>
      </c>
      <c r="L420" s="87"/>
    </row>
    <row r="421" spans="1:12" ht="59.25" customHeight="1">
      <c r="A421" s="152" t="s">
        <v>0</v>
      </c>
      <c r="B421" s="199" t="s">
        <v>188</v>
      </c>
      <c r="C421" s="204" t="s">
        <v>186</v>
      </c>
      <c r="D421" s="205" t="s">
        <v>158</v>
      </c>
      <c r="E421" s="205" t="s">
        <v>405</v>
      </c>
      <c r="F421" s="205" t="s">
        <v>1</v>
      </c>
      <c r="G421" s="420">
        <v>7283184.57</v>
      </c>
      <c r="H421" s="420">
        <v>11600500</v>
      </c>
      <c r="I421" s="420">
        <v>7774651.6</v>
      </c>
      <c r="J421" s="411">
        <f t="shared" si="26"/>
        <v>106.74796890393785</v>
      </c>
      <c r="K421" s="440">
        <f t="shared" si="27"/>
        <v>67.01996982888669</v>
      </c>
      <c r="L421" s="87"/>
    </row>
    <row r="422" spans="1:12" ht="18.75" customHeight="1">
      <c r="A422" s="189" t="s">
        <v>455</v>
      </c>
      <c r="B422" s="199" t="s">
        <v>188</v>
      </c>
      <c r="C422" s="257" t="s">
        <v>186</v>
      </c>
      <c r="D422" s="258" t="s">
        <v>165</v>
      </c>
      <c r="E422" s="203"/>
      <c r="F422" s="205"/>
      <c r="G422" s="429">
        <f>G423</f>
        <v>295000</v>
      </c>
      <c r="H422" s="429">
        <f>H423</f>
        <v>2323030</v>
      </c>
      <c r="I422" s="429">
        <f>I423</f>
        <v>1532246.1</v>
      </c>
      <c r="J422" s="411">
        <f t="shared" si="26"/>
        <v>519.4054576271187</v>
      </c>
      <c r="K422" s="440">
        <f t="shared" si="27"/>
        <v>65.95894585950246</v>
      </c>
      <c r="L422" s="87"/>
    </row>
    <row r="423" spans="1:12" ht="57" customHeight="1">
      <c r="A423" s="179" t="s">
        <v>701</v>
      </c>
      <c r="B423" s="199" t="s">
        <v>188</v>
      </c>
      <c r="C423" s="256" t="s">
        <v>186</v>
      </c>
      <c r="D423" s="247" t="s">
        <v>165</v>
      </c>
      <c r="E423" s="247" t="s">
        <v>702</v>
      </c>
      <c r="F423" s="247"/>
      <c r="G423" s="431">
        <f>G424+G426+G428+G431</f>
        <v>295000</v>
      </c>
      <c r="H423" s="431">
        <f>H424+H426+H428+H431</f>
        <v>2323030</v>
      </c>
      <c r="I423" s="431">
        <f>I424+I426+I428+I431</f>
        <v>1532246.1</v>
      </c>
      <c r="J423" s="411">
        <f t="shared" si="26"/>
        <v>519.4054576271187</v>
      </c>
      <c r="K423" s="440">
        <f t="shared" si="27"/>
        <v>65.95894585950246</v>
      </c>
      <c r="L423" s="87"/>
    </row>
    <row r="424" spans="1:12" ht="30" customHeight="1">
      <c r="A424" s="153" t="s">
        <v>703</v>
      </c>
      <c r="B424" s="199" t="s">
        <v>188</v>
      </c>
      <c r="C424" s="214" t="s">
        <v>186</v>
      </c>
      <c r="D424" s="203" t="s">
        <v>165</v>
      </c>
      <c r="E424" s="203" t="s">
        <v>486</v>
      </c>
      <c r="F424" s="213"/>
      <c r="G424" s="413">
        <f>SUM(G425:G425)</f>
        <v>0</v>
      </c>
      <c r="H424" s="413">
        <f>SUM(H425:H425)</f>
        <v>1191000</v>
      </c>
      <c r="I424" s="413">
        <f>SUM(I425:I425)</f>
        <v>819567.84</v>
      </c>
      <c r="J424" s="411" t="e">
        <f t="shared" si="26"/>
        <v>#DIV/0!</v>
      </c>
      <c r="K424" s="440">
        <f t="shared" si="27"/>
        <v>68.81342065491184</v>
      </c>
      <c r="L424" s="87"/>
    </row>
    <row r="425" spans="1:12" ht="24" customHeight="1">
      <c r="A425" s="152" t="s">
        <v>216</v>
      </c>
      <c r="B425" s="199" t="s">
        <v>188</v>
      </c>
      <c r="C425" s="204" t="s">
        <v>186</v>
      </c>
      <c r="D425" s="205" t="s">
        <v>165</v>
      </c>
      <c r="E425" s="205" t="s">
        <v>486</v>
      </c>
      <c r="F425" s="205" t="s">
        <v>215</v>
      </c>
      <c r="G425" s="420">
        <v>0</v>
      </c>
      <c r="H425" s="420">
        <v>1191000</v>
      </c>
      <c r="I425" s="420">
        <v>819567.84</v>
      </c>
      <c r="J425" s="411" t="e">
        <f t="shared" si="26"/>
        <v>#DIV/0!</v>
      </c>
      <c r="K425" s="440">
        <f t="shared" si="27"/>
        <v>68.81342065491184</v>
      </c>
      <c r="L425" s="87"/>
    </row>
    <row r="426" spans="1:12" ht="49.5" customHeight="1">
      <c r="A426" s="153" t="s">
        <v>774</v>
      </c>
      <c r="B426" s="199" t="s">
        <v>188</v>
      </c>
      <c r="C426" s="214" t="s">
        <v>186</v>
      </c>
      <c r="D426" s="203" t="s">
        <v>165</v>
      </c>
      <c r="E426" s="203" t="s">
        <v>773</v>
      </c>
      <c r="F426" s="213"/>
      <c r="G426" s="413">
        <f>SUM(G427:G427)</f>
        <v>0</v>
      </c>
      <c r="H426" s="413">
        <f>SUM(H427:H427)</f>
        <v>12030</v>
      </c>
      <c r="I426" s="413">
        <f>SUM(I427:I427)</f>
        <v>8278.26</v>
      </c>
      <c r="J426" s="411" t="e">
        <f t="shared" si="26"/>
        <v>#DIV/0!</v>
      </c>
      <c r="K426" s="440">
        <f t="shared" si="27"/>
        <v>68.81346633416459</v>
      </c>
      <c r="L426" s="87"/>
    </row>
    <row r="427" spans="1:12" ht="24" customHeight="1">
      <c r="A427" s="152" t="s">
        <v>216</v>
      </c>
      <c r="B427" s="199" t="s">
        <v>188</v>
      </c>
      <c r="C427" s="204" t="s">
        <v>186</v>
      </c>
      <c r="D427" s="205" t="s">
        <v>165</v>
      </c>
      <c r="E427" s="205" t="s">
        <v>773</v>
      </c>
      <c r="F427" s="205" t="s">
        <v>215</v>
      </c>
      <c r="G427" s="420">
        <v>0</v>
      </c>
      <c r="H427" s="420">
        <v>12030</v>
      </c>
      <c r="I427" s="420">
        <v>8278.26</v>
      </c>
      <c r="J427" s="411" t="e">
        <f t="shared" si="26"/>
        <v>#DIV/0!</v>
      </c>
      <c r="K427" s="440">
        <f t="shared" si="27"/>
        <v>68.81346633416459</v>
      </c>
      <c r="L427" s="87"/>
    </row>
    <row r="428" spans="1:12" ht="25.5">
      <c r="A428" s="180" t="s">
        <v>704</v>
      </c>
      <c r="B428" s="199" t="s">
        <v>188</v>
      </c>
      <c r="C428" s="202" t="s">
        <v>186</v>
      </c>
      <c r="D428" s="203" t="s">
        <v>165</v>
      </c>
      <c r="E428" s="203" t="s">
        <v>705</v>
      </c>
      <c r="F428" s="203"/>
      <c r="G428" s="413">
        <f>G429+G430</f>
        <v>0</v>
      </c>
      <c r="H428" s="413">
        <f>H429+H430</f>
        <v>1120000</v>
      </c>
      <c r="I428" s="413">
        <f>I429+I430</f>
        <v>704400</v>
      </c>
      <c r="J428" s="411" t="e">
        <f t="shared" si="26"/>
        <v>#DIV/0!</v>
      </c>
      <c r="K428" s="440">
        <f t="shared" si="27"/>
        <v>62.89285714285714</v>
      </c>
      <c r="L428" s="87"/>
    </row>
    <row r="429" spans="1:12" ht="25.5">
      <c r="A429" s="152" t="s">
        <v>706</v>
      </c>
      <c r="B429" s="199" t="s">
        <v>188</v>
      </c>
      <c r="C429" s="204" t="s">
        <v>186</v>
      </c>
      <c r="D429" s="205" t="s">
        <v>165</v>
      </c>
      <c r="E429" s="205" t="s">
        <v>705</v>
      </c>
      <c r="F429" s="205" t="s">
        <v>215</v>
      </c>
      <c r="G429" s="420">
        <v>0</v>
      </c>
      <c r="H429" s="420">
        <v>1041600</v>
      </c>
      <c r="I429" s="420">
        <v>704400</v>
      </c>
      <c r="J429" s="411" t="e">
        <f t="shared" si="26"/>
        <v>#DIV/0!</v>
      </c>
      <c r="K429" s="440">
        <f t="shared" si="27"/>
        <v>67.62672811059907</v>
      </c>
      <c r="L429" s="87"/>
    </row>
    <row r="430" spans="1:12" ht="25.5">
      <c r="A430" s="152" t="s">
        <v>707</v>
      </c>
      <c r="B430" s="199" t="s">
        <v>188</v>
      </c>
      <c r="C430" s="204" t="s">
        <v>186</v>
      </c>
      <c r="D430" s="205" t="s">
        <v>165</v>
      </c>
      <c r="E430" s="205" t="s">
        <v>705</v>
      </c>
      <c r="F430" s="205" t="s">
        <v>215</v>
      </c>
      <c r="G430" s="420">
        <v>0</v>
      </c>
      <c r="H430" s="420">
        <v>78400</v>
      </c>
      <c r="I430" s="420">
        <v>0</v>
      </c>
      <c r="J430" s="411" t="e">
        <f t="shared" si="26"/>
        <v>#DIV/0!</v>
      </c>
      <c r="K430" s="440">
        <f t="shared" si="27"/>
        <v>0</v>
      </c>
      <c r="L430" s="87"/>
    </row>
    <row r="431" spans="1:12" ht="41.25" customHeight="1">
      <c r="A431" s="180" t="s">
        <v>138</v>
      </c>
      <c r="B431" s="199" t="s">
        <v>188</v>
      </c>
      <c r="C431" s="202" t="s">
        <v>186</v>
      </c>
      <c r="D431" s="203" t="s">
        <v>165</v>
      </c>
      <c r="E431" s="203" t="s">
        <v>807</v>
      </c>
      <c r="F431" s="203"/>
      <c r="G431" s="413">
        <f>G432</f>
        <v>295000</v>
      </c>
      <c r="H431" s="413">
        <f>H432</f>
        <v>0</v>
      </c>
      <c r="I431" s="413">
        <f>I432</f>
        <v>0</v>
      </c>
      <c r="J431" s="411">
        <f>I431/G431*100</f>
        <v>0</v>
      </c>
      <c r="K431" s="440" t="e">
        <f>I431/H431*100</f>
        <v>#DIV/0!</v>
      </c>
      <c r="L431" s="87"/>
    </row>
    <row r="432" spans="1:12" ht="12.75">
      <c r="A432" s="152" t="s">
        <v>216</v>
      </c>
      <c r="B432" s="199" t="s">
        <v>188</v>
      </c>
      <c r="C432" s="204" t="s">
        <v>186</v>
      </c>
      <c r="D432" s="205" t="s">
        <v>165</v>
      </c>
      <c r="E432" s="205" t="s">
        <v>807</v>
      </c>
      <c r="F432" s="205" t="s">
        <v>215</v>
      </c>
      <c r="G432" s="420">
        <v>295000</v>
      </c>
      <c r="H432" s="420">
        <v>0</v>
      </c>
      <c r="I432" s="420">
        <v>0</v>
      </c>
      <c r="J432" s="411">
        <f>I432/G432*100</f>
        <v>0</v>
      </c>
      <c r="K432" s="440" t="e">
        <f>I432/H432*100</f>
        <v>#DIV/0!</v>
      </c>
      <c r="L432" s="87"/>
    </row>
    <row r="433" spans="1:12" ht="12.75">
      <c r="A433" s="189" t="s">
        <v>419</v>
      </c>
      <c r="B433" s="199" t="s">
        <v>188</v>
      </c>
      <c r="C433" s="257" t="s">
        <v>186</v>
      </c>
      <c r="D433" s="258" t="s">
        <v>167</v>
      </c>
      <c r="E433" s="203"/>
      <c r="F433" s="205"/>
      <c r="G433" s="429">
        <f>G435+G437+G439+G441</f>
        <v>0</v>
      </c>
      <c r="H433" s="429">
        <f>H435+H437+H439+H441</f>
        <v>11797983</v>
      </c>
      <c r="I433" s="429">
        <f>I435+I437+I439+I441</f>
        <v>2675685.08</v>
      </c>
      <c r="J433" s="411" t="e">
        <f t="shared" si="26"/>
        <v>#DIV/0!</v>
      </c>
      <c r="K433" s="440">
        <f t="shared" si="27"/>
        <v>22.679173889299552</v>
      </c>
      <c r="L433" s="87"/>
    </row>
    <row r="434" spans="1:12" ht="25.5">
      <c r="A434" s="184" t="s">
        <v>697</v>
      </c>
      <c r="B434" s="199" t="s">
        <v>188</v>
      </c>
      <c r="C434" s="256" t="s">
        <v>186</v>
      </c>
      <c r="D434" s="247" t="s">
        <v>167</v>
      </c>
      <c r="E434" s="247" t="s">
        <v>698</v>
      </c>
      <c r="F434" s="247"/>
      <c r="G434" s="431">
        <f aca="true" t="shared" si="28" ref="G434:I435">G435</f>
        <v>0</v>
      </c>
      <c r="H434" s="431">
        <f t="shared" si="28"/>
        <v>4800000</v>
      </c>
      <c r="I434" s="431">
        <f t="shared" si="28"/>
        <v>1952871.18</v>
      </c>
      <c r="J434" s="411" t="e">
        <f t="shared" si="26"/>
        <v>#DIV/0!</v>
      </c>
      <c r="K434" s="440">
        <f t="shared" si="27"/>
        <v>40.68481625</v>
      </c>
      <c r="L434" s="87"/>
    </row>
    <row r="435" spans="1:12" ht="39.75" customHeight="1">
      <c r="A435" s="153" t="s">
        <v>708</v>
      </c>
      <c r="B435" s="199" t="s">
        <v>188</v>
      </c>
      <c r="C435" s="202" t="s">
        <v>186</v>
      </c>
      <c r="D435" s="203" t="s">
        <v>167</v>
      </c>
      <c r="E435" s="203" t="s">
        <v>709</v>
      </c>
      <c r="F435" s="203"/>
      <c r="G435" s="413">
        <f t="shared" si="28"/>
        <v>0</v>
      </c>
      <c r="H435" s="413">
        <f t="shared" si="28"/>
        <v>4800000</v>
      </c>
      <c r="I435" s="413">
        <f t="shared" si="28"/>
        <v>1952871.18</v>
      </c>
      <c r="J435" s="411" t="e">
        <f t="shared" si="26"/>
        <v>#DIV/0!</v>
      </c>
      <c r="K435" s="440">
        <f t="shared" si="27"/>
        <v>40.68481625</v>
      </c>
      <c r="L435" s="87"/>
    </row>
    <row r="436" spans="1:12" ht="13.5" customHeight="1">
      <c r="A436" s="152" t="s">
        <v>216</v>
      </c>
      <c r="B436" s="199" t="s">
        <v>188</v>
      </c>
      <c r="C436" s="204" t="s">
        <v>186</v>
      </c>
      <c r="D436" s="205" t="s">
        <v>167</v>
      </c>
      <c r="E436" s="205" t="s">
        <v>709</v>
      </c>
      <c r="F436" s="205" t="s">
        <v>215</v>
      </c>
      <c r="G436" s="420">
        <v>0</v>
      </c>
      <c r="H436" s="420">
        <v>4800000</v>
      </c>
      <c r="I436" s="420">
        <v>1952871.18</v>
      </c>
      <c r="J436" s="411" t="e">
        <f t="shared" si="26"/>
        <v>#DIV/0!</v>
      </c>
      <c r="K436" s="440">
        <f t="shared" si="27"/>
        <v>40.68481625</v>
      </c>
      <c r="L436" s="87"/>
    </row>
    <row r="437" spans="1:12" ht="63.75">
      <c r="A437" s="153" t="s">
        <v>710</v>
      </c>
      <c r="B437" s="199" t="s">
        <v>188</v>
      </c>
      <c r="C437" s="202" t="s">
        <v>186</v>
      </c>
      <c r="D437" s="203" t="s">
        <v>167</v>
      </c>
      <c r="E437" s="203" t="s">
        <v>418</v>
      </c>
      <c r="F437" s="203"/>
      <c r="G437" s="413">
        <f>G438</f>
        <v>0</v>
      </c>
      <c r="H437" s="413">
        <f>H438</f>
        <v>533333</v>
      </c>
      <c r="I437" s="413">
        <f>I438</f>
        <v>0</v>
      </c>
      <c r="J437" s="411" t="e">
        <f t="shared" si="26"/>
        <v>#DIV/0!</v>
      </c>
      <c r="K437" s="440">
        <f t="shared" si="27"/>
        <v>0</v>
      </c>
      <c r="L437" s="87"/>
    </row>
    <row r="438" spans="1:12" ht="12.75">
      <c r="A438" s="152" t="s">
        <v>216</v>
      </c>
      <c r="B438" s="199" t="s">
        <v>188</v>
      </c>
      <c r="C438" s="204" t="s">
        <v>186</v>
      </c>
      <c r="D438" s="205" t="s">
        <v>167</v>
      </c>
      <c r="E438" s="205" t="s">
        <v>418</v>
      </c>
      <c r="F438" s="205" t="s">
        <v>215</v>
      </c>
      <c r="G438" s="420">
        <v>0</v>
      </c>
      <c r="H438" s="420">
        <v>533333</v>
      </c>
      <c r="I438" s="420">
        <v>0</v>
      </c>
      <c r="J438" s="411" t="e">
        <f t="shared" si="26"/>
        <v>#DIV/0!</v>
      </c>
      <c r="K438" s="440">
        <f t="shared" si="27"/>
        <v>0</v>
      </c>
      <c r="L438" s="87"/>
    </row>
    <row r="439" spans="1:12" ht="51">
      <c r="A439" s="180" t="s">
        <v>711</v>
      </c>
      <c r="B439" s="199" t="s">
        <v>188</v>
      </c>
      <c r="C439" s="202" t="s">
        <v>186</v>
      </c>
      <c r="D439" s="203" t="s">
        <v>167</v>
      </c>
      <c r="E439" s="203" t="s">
        <v>712</v>
      </c>
      <c r="F439" s="203"/>
      <c r="G439" s="413">
        <f>G440</f>
        <v>0</v>
      </c>
      <c r="H439" s="413">
        <f>H440</f>
        <v>6400000</v>
      </c>
      <c r="I439" s="413">
        <f>I440</f>
        <v>715585.41</v>
      </c>
      <c r="J439" s="411" t="e">
        <f t="shared" si="26"/>
        <v>#DIV/0!</v>
      </c>
      <c r="K439" s="440">
        <f t="shared" si="27"/>
        <v>11.18102203125</v>
      </c>
      <c r="L439" s="87"/>
    </row>
    <row r="440" spans="1:12" ht="24" customHeight="1">
      <c r="A440" s="152" t="s">
        <v>216</v>
      </c>
      <c r="B440" s="199" t="s">
        <v>188</v>
      </c>
      <c r="C440" s="204" t="s">
        <v>186</v>
      </c>
      <c r="D440" s="205" t="s">
        <v>167</v>
      </c>
      <c r="E440" s="205" t="s">
        <v>712</v>
      </c>
      <c r="F440" s="205" t="s">
        <v>215</v>
      </c>
      <c r="G440" s="420">
        <v>0</v>
      </c>
      <c r="H440" s="420">
        <v>6400000</v>
      </c>
      <c r="I440" s="420">
        <v>715585.41</v>
      </c>
      <c r="J440" s="411" t="e">
        <f t="shared" si="26"/>
        <v>#DIV/0!</v>
      </c>
      <c r="K440" s="440">
        <f t="shared" si="27"/>
        <v>11.18102203125</v>
      </c>
      <c r="L440" s="87"/>
    </row>
    <row r="441" spans="1:12" ht="64.5" customHeight="1">
      <c r="A441" s="180" t="s">
        <v>831</v>
      </c>
      <c r="B441" s="199" t="s">
        <v>188</v>
      </c>
      <c r="C441" s="202" t="s">
        <v>186</v>
      </c>
      <c r="D441" s="203" t="s">
        <v>167</v>
      </c>
      <c r="E441" s="203" t="s">
        <v>830</v>
      </c>
      <c r="F441" s="203"/>
      <c r="G441" s="413">
        <f>G442</f>
        <v>0</v>
      </c>
      <c r="H441" s="413">
        <f>H442</f>
        <v>64650</v>
      </c>
      <c r="I441" s="413">
        <f>I442</f>
        <v>7228.49</v>
      </c>
      <c r="J441" s="411" t="e">
        <f>I441/G441*100</f>
        <v>#DIV/0!</v>
      </c>
      <c r="K441" s="440">
        <f>I441/H441*100</f>
        <v>11.180959010054137</v>
      </c>
      <c r="L441" s="87"/>
    </row>
    <row r="442" spans="1:12" ht="24" customHeight="1">
      <c r="A442" s="152" t="s">
        <v>216</v>
      </c>
      <c r="B442" s="199" t="s">
        <v>188</v>
      </c>
      <c r="C442" s="204" t="s">
        <v>186</v>
      </c>
      <c r="D442" s="205" t="s">
        <v>167</v>
      </c>
      <c r="E442" s="205" t="s">
        <v>830</v>
      </c>
      <c r="F442" s="205" t="s">
        <v>215</v>
      </c>
      <c r="G442" s="420">
        <v>0</v>
      </c>
      <c r="H442" s="420">
        <v>64650</v>
      </c>
      <c r="I442" s="420">
        <v>7228.49</v>
      </c>
      <c r="J442" s="411" t="e">
        <f>I442/G442*100</f>
        <v>#DIV/0!</v>
      </c>
      <c r="K442" s="440">
        <f>I442/H442*100</f>
        <v>11.180959010054137</v>
      </c>
      <c r="L442" s="87"/>
    </row>
    <row r="443" spans="1:12" ht="17.25" customHeight="1">
      <c r="A443" s="150" t="s">
        <v>210</v>
      </c>
      <c r="B443" s="199" t="s">
        <v>188</v>
      </c>
      <c r="C443" s="230" t="s">
        <v>186</v>
      </c>
      <c r="D443" s="233" t="s">
        <v>164</v>
      </c>
      <c r="E443" s="203"/>
      <c r="F443" s="233"/>
      <c r="G443" s="223">
        <f aca="true" t="shared" si="29" ref="G443:I445">G444</f>
        <v>73760</v>
      </c>
      <c r="H443" s="223">
        <f t="shared" si="29"/>
        <v>100000</v>
      </c>
      <c r="I443" s="223">
        <f t="shared" si="29"/>
        <v>0</v>
      </c>
      <c r="J443" s="411">
        <f t="shared" si="26"/>
        <v>0</v>
      </c>
      <c r="K443" s="440">
        <f t="shared" si="27"/>
        <v>0</v>
      </c>
      <c r="L443" s="87"/>
    </row>
    <row r="444" spans="1:11" ht="25.5">
      <c r="A444" s="184" t="s">
        <v>697</v>
      </c>
      <c r="B444" s="199" t="s">
        <v>188</v>
      </c>
      <c r="C444" s="256" t="s">
        <v>186</v>
      </c>
      <c r="D444" s="247" t="s">
        <v>164</v>
      </c>
      <c r="E444" s="247" t="s">
        <v>698</v>
      </c>
      <c r="F444" s="247"/>
      <c r="G444" s="431">
        <f t="shared" si="29"/>
        <v>73760</v>
      </c>
      <c r="H444" s="431">
        <f t="shared" si="29"/>
        <v>100000</v>
      </c>
      <c r="I444" s="431">
        <f t="shared" si="29"/>
        <v>0</v>
      </c>
      <c r="J444" s="411">
        <f t="shared" si="26"/>
        <v>0</v>
      </c>
      <c r="K444" s="440">
        <f t="shared" si="27"/>
        <v>0</v>
      </c>
    </row>
    <row r="445" spans="1:11" ht="38.25">
      <c r="A445" s="153" t="s">
        <v>138</v>
      </c>
      <c r="B445" s="199" t="s">
        <v>188</v>
      </c>
      <c r="C445" s="202" t="s">
        <v>186</v>
      </c>
      <c r="D445" s="203" t="s">
        <v>164</v>
      </c>
      <c r="E445" s="203" t="s">
        <v>276</v>
      </c>
      <c r="F445" s="203"/>
      <c r="G445" s="413">
        <f>G446</f>
        <v>73760</v>
      </c>
      <c r="H445" s="413">
        <f t="shared" si="29"/>
        <v>100000</v>
      </c>
      <c r="I445" s="413">
        <f t="shared" si="29"/>
        <v>0</v>
      </c>
      <c r="J445" s="411">
        <f t="shared" si="26"/>
        <v>0</v>
      </c>
      <c r="K445" s="440">
        <f t="shared" si="27"/>
        <v>0</v>
      </c>
    </row>
    <row r="446" spans="1:11" ht="12.75">
      <c r="A446" s="152" t="s">
        <v>506</v>
      </c>
      <c r="B446" s="199" t="s">
        <v>188</v>
      </c>
      <c r="C446" s="204" t="s">
        <v>186</v>
      </c>
      <c r="D446" s="205" t="s">
        <v>164</v>
      </c>
      <c r="E446" s="205" t="s">
        <v>276</v>
      </c>
      <c r="F446" s="205" t="s">
        <v>217</v>
      </c>
      <c r="G446" s="414">
        <v>73760</v>
      </c>
      <c r="H446" s="414">
        <v>100000</v>
      </c>
      <c r="I446" s="414">
        <v>0</v>
      </c>
      <c r="J446" s="411">
        <f t="shared" si="26"/>
        <v>0</v>
      </c>
      <c r="K446" s="440">
        <f t="shared" si="27"/>
        <v>0</v>
      </c>
    </row>
    <row r="447" spans="1:11" ht="14.25">
      <c r="A447" s="187" t="s">
        <v>205</v>
      </c>
      <c r="B447" s="198" t="s">
        <v>188</v>
      </c>
      <c r="C447" s="255" t="s">
        <v>162</v>
      </c>
      <c r="D447" s="255"/>
      <c r="E447" s="218"/>
      <c r="F447" s="255"/>
      <c r="G447" s="421">
        <f aca="true" t="shared" si="30" ref="G447:I449">G448</f>
        <v>460000</v>
      </c>
      <c r="H447" s="421">
        <f t="shared" si="30"/>
        <v>600000</v>
      </c>
      <c r="I447" s="421">
        <f t="shared" si="30"/>
        <v>500000</v>
      </c>
      <c r="J447" s="438">
        <f t="shared" si="26"/>
        <v>108.69565217391303</v>
      </c>
      <c r="K447" s="439">
        <f t="shared" si="27"/>
        <v>83.33333333333334</v>
      </c>
    </row>
    <row r="448" spans="1:11" ht="12.75">
      <c r="A448" s="150" t="s">
        <v>182</v>
      </c>
      <c r="B448" s="199" t="s">
        <v>188</v>
      </c>
      <c r="C448" s="230" t="s">
        <v>162</v>
      </c>
      <c r="D448" s="233" t="s">
        <v>165</v>
      </c>
      <c r="E448" s="203"/>
      <c r="F448" s="233"/>
      <c r="G448" s="223">
        <f t="shared" si="30"/>
        <v>460000</v>
      </c>
      <c r="H448" s="223">
        <f t="shared" si="30"/>
        <v>600000</v>
      </c>
      <c r="I448" s="223">
        <f t="shared" si="30"/>
        <v>500000</v>
      </c>
      <c r="J448" s="411">
        <f t="shared" si="26"/>
        <v>108.69565217391303</v>
      </c>
      <c r="K448" s="440">
        <f t="shared" si="27"/>
        <v>83.33333333333334</v>
      </c>
    </row>
    <row r="449" spans="1:11" ht="30" customHeight="1">
      <c r="A449" s="190" t="s">
        <v>139</v>
      </c>
      <c r="B449" s="199" t="s">
        <v>188</v>
      </c>
      <c r="C449" s="259" t="s">
        <v>162</v>
      </c>
      <c r="D449" s="260" t="s">
        <v>165</v>
      </c>
      <c r="E449" s="260" t="s">
        <v>277</v>
      </c>
      <c r="F449" s="260"/>
      <c r="G449" s="431">
        <f t="shared" si="30"/>
        <v>460000</v>
      </c>
      <c r="H449" s="431">
        <f t="shared" si="30"/>
        <v>600000</v>
      </c>
      <c r="I449" s="431">
        <f t="shared" si="30"/>
        <v>500000</v>
      </c>
      <c r="J449" s="411">
        <f t="shared" si="26"/>
        <v>108.69565217391303</v>
      </c>
      <c r="K449" s="440">
        <f t="shared" si="27"/>
        <v>83.33333333333334</v>
      </c>
    </row>
    <row r="450" spans="1:11" ht="60.75" customHeight="1">
      <c r="A450" s="152" t="s">
        <v>713</v>
      </c>
      <c r="B450" s="199" t="s">
        <v>188</v>
      </c>
      <c r="C450" s="204" t="s">
        <v>162</v>
      </c>
      <c r="D450" s="205" t="s">
        <v>165</v>
      </c>
      <c r="E450" s="205" t="s">
        <v>277</v>
      </c>
      <c r="F450" s="205" t="s">
        <v>402</v>
      </c>
      <c r="G450" s="414">
        <v>460000</v>
      </c>
      <c r="H450" s="414">
        <v>600000</v>
      </c>
      <c r="I450" s="414">
        <v>500000</v>
      </c>
      <c r="J450" s="411">
        <f t="shared" si="26"/>
        <v>108.69565217391303</v>
      </c>
      <c r="K450" s="440">
        <f t="shared" si="27"/>
        <v>83.33333333333334</v>
      </c>
    </row>
    <row r="451" spans="1:11" ht="31.5">
      <c r="A451" s="171" t="s">
        <v>202</v>
      </c>
      <c r="B451" s="198" t="s">
        <v>188</v>
      </c>
      <c r="C451" s="249" t="s">
        <v>198</v>
      </c>
      <c r="D451" s="217"/>
      <c r="E451" s="218"/>
      <c r="F451" s="217"/>
      <c r="G451" s="412">
        <f aca="true" t="shared" si="31" ref="G451:I453">G452</f>
        <v>1380777.26</v>
      </c>
      <c r="H451" s="412">
        <f t="shared" si="31"/>
        <v>3900000</v>
      </c>
      <c r="I451" s="412">
        <f t="shared" si="31"/>
        <v>1683606.68</v>
      </c>
      <c r="J451" s="438">
        <f t="shared" si="26"/>
        <v>121.93180817592548</v>
      </c>
      <c r="K451" s="439">
        <f t="shared" si="27"/>
        <v>43.16940205128205</v>
      </c>
    </row>
    <row r="452" spans="1:11" ht="12.75">
      <c r="A452" s="150" t="s">
        <v>5</v>
      </c>
      <c r="B452" s="199" t="s">
        <v>188</v>
      </c>
      <c r="C452" s="200" t="s">
        <v>198</v>
      </c>
      <c r="D452" s="224" t="s">
        <v>158</v>
      </c>
      <c r="E452" s="203"/>
      <c r="F452" s="224"/>
      <c r="G452" s="223">
        <f t="shared" si="31"/>
        <v>1380777.26</v>
      </c>
      <c r="H452" s="223">
        <f t="shared" si="31"/>
        <v>3900000</v>
      </c>
      <c r="I452" s="223">
        <f t="shared" si="31"/>
        <v>1683606.68</v>
      </c>
      <c r="J452" s="411">
        <f t="shared" si="26"/>
        <v>121.93180817592548</v>
      </c>
      <c r="K452" s="440">
        <f t="shared" si="27"/>
        <v>43.16940205128205</v>
      </c>
    </row>
    <row r="453" spans="1:11" ht="25.5">
      <c r="A453" s="180" t="s">
        <v>140</v>
      </c>
      <c r="B453" s="199" t="s">
        <v>188</v>
      </c>
      <c r="C453" s="202" t="s">
        <v>198</v>
      </c>
      <c r="D453" s="203" t="s">
        <v>158</v>
      </c>
      <c r="E453" s="203" t="s">
        <v>278</v>
      </c>
      <c r="F453" s="203"/>
      <c r="G453" s="413">
        <f t="shared" si="31"/>
        <v>1380777.26</v>
      </c>
      <c r="H453" s="413">
        <f t="shared" si="31"/>
        <v>3900000</v>
      </c>
      <c r="I453" s="413">
        <f t="shared" si="31"/>
        <v>1683606.68</v>
      </c>
      <c r="J453" s="411">
        <f t="shared" si="26"/>
        <v>121.93180817592548</v>
      </c>
      <c r="K453" s="440">
        <f t="shared" si="27"/>
        <v>43.16940205128205</v>
      </c>
    </row>
    <row r="454" spans="1:11" ht="12.75">
      <c r="A454" s="181" t="s">
        <v>5</v>
      </c>
      <c r="B454" s="199" t="s">
        <v>188</v>
      </c>
      <c r="C454" s="204" t="s">
        <v>198</v>
      </c>
      <c r="D454" s="205" t="s">
        <v>158</v>
      </c>
      <c r="E454" s="205" t="s">
        <v>278</v>
      </c>
      <c r="F454" s="205" t="s">
        <v>6</v>
      </c>
      <c r="G454" s="415">
        <v>1380777.26</v>
      </c>
      <c r="H454" s="415">
        <v>3900000</v>
      </c>
      <c r="I454" s="415">
        <v>1683606.68</v>
      </c>
      <c r="J454" s="411">
        <f t="shared" si="26"/>
        <v>121.93180817592548</v>
      </c>
      <c r="K454" s="440">
        <f t="shared" si="27"/>
        <v>43.16940205128205</v>
      </c>
    </row>
    <row r="455" spans="1:11" ht="38.25">
      <c r="A455" s="187" t="s">
        <v>206</v>
      </c>
      <c r="B455" s="198" t="s">
        <v>188</v>
      </c>
      <c r="C455" s="219" t="s">
        <v>190</v>
      </c>
      <c r="D455" s="220"/>
      <c r="E455" s="218"/>
      <c r="F455" s="261"/>
      <c r="G455" s="421">
        <f>G456</f>
        <v>4876500</v>
      </c>
      <c r="H455" s="421">
        <f>H456</f>
        <v>8725000</v>
      </c>
      <c r="I455" s="421">
        <f>I456</f>
        <v>4629000</v>
      </c>
      <c r="J455" s="438">
        <f t="shared" si="26"/>
        <v>94.92463857274684</v>
      </c>
      <c r="K455" s="439">
        <f t="shared" si="27"/>
        <v>53.05444126074499</v>
      </c>
    </row>
    <row r="456" spans="1:11" ht="38.25">
      <c r="A456" s="172" t="s">
        <v>207</v>
      </c>
      <c r="B456" s="199" t="s">
        <v>188</v>
      </c>
      <c r="C456" s="200" t="s">
        <v>190</v>
      </c>
      <c r="D456" s="224" t="s">
        <v>158</v>
      </c>
      <c r="E456" s="203"/>
      <c r="F456" s="224"/>
      <c r="G456" s="223">
        <f>G459+G457+G461</f>
        <v>4876500</v>
      </c>
      <c r="H456" s="223">
        <f>H459+H457</f>
        <v>8725000</v>
      </c>
      <c r="I456" s="223">
        <f>I459+I457</f>
        <v>4629000</v>
      </c>
      <c r="J456" s="411">
        <f t="shared" si="26"/>
        <v>94.92463857274684</v>
      </c>
      <c r="K456" s="440">
        <f t="shared" si="27"/>
        <v>53.05444126074499</v>
      </c>
    </row>
    <row r="457" spans="1:11" ht="38.25">
      <c r="A457" s="191" t="s">
        <v>193</v>
      </c>
      <c r="B457" s="199" t="s">
        <v>188</v>
      </c>
      <c r="C457" s="262" t="s">
        <v>190</v>
      </c>
      <c r="D457" s="262" t="s">
        <v>158</v>
      </c>
      <c r="E457" s="262" t="s">
        <v>279</v>
      </c>
      <c r="F457" s="225"/>
      <c r="G457" s="413">
        <f>G458</f>
        <v>2016000</v>
      </c>
      <c r="H457" s="413">
        <f>H458</f>
        <v>4025000</v>
      </c>
      <c r="I457" s="413">
        <f>I458</f>
        <v>2016000</v>
      </c>
      <c r="J457" s="411">
        <f t="shared" si="26"/>
        <v>100</v>
      </c>
      <c r="K457" s="440">
        <f t="shared" si="27"/>
        <v>50.08695652173913</v>
      </c>
    </row>
    <row r="458" spans="1:11" ht="12.75">
      <c r="A458" s="192" t="s">
        <v>7</v>
      </c>
      <c r="B458" s="199" t="s">
        <v>188</v>
      </c>
      <c r="C458" s="204" t="s">
        <v>190</v>
      </c>
      <c r="D458" s="227" t="s">
        <v>158</v>
      </c>
      <c r="E458" s="263" t="s">
        <v>279</v>
      </c>
      <c r="F458" s="227" t="s">
        <v>8</v>
      </c>
      <c r="G458" s="420">
        <v>2016000</v>
      </c>
      <c r="H458" s="415">
        <v>4025000</v>
      </c>
      <c r="I458" s="414">
        <v>2016000</v>
      </c>
      <c r="J458" s="411">
        <f t="shared" si="26"/>
        <v>100</v>
      </c>
      <c r="K458" s="440">
        <f t="shared" si="27"/>
        <v>50.08695652173913</v>
      </c>
    </row>
    <row r="459" spans="1:11" ht="12.75">
      <c r="A459" s="191" t="s">
        <v>194</v>
      </c>
      <c r="B459" s="199" t="s">
        <v>188</v>
      </c>
      <c r="C459" s="262" t="s">
        <v>190</v>
      </c>
      <c r="D459" s="262" t="s">
        <v>158</v>
      </c>
      <c r="E459" s="262" t="s">
        <v>280</v>
      </c>
      <c r="F459" s="225"/>
      <c r="G459" s="413">
        <f>G460</f>
        <v>2683000</v>
      </c>
      <c r="H459" s="413">
        <f>H460</f>
        <v>4700000</v>
      </c>
      <c r="I459" s="413">
        <f>I460</f>
        <v>2613000</v>
      </c>
      <c r="J459" s="411">
        <f t="shared" si="26"/>
        <v>97.39098024599329</v>
      </c>
      <c r="K459" s="440">
        <f t="shared" si="27"/>
        <v>55.59574468085107</v>
      </c>
    </row>
    <row r="460" spans="1:11" ht="12.75">
      <c r="A460" s="192" t="s">
        <v>7</v>
      </c>
      <c r="B460" s="199" t="s">
        <v>188</v>
      </c>
      <c r="C460" s="204" t="s">
        <v>190</v>
      </c>
      <c r="D460" s="227" t="s">
        <v>158</v>
      </c>
      <c r="E460" s="263" t="s">
        <v>280</v>
      </c>
      <c r="F460" s="227" t="s">
        <v>8</v>
      </c>
      <c r="G460" s="414">
        <v>2683000</v>
      </c>
      <c r="H460" s="414">
        <v>4700000</v>
      </c>
      <c r="I460" s="414">
        <v>2613000</v>
      </c>
      <c r="J460" s="411">
        <f t="shared" si="26"/>
        <v>97.39098024599329</v>
      </c>
      <c r="K460" s="440">
        <f t="shared" si="27"/>
        <v>55.59574468085107</v>
      </c>
    </row>
    <row r="461" spans="1:11" ht="48">
      <c r="A461" s="288" t="s">
        <v>351</v>
      </c>
      <c r="B461" s="290" t="s">
        <v>188</v>
      </c>
      <c r="C461" s="291" t="s">
        <v>190</v>
      </c>
      <c r="D461" s="291" t="s">
        <v>167</v>
      </c>
      <c r="E461" s="291" t="s">
        <v>784</v>
      </c>
      <c r="F461" s="292"/>
      <c r="G461" s="293">
        <f>G462</f>
        <v>177500</v>
      </c>
      <c r="H461" s="293">
        <f>H462</f>
        <v>0</v>
      </c>
      <c r="I461" s="293">
        <f>I462</f>
        <v>0</v>
      </c>
      <c r="J461" s="411">
        <f>I461/G461*100</f>
        <v>0</v>
      </c>
      <c r="K461" s="440" t="e">
        <f t="shared" si="27"/>
        <v>#DIV/0!</v>
      </c>
    </row>
    <row r="462" spans="1:11" ht="13.5" thickBot="1">
      <c r="A462" s="289" t="s">
        <v>199</v>
      </c>
      <c r="B462" s="294" t="s">
        <v>188</v>
      </c>
      <c r="C462" s="295" t="s">
        <v>190</v>
      </c>
      <c r="D462" s="296" t="s">
        <v>167</v>
      </c>
      <c r="E462" s="297" t="s">
        <v>784</v>
      </c>
      <c r="F462" s="296" t="s">
        <v>350</v>
      </c>
      <c r="G462" s="433">
        <v>177500</v>
      </c>
      <c r="H462" s="433">
        <v>0</v>
      </c>
      <c r="I462" s="433">
        <v>0</v>
      </c>
      <c r="J462" s="434">
        <f>I462/G462*100</f>
        <v>0</v>
      </c>
      <c r="K462" s="440" t="e">
        <f t="shared" si="27"/>
        <v>#DIV/0!</v>
      </c>
    </row>
    <row r="463" spans="1:11" ht="19.5" thickBot="1">
      <c r="A463" s="193" t="s">
        <v>714</v>
      </c>
      <c r="B463" s="264" t="s">
        <v>188</v>
      </c>
      <c r="C463" s="265"/>
      <c r="D463" s="265"/>
      <c r="E463" s="266"/>
      <c r="F463" s="265"/>
      <c r="G463" s="435">
        <f>G12+G94+G98+G108+G128+G189+G344+G377+G415+G447+G451+G455</f>
        <v>409106035.5900001</v>
      </c>
      <c r="H463" s="435">
        <f>H12+H94+H98+H108+H128+H189+H344+H377+H415+H447+H451+H455</f>
        <v>1310405490</v>
      </c>
      <c r="I463" s="435">
        <f>I12+I94+I98+I108+I128+I189+I344+I377+I415+I447+I451+I455</f>
        <v>508588192.8</v>
      </c>
      <c r="J463" s="436">
        <f t="shared" si="26"/>
        <v>124.31696151012044</v>
      </c>
      <c r="K463" s="437">
        <f t="shared" si="27"/>
        <v>38.81151267154719</v>
      </c>
    </row>
    <row r="464" spans="1:11" ht="15.75">
      <c r="A464" s="83"/>
      <c r="B464" s="84"/>
      <c r="C464" s="85"/>
      <c r="D464" s="85"/>
      <c r="E464" s="85"/>
      <c r="F464" s="85"/>
      <c r="G464" s="451"/>
      <c r="H464" s="451"/>
      <c r="I464" s="451"/>
      <c r="J464" s="451"/>
      <c r="K464" s="452"/>
    </row>
    <row r="465" spans="1:11" ht="15.75">
      <c r="A465" s="83"/>
      <c r="B465" s="84"/>
      <c r="C465" s="85"/>
      <c r="D465" s="85"/>
      <c r="E465" s="85"/>
      <c r="F465" s="85"/>
      <c r="G465" s="451"/>
      <c r="H465" s="451"/>
      <c r="I465" s="451"/>
      <c r="J465" s="451"/>
      <c r="K465" s="452"/>
    </row>
    <row r="466" spans="1:11" ht="15.75">
      <c r="A466" s="83"/>
      <c r="B466" s="84"/>
      <c r="C466" s="85"/>
      <c r="D466" s="85"/>
      <c r="E466" s="85"/>
      <c r="F466" s="85"/>
      <c r="G466" s="451"/>
      <c r="H466" s="453"/>
      <c r="I466" s="451"/>
      <c r="J466" s="451"/>
      <c r="K466" s="452"/>
    </row>
    <row r="467" spans="5:11" ht="15" customHeight="1">
      <c r="E467" s="492" t="s">
        <v>487</v>
      </c>
      <c r="F467" s="492"/>
      <c r="G467" s="81">
        <f>G14+G20+G49+G55+G65+G67+G71+G74+G84+G92+G98+G126+G137+G140+G142+G160+G172+G179+G181+G185+G186+G187+G188+G192+G197+G199+G227+G233+G245+G253+G255+G281+G283+G284+G286+G294+G297+G299+G301+G303+G313+G317+G321+G325+G336+G339++G342+G348+G350+G356+G360+G373+G374+G379+G389+G407+G413+G419+G421+G431+G441+G426+G430+G437+G445+G449+G451+G459+G461</f>
        <v>91541223.24999999</v>
      </c>
      <c r="H467" s="81">
        <f>H14+H20+H49+H55+H65+H67+H71+H74+H84+H92+H98+H126+H137+H140+H142+H160+H172+H179+H181+H185+H186+H187+H188+H192+H197+H199+H227+H233+H245+H253+H255+H281+H283+H284+H286+H294+H297+H299+H301+H303+H313+H317+H321+H325+H336+H339++H342+H348+H350+H356+H360+H373+H374+H379+H389+H407+H413+H419+H421+H431+H441+H426+H430+H437+H445+H449+H451+H459+H461</f>
        <v>210246670.32999998</v>
      </c>
      <c r="I467" s="81">
        <f>I14+I20+I49+I55+I65+I67+I71+I74+I84+I92+I98+I126+I137+I140+I142+I160+I172+I179+I181+I185+I186+I187+I188+I192+I197+I199+I227+I233+I245+I253+I255+I281+I283+I284+I286+I294+I297+I299+I301+I303+I313+I317+I321+I325+I336+I339++I342+I348+I350+I356+I360+I373+I374+I379+I389+I407+I413+I419+I421+I431+I441+I426+I430+I437+I445+I449+I451+I459+I461</f>
        <v>107152098.67999998</v>
      </c>
      <c r="J467" s="411">
        <f aca="true" t="shared" si="32" ref="J467:J472">I467/G467*100</f>
        <v>117.05338302872197</v>
      </c>
      <c r="K467" s="268">
        <f>I467/H467*100</f>
        <v>50.96494442067295</v>
      </c>
    </row>
    <row r="468" spans="5:12" ht="12.75" customHeight="1">
      <c r="E468" s="493" t="s">
        <v>488</v>
      </c>
      <c r="F468" s="493"/>
      <c r="G468" s="449">
        <f>G174+G408</f>
        <v>50000</v>
      </c>
      <c r="H468" s="449">
        <f>H174+H408</f>
        <v>137000</v>
      </c>
      <c r="I468" s="449">
        <f>I174+I408</f>
        <v>20200</v>
      </c>
      <c r="J468" s="411">
        <f t="shared" si="32"/>
        <v>40.400000000000006</v>
      </c>
      <c r="K468" s="450">
        <f>I468/H468*100</f>
        <v>14.744525547445257</v>
      </c>
      <c r="L468" s="74"/>
    </row>
    <row r="469" spans="5:12" ht="12.75">
      <c r="E469" s="494" t="s">
        <v>489</v>
      </c>
      <c r="F469" s="494"/>
      <c r="G469" s="548">
        <f>G196+G232</f>
        <v>6397500.17</v>
      </c>
      <c r="H469" s="548">
        <f>H196+H232</f>
        <v>15368000</v>
      </c>
      <c r="I469" s="548">
        <f>I196+I232</f>
        <v>6213968.22</v>
      </c>
      <c r="J469" s="411">
        <f t="shared" si="32"/>
        <v>97.13119272961269</v>
      </c>
      <c r="K469" s="269">
        <f>I469/H469*100</f>
        <v>40.43446264966163</v>
      </c>
      <c r="L469" s="74"/>
    </row>
    <row r="470" spans="5:12" ht="12.75" customHeight="1">
      <c r="E470" s="495" t="s">
        <v>490</v>
      </c>
      <c r="F470" s="495"/>
      <c r="G470" s="548">
        <f>G34+G36+G38+G40+G42+G44+G64+G68+G161+G175+G178+G363</f>
        <v>2739887.9699999997</v>
      </c>
      <c r="H470" s="548">
        <f>H34+H36+H38+H40+H42+H44+H64+H68+H161+H175+H178+H363</f>
        <v>6148910</v>
      </c>
      <c r="I470" s="548">
        <f>I34+I36+I38+I40+I42+I44+I64+I68+I161+I175+I178+I363</f>
        <v>1472276.18</v>
      </c>
      <c r="J470" s="411">
        <f t="shared" si="32"/>
        <v>53.734904350851984</v>
      </c>
      <c r="K470" s="269">
        <f>I470/H470*100</f>
        <v>23.943693760357526</v>
      </c>
      <c r="L470" s="74"/>
    </row>
    <row r="471" spans="5:12" ht="12.75">
      <c r="E471" s="494" t="s">
        <v>491</v>
      </c>
      <c r="F471" s="494"/>
      <c r="G471" s="548">
        <f>G458+G439+G435+G429+G424+G409+G404+G401+G397+G394+G392+G386+G384+G382+G372+G369+G367+G365+G359+G354+G352+G333+G310+G307+G305+G292+G282+G289+G280+G275+G270+G265+G259+G256+G254+G252+G251+G247+G223+G216+G212+G209+G169+G167+G165+G163+G157+G150+G144+G134+G132+G130+G123+G121+G119+G117+G115+G113+G109+G94+G90+G53+G47+G29+G24</f>
        <v>308377424.20000005</v>
      </c>
      <c r="H471" s="548">
        <f>H458+H439+H435+H429+H424+H409+H404+H401+H397+H394+H392+H386+H384+H382+H372+H369+H367+H365+H359+H354+H352+H333+H310+H307+H305+H292+H282+H289+H280+H275+H270+H265+H259+H256+H254+H252+H251+H247+H223+H216+H212+H209+H169+H167+H165+H163+H157+H150+H144+H134+H132+H130+H123+H121+H119+H117+H115+H113+H109+H94+H90+H53+H47+H29+H24</f>
        <v>1078504909.67</v>
      </c>
      <c r="I471" s="548">
        <f>I458+I439+I435+I429+I424+I409+I404+I401+I397+I394+I392+I386+I384+I382+I372+I369+I367+I365+I359+I354+I352+I333+I310+I307+I305+I292+I282+I289+I280+I275+I270+I265+I259+I256+I254+I252+I251+I247+I223+I216+I212+I209+I169+I167+I165+I163+I157+I150+I144+I134+I132+I130+I123+I121+I119+I117+I115+I113+I109+I94+I90+I53+I47+I29+I24</f>
        <v>393729649.7200001</v>
      </c>
      <c r="J471" s="411">
        <f t="shared" si="32"/>
        <v>127.67784501132753</v>
      </c>
      <c r="K471" s="268">
        <f>I471/H471*100</f>
        <v>36.50698723666201</v>
      </c>
      <c r="L471" s="74"/>
    </row>
    <row r="472" spans="5:11" ht="12.75">
      <c r="E472" s="488" t="s">
        <v>492</v>
      </c>
      <c r="F472" s="488"/>
      <c r="G472" s="80">
        <f>SUM(G467:G471)</f>
        <v>409106035.59000003</v>
      </c>
      <c r="H472" s="80">
        <f>SUM(H467:H471)</f>
        <v>1310405490</v>
      </c>
      <c r="I472" s="80">
        <f>SUM(I467:I471)</f>
        <v>508588192.8000001</v>
      </c>
      <c r="J472" s="411">
        <f t="shared" si="32"/>
        <v>124.31696151012046</v>
      </c>
      <c r="K472" s="82"/>
    </row>
    <row r="474" spans="8:12" ht="119.25" customHeight="1">
      <c r="H474" s="471" t="s">
        <v>836</v>
      </c>
      <c r="I474" s="74"/>
      <c r="J474" s="74"/>
      <c r="K474" s="74"/>
      <c r="L474" s="74"/>
    </row>
    <row r="475" spans="8:12" ht="12.75">
      <c r="H475" s="89"/>
      <c r="I475" s="267"/>
      <c r="J475" s="267"/>
      <c r="K475" s="74"/>
      <c r="L475" s="74"/>
    </row>
    <row r="476" spans="9:12" ht="12.75">
      <c r="I476" s="74"/>
      <c r="J476" s="74"/>
      <c r="K476" s="74"/>
      <c r="L476" s="74"/>
    </row>
    <row r="477" spans="9:12" ht="12.75">
      <c r="I477" s="74"/>
      <c r="J477" s="74"/>
      <c r="K477" s="74"/>
      <c r="L477" s="74"/>
    </row>
  </sheetData>
  <sheetProtection/>
  <mergeCells count="19">
    <mergeCell ref="F2:K2"/>
    <mergeCell ref="K5:K10"/>
    <mergeCell ref="E5:E10"/>
    <mergeCell ref="F5:F10"/>
    <mergeCell ref="H5:H10"/>
    <mergeCell ref="I5:I10"/>
    <mergeCell ref="A4:K4"/>
    <mergeCell ref="G5:G10"/>
    <mergeCell ref="J5:J10"/>
    <mergeCell ref="E472:F472"/>
    <mergeCell ref="A5:A10"/>
    <mergeCell ref="E467:F467"/>
    <mergeCell ref="E468:F468"/>
    <mergeCell ref="E469:F469"/>
    <mergeCell ref="E470:F470"/>
    <mergeCell ref="E471:F471"/>
    <mergeCell ref="B5:B10"/>
    <mergeCell ref="C5:C10"/>
    <mergeCell ref="D5:D10"/>
  </mergeCells>
  <printOptions/>
  <pageMargins left="0.3937007874015748" right="0.03937007874015748" top="0.15748031496062992" bottom="0.11811023622047245" header="0" footer="0"/>
  <pageSetup fitToHeight="0" horizontalDpi="600" verticalDpi="600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O61"/>
  <sheetViews>
    <sheetView view="pageBreakPreview" zoomScaleSheetLayoutView="100" zoomScalePageLayoutView="0" workbookViewId="0" topLeftCell="A1">
      <selection activeCell="H44" sqref="H44"/>
    </sheetView>
  </sheetViews>
  <sheetFormatPr defaultColWidth="9.00390625" defaultRowHeight="12.75"/>
  <cols>
    <col min="1" max="1" width="46.625" style="16" customWidth="1"/>
    <col min="2" max="2" width="6.625" style="16" customWidth="1"/>
    <col min="3" max="3" width="6.875" style="16" customWidth="1"/>
    <col min="4" max="4" width="6.375" style="16" customWidth="1"/>
    <col min="5" max="5" width="12.625" style="16" hidden="1" customWidth="1"/>
    <col min="6" max="6" width="8.00390625" style="16" hidden="1" customWidth="1"/>
    <col min="7" max="7" width="16.875" style="16" customWidth="1"/>
    <col min="8" max="8" width="19.625" style="16" customWidth="1"/>
    <col min="9" max="9" width="16.625" style="16" customWidth="1"/>
    <col min="10" max="10" width="11.25390625" style="16" customWidth="1"/>
    <col min="11" max="11" width="10.875" style="16" customWidth="1"/>
    <col min="12" max="12" width="13.625" style="16" customWidth="1"/>
    <col min="13" max="13" width="13.875" style="16" bestFit="1" customWidth="1"/>
    <col min="14" max="16384" width="9.125" style="16" customWidth="1"/>
  </cols>
  <sheetData>
    <row r="1" spans="4:11" ht="12.75">
      <c r="D1" s="22" t="s">
        <v>359</v>
      </c>
      <c r="F1" s="16" t="s">
        <v>359</v>
      </c>
      <c r="I1" s="17"/>
      <c r="J1" s="17"/>
      <c r="K1" s="17"/>
    </row>
    <row r="2" spans="1:15" ht="27.75" customHeight="1">
      <c r="A2" s="87"/>
      <c r="B2" s="87"/>
      <c r="C2" s="87"/>
      <c r="D2" s="520" t="s">
        <v>839</v>
      </c>
      <c r="E2" s="521"/>
      <c r="F2" s="521"/>
      <c r="G2" s="521"/>
      <c r="H2" s="521"/>
      <c r="I2" s="521"/>
      <c r="J2" s="521"/>
      <c r="K2" s="521"/>
      <c r="L2" s="32"/>
      <c r="M2" s="32"/>
      <c r="N2" s="32"/>
      <c r="O2" s="32"/>
    </row>
    <row r="3" spans="1:11" ht="12.75">
      <c r="A3" s="87"/>
      <c r="B3" s="87"/>
      <c r="C3" s="87"/>
      <c r="D3" s="87"/>
      <c r="E3" s="87"/>
      <c r="F3" s="87"/>
      <c r="G3" s="87"/>
      <c r="H3" s="149"/>
      <c r="I3" s="149"/>
      <c r="J3" s="149"/>
      <c r="K3" s="149"/>
    </row>
    <row r="4" spans="1:11" ht="31.5" customHeight="1" thickBot="1">
      <c r="A4" s="525" t="s">
        <v>840</v>
      </c>
      <c r="B4" s="525"/>
      <c r="C4" s="525"/>
      <c r="D4" s="525"/>
      <c r="E4" s="525"/>
      <c r="F4" s="525"/>
      <c r="G4" s="525"/>
      <c r="H4" s="525"/>
      <c r="I4" s="525"/>
      <c r="J4" s="525"/>
      <c r="K4" s="525"/>
    </row>
    <row r="5" spans="1:11" ht="12.75" customHeight="1">
      <c r="A5" s="526" t="s">
        <v>156</v>
      </c>
      <c r="B5" s="529" t="s">
        <v>187</v>
      </c>
      <c r="C5" s="532" t="s">
        <v>157</v>
      </c>
      <c r="D5" s="535" t="s">
        <v>166</v>
      </c>
      <c r="E5" s="538" t="s">
        <v>175</v>
      </c>
      <c r="F5" s="541" t="s">
        <v>176</v>
      </c>
      <c r="G5" s="514" t="s">
        <v>798</v>
      </c>
      <c r="H5" s="511" t="s">
        <v>516</v>
      </c>
      <c r="I5" s="511" t="s">
        <v>799</v>
      </c>
      <c r="J5" s="517" t="s">
        <v>776</v>
      </c>
      <c r="K5" s="522" t="s">
        <v>377</v>
      </c>
    </row>
    <row r="6" spans="1:11" ht="12.75">
      <c r="A6" s="527"/>
      <c r="B6" s="530"/>
      <c r="C6" s="533"/>
      <c r="D6" s="536"/>
      <c r="E6" s="539"/>
      <c r="F6" s="542"/>
      <c r="G6" s="515"/>
      <c r="H6" s="512"/>
      <c r="I6" s="512"/>
      <c r="J6" s="518"/>
      <c r="K6" s="523"/>
    </row>
    <row r="7" spans="1:11" ht="12.75">
      <c r="A7" s="527"/>
      <c r="B7" s="530"/>
      <c r="C7" s="533"/>
      <c r="D7" s="536"/>
      <c r="E7" s="539"/>
      <c r="F7" s="542"/>
      <c r="G7" s="515"/>
      <c r="H7" s="512"/>
      <c r="I7" s="512"/>
      <c r="J7" s="518"/>
      <c r="K7" s="523"/>
    </row>
    <row r="8" spans="1:11" ht="12.75">
      <c r="A8" s="527"/>
      <c r="B8" s="530"/>
      <c r="C8" s="533"/>
      <c r="D8" s="536"/>
      <c r="E8" s="539"/>
      <c r="F8" s="542"/>
      <c r="G8" s="515"/>
      <c r="H8" s="512"/>
      <c r="I8" s="512"/>
      <c r="J8" s="518"/>
      <c r="K8" s="523"/>
    </row>
    <row r="9" spans="1:11" ht="12.75">
      <c r="A9" s="527"/>
      <c r="B9" s="530"/>
      <c r="C9" s="533"/>
      <c r="D9" s="536"/>
      <c r="E9" s="539"/>
      <c r="F9" s="542"/>
      <c r="G9" s="515"/>
      <c r="H9" s="512"/>
      <c r="I9" s="512"/>
      <c r="J9" s="518"/>
      <c r="K9" s="523"/>
    </row>
    <row r="10" spans="1:11" ht="13.5" thickBot="1">
      <c r="A10" s="528"/>
      <c r="B10" s="531"/>
      <c r="C10" s="534"/>
      <c r="D10" s="537"/>
      <c r="E10" s="540"/>
      <c r="F10" s="543"/>
      <c r="G10" s="516"/>
      <c r="H10" s="513"/>
      <c r="I10" s="513"/>
      <c r="J10" s="519"/>
      <c r="K10" s="524"/>
    </row>
    <row r="11" spans="1:11" ht="15" thickBot="1">
      <c r="A11" s="353" t="s">
        <v>171</v>
      </c>
      <c r="B11" s="344" t="s">
        <v>188</v>
      </c>
      <c r="C11" s="354" t="s">
        <v>158</v>
      </c>
      <c r="D11" s="355"/>
      <c r="E11" s="354"/>
      <c r="F11" s="356"/>
      <c r="G11" s="357">
        <f>SUM(G12:G16)</f>
        <v>19383601.65</v>
      </c>
      <c r="H11" s="357">
        <f>H12+H13+H14+H15+H16</f>
        <v>46492256.56</v>
      </c>
      <c r="I11" s="357">
        <f>I12+I13+I14+I15+I16</f>
        <v>19871247.23</v>
      </c>
      <c r="J11" s="401">
        <f>I11/G11*100</f>
        <v>102.51576352426743</v>
      </c>
      <c r="K11" s="402">
        <f aca="true" t="shared" si="0" ref="K11:K16">I11/H11*100</f>
        <v>42.740982478136786</v>
      </c>
    </row>
    <row r="12" spans="1:11" ht="51" customHeight="1">
      <c r="A12" s="346" t="s">
        <v>511</v>
      </c>
      <c r="B12" s="347" t="s">
        <v>188</v>
      </c>
      <c r="C12" s="358" t="s">
        <v>158</v>
      </c>
      <c r="D12" s="349" t="s">
        <v>168</v>
      </c>
      <c r="E12" s="348"/>
      <c r="F12" s="359"/>
      <c r="G12" s="352">
        <v>11132916.07</v>
      </c>
      <c r="H12" s="352">
        <v>29031333.75</v>
      </c>
      <c r="I12" s="352">
        <v>11104368.73</v>
      </c>
      <c r="J12" s="403">
        <f aca="true" t="shared" si="1" ref="J12:J56">I12/G12*100</f>
        <v>99.74357715606132</v>
      </c>
      <c r="K12" s="404">
        <f t="shared" si="0"/>
        <v>38.24959895271777</v>
      </c>
    </row>
    <row r="13" spans="1:11" ht="20.25" customHeight="1">
      <c r="A13" s="141" t="s">
        <v>353</v>
      </c>
      <c r="B13" s="142" t="s">
        <v>188</v>
      </c>
      <c r="C13" s="360" t="s">
        <v>158</v>
      </c>
      <c r="D13" s="144" t="s">
        <v>164</v>
      </c>
      <c r="E13" s="143" t="s">
        <v>242</v>
      </c>
      <c r="F13" s="361"/>
      <c r="G13" s="53">
        <v>1050</v>
      </c>
      <c r="H13" s="53">
        <v>11600</v>
      </c>
      <c r="I13" s="53">
        <v>5800</v>
      </c>
      <c r="J13" s="405">
        <f t="shared" si="1"/>
        <v>552.3809523809524</v>
      </c>
      <c r="K13" s="406">
        <f t="shared" si="0"/>
        <v>50</v>
      </c>
    </row>
    <row r="14" spans="1:11" ht="20.25" customHeight="1">
      <c r="A14" s="141" t="s">
        <v>354</v>
      </c>
      <c r="B14" s="142" t="s">
        <v>188</v>
      </c>
      <c r="C14" s="360" t="s">
        <v>158</v>
      </c>
      <c r="D14" s="144" t="s">
        <v>159</v>
      </c>
      <c r="E14" s="143" t="s">
        <v>242</v>
      </c>
      <c r="F14" s="361"/>
      <c r="G14" s="53">
        <v>0</v>
      </c>
      <c r="H14" s="53">
        <v>0</v>
      </c>
      <c r="I14" s="53">
        <v>0</v>
      </c>
      <c r="J14" s="405" t="e">
        <f t="shared" si="1"/>
        <v>#DIV/0!</v>
      </c>
      <c r="K14" s="406" t="e">
        <f t="shared" si="0"/>
        <v>#DIV/0!</v>
      </c>
    </row>
    <row r="15" spans="1:11" ht="20.25" customHeight="1">
      <c r="A15" s="141" t="s">
        <v>355</v>
      </c>
      <c r="B15" s="142" t="s">
        <v>188</v>
      </c>
      <c r="C15" s="360" t="s">
        <v>158</v>
      </c>
      <c r="D15" s="144" t="s">
        <v>186</v>
      </c>
      <c r="E15" s="143" t="s">
        <v>242</v>
      </c>
      <c r="F15" s="361"/>
      <c r="G15" s="53">
        <v>0</v>
      </c>
      <c r="H15" s="53">
        <v>27865.9</v>
      </c>
      <c r="I15" s="53">
        <v>0</v>
      </c>
      <c r="J15" s="405" t="e">
        <f t="shared" si="1"/>
        <v>#DIV/0!</v>
      </c>
      <c r="K15" s="406">
        <f t="shared" si="0"/>
        <v>0</v>
      </c>
    </row>
    <row r="16" spans="1:11" ht="20.25" customHeight="1" thickBot="1">
      <c r="A16" s="362" t="s">
        <v>172</v>
      </c>
      <c r="B16" s="363" t="s">
        <v>188</v>
      </c>
      <c r="C16" s="364" t="s">
        <v>158</v>
      </c>
      <c r="D16" s="365" t="s">
        <v>198</v>
      </c>
      <c r="E16" s="366" t="s">
        <v>242</v>
      </c>
      <c r="F16" s="367"/>
      <c r="G16" s="368">
        <v>8249635.58</v>
      </c>
      <c r="H16" s="368">
        <v>17421456.91</v>
      </c>
      <c r="I16" s="368">
        <v>8761078.5</v>
      </c>
      <c r="J16" s="407">
        <f t="shared" si="1"/>
        <v>106.19958196989836</v>
      </c>
      <c r="K16" s="408">
        <f t="shared" si="0"/>
        <v>50.289011678300554</v>
      </c>
    </row>
    <row r="17" spans="1:11" ht="20.25" customHeight="1" thickBot="1">
      <c r="A17" s="369" t="s">
        <v>208</v>
      </c>
      <c r="B17" s="344" t="s">
        <v>188</v>
      </c>
      <c r="C17" s="345" t="s">
        <v>165</v>
      </c>
      <c r="D17" s="370"/>
      <c r="E17" s="345"/>
      <c r="F17" s="371"/>
      <c r="G17" s="357">
        <f>G18</f>
        <v>479700</v>
      </c>
      <c r="H17" s="357">
        <f aca="true" t="shared" si="2" ref="H17:I19">H18</f>
        <v>799500</v>
      </c>
      <c r="I17" s="357">
        <f t="shared" si="2"/>
        <v>399750</v>
      </c>
      <c r="J17" s="401">
        <f t="shared" si="1"/>
        <v>83.33333333333334</v>
      </c>
      <c r="K17" s="402">
        <f aca="true" t="shared" si="3" ref="K17:K32">I17/H17*100</f>
        <v>50</v>
      </c>
    </row>
    <row r="18" spans="1:11" ht="20.25" customHeight="1" thickBot="1">
      <c r="A18" s="372" t="s">
        <v>209</v>
      </c>
      <c r="B18" s="373" t="s">
        <v>188</v>
      </c>
      <c r="C18" s="374" t="s">
        <v>165</v>
      </c>
      <c r="D18" s="375" t="s">
        <v>167</v>
      </c>
      <c r="E18" s="376"/>
      <c r="F18" s="377"/>
      <c r="G18" s="378">
        <v>479700</v>
      </c>
      <c r="H18" s="378">
        <v>799500</v>
      </c>
      <c r="I18" s="378">
        <v>399750</v>
      </c>
      <c r="J18" s="409">
        <f t="shared" si="1"/>
        <v>83.33333333333334</v>
      </c>
      <c r="K18" s="410">
        <f t="shared" si="3"/>
        <v>50</v>
      </c>
    </row>
    <row r="19" spans="1:11" ht="31.5" customHeight="1" thickBot="1">
      <c r="A19" s="369" t="s">
        <v>365</v>
      </c>
      <c r="B19" s="344" t="s">
        <v>188</v>
      </c>
      <c r="C19" s="345" t="s">
        <v>167</v>
      </c>
      <c r="D19" s="370"/>
      <c r="E19" s="379"/>
      <c r="F19" s="380"/>
      <c r="G19" s="357">
        <f>G20</f>
        <v>56278.87</v>
      </c>
      <c r="H19" s="357">
        <f t="shared" si="2"/>
        <v>327134.1</v>
      </c>
      <c r="I19" s="357">
        <f t="shared" si="2"/>
        <v>289918.26</v>
      </c>
      <c r="J19" s="401">
        <f t="shared" si="1"/>
        <v>515.1458442573562</v>
      </c>
      <c r="K19" s="402">
        <f>I19/H19*100</f>
        <v>88.62367451146183</v>
      </c>
    </row>
    <row r="20" spans="1:11" ht="36.75" customHeight="1" thickBot="1">
      <c r="A20" s="381" t="s">
        <v>366</v>
      </c>
      <c r="B20" s="373" t="s">
        <v>188</v>
      </c>
      <c r="C20" s="376" t="s">
        <v>167</v>
      </c>
      <c r="D20" s="375" t="s">
        <v>190</v>
      </c>
      <c r="E20" s="376"/>
      <c r="F20" s="377"/>
      <c r="G20" s="378">
        <v>56278.87</v>
      </c>
      <c r="H20" s="378">
        <v>327134.1</v>
      </c>
      <c r="I20" s="378">
        <v>289918.26</v>
      </c>
      <c r="J20" s="409">
        <f t="shared" si="1"/>
        <v>515.1458442573562</v>
      </c>
      <c r="K20" s="410">
        <f>I20/H20*100</f>
        <v>88.62367451146183</v>
      </c>
    </row>
    <row r="21" spans="1:11" ht="20.25" customHeight="1" thickBot="1">
      <c r="A21" s="369" t="s">
        <v>184</v>
      </c>
      <c r="B21" s="344" t="s">
        <v>188</v>
      </c>
      <c r="C21" s="345" t="s">
        <v>168</v>
      </c>
      <c r="D21" s="370"/>
      <c r="E21" s="345"/>
      <c r="F21" s="371"/>
      <c r="G21" s="357">
        <f>G22+G23+G24</f>
        <v>305550</v>
      </c>
      <c r="H21" s="357">
        <f>H22+H23+H24+H25</f>
        <v>20665190.87</v>
      </c>
      <c r="I21" s="357">
        <f>I22+I23+I24+I25</f>
        <v>3684650.86</v>
      </c>
      <c r="J21" s="401">
        <f t="shared" si="1"/>
        <v>1205.907661593847</v>
      </c>
      <c r="K21" s="402">
        <f t="shared" si="3"/>
        <v>17.830229022220493</v>
      </c>
    </row>
    <row r="22" spans="1:11" ht="20.25" customHeight="1">
      <c r="A22" s="382" t="s">
        <v>196</v>
      </c>
      <c r="B22" s="347" t="s">
        <v>188</v>
      </c>
      <c r="C22" s="348" t="s">
        <v>168</v>
      </c>
      <c r="D22" s="349" t="s">
        <v>158</v>
      </c>
      <c r="E22" s="348"/>
      <c r="F22" s="359"/>
      <c r="G22" s="352">
        <v>0</v>
      </c>
      <c r="H22" s="352">
        <v>0</v>
      </c>
      <c r="I22" s="352">
        <v>0</v>
      </c>
      <c r="J22" s="403" t="e">
        <f t="shared" si="1"/>
        <v>#DIV/0!</v>
      </c>
      <c r="K22" s="404" t="e">
        <f t="shared" si="3"/>
        <v>#DIV/0!</v>
      </c>
    </row>
    <row r="23" spans="1:11" ht="20.25" customHeight="1">
      <c r="A23" s="383" t="s">
        <v>10</v>
      </c>
      <c r="B23" s="142" t="s">
        <v>188</v>
      </c>
      <c r="C23" s="143" t="s">
        <v>168</v>
      </c>
      <c r="D23" s="144" t="s">
        <v>164</v>
      </c>
      <c r="E23" s="143"/>
      <c r="F23" s="361"/>
      <c r="G23" s="53">
        <v>305550</v>
      </c>
      <c r="H23" s="53">
        <v>742000</v>
      </c>
      <c r="I23" s="53">
        <v>210650</v>
      </c>
      <c r="J23" s="405">
        <f t="shared" si="1"/>
        <v>68.94125347733595</v>
      </c>
      <c r="K23" s="406">
        <f t="shared" si="3"/>
        <v>28.389487870619945</v>
      </c>
    </row>
    <row r="24" spans="1:11" ht="20.25" customHeight="1">
      <c r="A24" s="383" t="s">
        <v>145</v>
      </c>
      <c r="B24" s="142" t="s">
        <v>188</v>
      </c>
      <c r="C24" s="143" t="s">
        <v>168</v>
      </c>
      <c r="D24" s="144" t="s">
        <v>161</v>
      </c>
      <c r="E24" s="143"/>
      <c r="F24" s="361"/>
      <c r="G24" s="53">
        <v>0</v>
      </c>
      <c r="H24" s="53">
        <v>0</v>
      </c>
      <c r="I24" s="53">
        <v>0</v>
      </c>
      <c r="J24" s="405" t="e">
        <f t="shared" si="1"/>
        <v>#DIV/0!</v>
      </c>
      <c r="K24" s="406" t="e">
        <f t="shared" si="3"/>
        <v>#DIV/0!</v>
      </c>
    </row>
    <row r="25" spans="1:11" ht="32.25" customHeight="1" thickBot="1">
      <c r="A25" s="384" t="s">
        <v>195</v>
      </c>
      <c r="B25" s="363" t="s">
        <v>188</v>
      </c>
      <c r="C25" s="366" t="s">
        <v>168</v>
      </c>
      <c r="D25" s="365" t="s">
        <v>162</v>
      </c>
      <c r="E25" s="366"/>
      <c r="F25" s="367"/>
      <c r="G25" s="368">
        <v>0</v>
      </c>
      <c r="H25" s="368">
        <v>19923190.87</v>
      </c>
      <c r="I25" s="368">
        <v>3474000.86</v>
      </c>
      <c r="J25" s="407" t="e">
        <f t="shared" si="1"/>
        <v>#DIV/0!</v>
      </c>
      <c r="K25" s="408">
        <f t="shared" si="3"/>
        <v>17.43697022564338</v>
      </c>
    </row>
    <row r="26" spans="1:11" ht="20.25" customHeight="1" thickBot="1">
      <c r="A26" s="353" t="s">
        <v>146</v>
      </c>
      <c r="B26" s="344" t="s">
        <v>188</v>
      </c>
      <c r="C26" s="345" t="s">
        <v>164</v>
      </c>
      <c r="D26" s="385"/>
      <c r="E26" s="386"/>
      <c r="F26" s="371"/>
      <c r="G26" s="357">
        <f>G27+G29+G28+G30</f>
        <v>153742731.62</v>
      </c>
      <c r="H26" s="357">
        <f>H27+H29+H28+H30</f>
        <v>529116613.81</v>
      </c>
      <c r="I26" s="357">
        <f>I27+I29+I28+I30</f>
        <v>148963448.14</v>
      </c>
      <c r="J26" s="401">
        <f t="shared" si="1"/>
        <v>96.89137598269505</v>
      </c>
      <c r="K26" s="402">
        <f t="shared" si="3"/>
        <v>28.153235837249884</v>
      </c>
    </row>
    <row r="27" spans="1:11" ht="20.25" customHeight="1">
      <c r="A27" s="346" t="s">
        <v>146</v>
      </c>
      <c r="B27" s="347" t="s">
        <v>188</v>
      </c>
      <c r="C27" s="348" t="s">
        <v>164</v>
      </c>
      <c r="D27" s="349" t="s">
        <v>158</v>
      </c>
      <c r="E27" s="350"/>
      <c r="F27" s="351"/>
      <c r="G27" s="352">
        <v>153378034.94</v>
      </c>
      <c r="H27" s="352">
        <v>498874499.4</v>
      </c>
      <c r="I27" s="352">
        <v>146479415.51</v>
      </c>
      <c r="J27" s="403">
        <f t="shared" si="1"/>
        <v>95.50221162195834</v>
      </c>
      <c r="K27" s="404">
        <f t="shared" si="3"/>
        <v>29.36197694734284</v>
      </c>
    </row>
    <row r="28" spans="1:11" ht="20.25" customHeight="1">
      <c r="A28" s="141" t="s">
        <v>369</v>
      </c>
      <c r="B28" s="142" t="s">
        <v>188</v>
      </c>
      <c r="C28" s="146" t="s">
        <v>164</v>
      </c>
      <c r="D28" s="147" t="s">
        <v>165</v>
      </c>
      <c r="E28" s="143"/>
      <c r="F28" s="361"/>
      <c r="G28" s="53">
        <v>20000</v>
      </c>
      <c r="H28" s="53">
        <v>2650690</v>
      </c>
      <c r="I28" s="53">
        <v>182808.6</v>
      </c>
      <c r="J28" s="405">
        <f t="shared" si="1"/>
        <v>914.043</v>
      </c>
      <c r="K28" s="406">
        <f>I28/H28*100</f>
        <v>6.8966420064209695</v>
      </c>
    </row>
    <row r="29" spans="1:11" ht="15" customHeight="1">
      <c r="A29" s="141" t="s">
        <v>141</v>
      </c>
      <c r="B29" s="142" t="s">
        <v>188</v>
      </c>
      <c r="C29" s="146" t="s">
        <v>164</v>
      </c>
      <c r="D29" s="147" t="s">
        <v>167</v>
      </c>
      <c r="E29" s="143"/>
      <c r="F29" s="148"/>
      <c r="G29" s="53">
        <v>342696.68</v>
      </c>
      <c r="H29" s="53">
        <v>27423124.41</v>
      </c>
      <c r="I29" s="53">
        <v>2263910.16</v>
      </c>
      <c r="J29" s="405">
        <f t="shared" si="1"/>
        <v>660.6163094430913</v>
      </c>
      <c r="K29" s="406">
        <f t="shared" si="3"/>
        <v>8.255478574040428</v>
      </c>
    </row>
    <row r="30" spans="1:11" ht="30.75" customHeight="1" thickBot="1">
      <c r="A30" s="362" t="s">
        <v>456</v>
      </c>
      <c r="B30" s="363" t="s">
        <v>188</v>
      </c>
      <c r="C30" s="387" t="s">
        <v>164</v>
      </c>
      <c r="D30" s="388" t="s">
        <v>164</v>
      </c>
      <c r="E30" s="366"/>
      <c r="F30" s="389"/>
      <c r="G30" s="368">
        <v>2000</v>
      </c>
      <c r="H30" s="368">
        <v>168300</v>
      </c>
      <c r="I30" s="368">
        <v>37313.87</v>
      </c>
      <c r="J30" s="407">
        <f t="shared" si="1"/>
        <v>1865.6935</v>
      </c>
      <c r="K30" s="408">
        <f>I30/H30*100</f>
        <v>22.17104575163399</v>
      </c>
    </row>
    <row r="31" spans="1:12" ht="21.75" customHeight="1" thickBot="1">
      <c r="A31" s="353" t="s">
        <v>177</v>
      </c>
      <c r="B31" s="344" t="s">
        <v>188</v>
      </c>
      <c r="C31" s="345" t="s">
        <v>159</v>
      </c>
      <c r="D31" s="370"/>
      <c r="E31" s="345"/>
      <c r="F31" s="371"/>
      <c r="G31" s="357">
        <f>G32+G33+G34+G35+G36</f>
        <v>196400381.39000002</v>
      </c>
      <c r="H31" s="357">
        <f>H32+H33+H34+H35+H36</f>
        <v>619451011.64</v>
      </c>
      <c r="I31" s="357">
        <f>I32+I33+I34+I35+I36</f>
        <v>291577055.67</v>
      </c>
      <c r="J31" s="401">
        <f t="shared" si="1"/>
        <v>148.46053434641956</v>
      </c>
      <c r="K31" s="402">
        <f t="shared" si="3"/>
        <v>47.07023641757371</v>
      </c>
      <c r="L31" s="18"/>
    </row>
    <row r="32" spans="1:11" ht="15.75" customHeight="1">
      <c r="A32" s="346" t="s">
        <v>178</v>
      </c>
      <c r="B32" s="347" t="s">
        <v>188</v>
      </c>
      <c r="C32" s="348" t="s">
        <v>159</v>
      </c>
      <c r="D32" s="349" t="s">
        <v>158</v>
      </c>
      <c r="E32" s="350"/>
      <c r="F32" s="351"/>
      <c r="G32" s="352">
        <v>50285523.43</v>
      </c>
      <c r="H32" s="352">
        <v>93852415.43</v>
      </c>
      <c r="I32" s="352">
        <v>52744128.64</v>
      </c>
      <c r="J32" s="403">
        <f t="shared" si="1"/>
        <v>104.88929028137196</v>
      </c>
      <c r="K32" s="404">
        <f t="shared" si="3"/>
        <v>56.19901032737863</v>
      </c>
    </row>
    <row r="33" spans="1:12" ht="20.25" customHeight="1">
      <c r="A33" s="141" t="s">
        <v>179</v>
      </c>
      <c r="B33" s="142" t="s">
        <v>188</v>
      </c>
      <c r="C33" s="146" t="s">
        <v>159</v>
      </c>
      <c r="D33" s="147" t="s">
        <v>165</v>
      </c>
      <c r="E33" s="143"/>
      <c r="F33" s="148"/>
      <c r="G33" s="53">
        <v>129311412.16</v>
      </c>
      <c r="H33" s="53">
        <v>488343423.93</v>
      </c>
      <c r="I33" s="53">
        <v>221618034.12</v>
      </c>
      <c r="J33" s="405">
        <f t="shared" si="1"/>
        <v>171.3831984494817</v>
      </c>
      <c r="K33" s="406">
        <f aca="true" t="shared" si="4" ref="K33:K38">I33/H33*100</f>
        <v>45.38159484907226</v>
      </c>
      <c r="L33" s="18"/>
    </row>
    <row r="34" spans="1:11" ht="20.25" customHeight="1">
      <c r="A34" s="141" t="s">
        <v>154</v>
      </c>
      <c r="B34" s="142" t="s">
        <v>188</v>
      </c>
      <c r="C34" s="146" t="s">
        <v>159</v>
      </c>
      <c r="D34" s="147" t="s">
        <v>167</v>
      </c>
      <c r="E34" s="143"/>
      <c r="F34" s="148"/>
      <c r="G34" s="53">
        <v>9091357.84</v>
      </c>
      <c r="H34" s="53">
        <v>21387917</v>
      </c>
      <c r="I34" s="53">
        <v>9669523.95</v>
      </c>
      <c r="J34" s="405">
        <f t="shared" si="1"/>
        <v>106.3595132891612</v>
      </c>
      <c r="K34" s="406">
        <f t="shared" si="4"/>
        <v>45.210218227422516</v>
      </c>
    </row>
    <row r="35" spans="1:11" ht="19.5" customHeight="1">
      <c r="A35" s="390" t="s">
        <v>214</v>
      </c>
      <c r="B35" s="142" t="s">
        <v>188</v>
      </c>
      <c r="C35" s="360" t="s">
        <v>159</v>
      </c>
      <c r="D35" s="144" t="s">
        <v>159</v>
      </c>
      <c r="E35" s="143"/>
      <c r="F35" s="361"/>
      <c r="G35" s="53">
        <v>918088.27</v>
      </c>
      <c r="H35" s="53">
        <v>1850255.28</v>
      </c>
      <c r="I35" s="53">
        <v>815880.16</v>
      </c>
      <c r="J35" s="405">
        <f t="shared" si="1"/>
        <v>88.86728941651766</v>
      </c>
      <c r="K35" s="406">
        <f t="shared" si="4"/>
        <v>44.09554556169136</v>
      </c>
    </row>
    <row r="36" spans="1:11" ht="18.75" customHeight="1" thickBot="1">
      <c r="A36" s="362" t="s">
        <v>180</v>
      </c>
      <c r="B36" s="363" t="s">
        <v>188</v>
      </c>
      <c r="C36" s="387" t="s">
        <v>159</v>
      </c>
      <c r="D36" s="365" t="s">
        <v>161</v>
      </c>
      <c r="E36" s="366"/>
      <c r="F36" s="367"/>
      <c r="G36" s="368">
        <v>6793999.69</v>
      </c>
      <c r="H36" s="368">
        <v>14017000</v>
      </c>
      <c r="I36" s="368">
        <v>6729488.8</v>
      </c>
      <c r="J36" s="407">
        <f t="shared" si="1"/>
        <v>99.05047257957705</v>
      </c>
      <c r="K36" s="408">
        <f t="shared" si="4"/>
        <v>48.00947991724335</v>
      </c>
    </row>
    <row r="37" spans="1:11" ht="27.75" customHeight="1" thickBot="1">
      <c r="A37" s="353" t="s">
        <v>211</v>
      </c>
      <c r="B37" s="344" t="s">
        <v>188</v>
      </c>
      <c r="C37" s="391" t="s">
        <v>160</v>
      </c>
      <c r="D37" s="370"/>
      <c r="E37" s="345"/>
      <c r="F37" s="371"/>
      <c r="G37" s="357">
        <f>G38</f>
        <v>8200909.55</v>
      </c>
      <c r="H37" s="357">
        <f>H38</f>
        <v>22769679.49</v>
      </c>
      <c r="I37" s="357">
        <f>I38</f>
        <v>9923439.61</v>
      </c>
      <c r="J37" s="401">
        <f t="shared" si="1"/>
        <v>121.00413435239021</v>
      </c>
      <c r="K37" s="402">
        <f t="shared" si="4"/>
        <v>43.58181508157891</v>
      </c>
    </row>
    <row r="38" spans="1:11" ht="22.5" customHeight="1" thickBot="1">
      <c r="A38" s="372" t="s">
        <v>181</v>
      </c>
      <c r="B38" s="373" t="s">
        <v>188</v>
      </c>
      <c r="C38" s="376" t="s">
        <v>160</v>
      </c>
      <c r="D38" s="375" t="s">
        <v>158</v>
      </c>
      <c r="E38" s="376"/>
      <c r="F38" s="377"/>
      <c r="G38" s="378">
        <v>8200909.55</v>
      </c>
      <c r="H38" s="378">
        <v>22769679.49</v>
      </c>
      <c r="I38" s="378">
        <v>9923439.61</v>
      </c>
      <c r="J38" s="409">
        <f t="shared" si="1"/>
        <v>121.00413435239021</v>
      </c>
      <c r="K38" s="410">
        <f t="shared" si="4"/>
        <v>43.58181508157891</v>
      </c>
    </row>
    <row r="39" spans="1:11" ht="22.5" customHeight="1" thickBot="1">
      <c r="A39" s="353" t="s">
        <v>169</v>
      </c>
      <c r="B39" s="344" t="s">
        <v>188</v>
      </c>
      <c r="C39" s="391" t="s">
        <v>163</v>
      </c>
      <c r="D39" s="370"/>
      <c r="E39" s="345"/>
      <c r="F39" s="371"/>
      <c r="G39" s="357">
        <f>G40+G41+G42+G43</f>
        <v>13756883.459999999</v>
      </c>
      <c r="H39" s="357">
        <f>H40+H41+H42+H43</f>
        <v>26737590.53</v>
      </c>
      <c r="I39" s="357">
        <f>I40+I41+I42+I43</f>
        <v>11730156.18</v>
      </c>
      <c r="J39" s="401">
        <f t="shared" si="1"/>
        <v>85.26754053057887</v>
      </c>
      <c r="K39" s="402">
        <f aca="true" t="shared" si="5" ref="K39:K48">I39/H39*100</f>
        <v>43.871403321995594</v>
      </c>
    </row>
    <row r="40" spans="1:11" ht="22.5" customHeight="1">
      <c r="A40" s="346" t="s">
        <v>173</v>
      </c>
      <c r="B40" s="347" t="s">
        <v>188</v>
      </c>
      <c r="C40" s="358" t="s">
        <v>163</v>
      </c>
      <c r="D40" s="349" t="s">
        <v>158</v>
      </c>
      <c r="E40" s="348"/>
      <c r="F40" s="359"/>
      <c r="G40" s="352">
        <v>2627250.31</v>
      </c>
      <c r="H40" s="352">
        <v>5300000</v>
      </c>
      <c r="I40" s="352">
        <v>2545749.3</v>
      </c>
      <c r="J40" s="403">
        <f t="shared" si="1"/>
        <v>96.89785896342704</v>
      </c>
      <c r="K40" s="404">
        <f t="shared" si="5"/>
        <v>48.033005660377356</v>
      </c>
    </row>
    <row r="41" spans="1:11" ht="22.5" customHeight="1">
      <c r="A41" s="141" t="s">
        <v>170</v>
      </c>
      <c r="B41" s="142" t="s">
        <v>188</v>
      </c>
      <c r="C41" s="360" t="s">
        <v>163</v>
      </c>
      <c r="D41" s="144" t="s">
        <v>167</v>
      </c>
      <c r="E41" s="143"/>
      <c r="F41" s="361"/>
      <c r="G41" s="53">
        <v>6755187.64</v>
      </c>
      <c r="H41" s="53">
        <v>7288372</v>
      </c>
      <c r="I41" s="53">
        <v>2699647.91</v>
      </c>
      <c r="J41" s="405">
        <f t="shared" si="1"/>
        <v>39.96406989517763</v>
      </c>
      <c r="K41" s="406">
        <f t="shared" si="5"/>
        <v>37.04047913580701</v>
      </c>
    </row>
    <row r="42" spans="1:11" ht="22.5" customHeight="1">
      <c r="A42" s="141" t="s">
        <v>203</v>
      </c>
      <c r="B42" s="142" t="s">
        <v>188</v>
      </c>
      <c r="C42" s="360" t="s">
        <v>163</v>
      </c>
      <c r="D42" s="144" t="s">
        <v>168</v>
      </c>
      <c r="E42" s="143"/>
      <c r="F42" s="361"/>
      <c r="G42" s="53">
        <v>3685972.54</v>
      </c>
      <c r="H42" s="53">
        <v>12799000</v>
      </c>
      <c r="I42" s="53">
        <v>5876154.87</v>
      </c>
      <c r="J42" s="405">
        <f t="shared" si="1"/>
        <v>159.41938813250084</v>
      </c>
      <c r="K42" s="406">
        <f t="shared" si="5"/>
        <v>45.91104672240019</v>
      </c>
    </row>
    <row r="43" spans="1:11" ht="22.5" customHeight="1" thickBot="1">
      <c r="A43" s="362" t="s">
        <v>137</v>
      </c>
      <c r="B43" s="363" t="s">
        <v>188</v>
      </c>
      <c r="C43" s="364" t="s">
        <v>163</v>
      </c>
      <c r="D43" s="365" t="s">
        <v>67</v>
      </c>
      <c r="E43" s="366"/>
      <c r="F43" s="367"/>
      <c r="G43" s="368">
        <v>688472.97</v>
      </c>
      <c r="H43" s="368">
        <v>1350218.53</v>
      </c>
      <c r="I43" s="368">
        <v>608604.1</v>
      </c>
      <c r="J43" s="407">
        <f t="shared" si="1"/>
        <v>88.39912771012636</v>
      </c>
      <c r="K43" s="408">
        <f t="shared" si="5"/>
        <v>45.074488794047284</v>
      </c>
    </row>
    <row r="44" spans="1:11" ht="22.5" customHeight="1" thickBot="1">
      <c r="A44" s="353" t="s">
        <v>204</v>
      </c>
      <c r="B44" s="344" t="s">
        <v>188</v>
      </c>
      <c r="C44" s="354" t="s">
        <v>186</v>
      </c>
      <c r="D44" s="355"/>
      <c r="E44" s="345"/>
      <c r="F44" s="356"/>
      <c r="G44" s="357">
        <f>G45+G47+G48+G46</f>
        <v>10062721.79</v>
      </c>
      <c r="H44" s="357">
        <f>H45+H47+H48+H46</f>
        <v>30821513</v>
      </c>
      <c r="I44" s="357">
        <f>I45+I47+I48+I46</f>
        <v>15335920.17</v>
      </c>
      <c r="J44" s="401">
        <f t="shared" si="1"/>
        <v>152.4033009164611</v>
      </c>
      <c r="K44" s="402">
        <f t="shared" si="5"/>
        <v>49.75719449593535</v>
      </c>
    </row>
    <row r="45" spans="1:11" ht="22.5" customHeight="1">
      <c r="A45" s="346" t="s">
        <v>406</v>
      </c>
      <c r="B45" s="347" t="s">
        <v>188</v>
      </c>
      <c r="C45" s="392" t="s">
        <v>186</v>
      </c>
      <c r="D45" s="393" t="s">
        <v>158</v>
      </c>
      <c r="E45" s="350"/>
      <c r="F45" s="394"/>
      <c r="G45" s="352">
        <v>9693961.79</v>
      </c>
      <c r="H45" s="352">
        <v>16600500</v>
      </c>
      <c r="I45" s="352">
        <v>11127988.99</v>
      </c>
      <c r="J45" s="403">
        <f t="shared" si="1"/>
        <v>114.79299414486346</v>
      </c>
      <c r="K45" s="404">
        <f>I45/H45*100</f>
        <v>67.03405915484474</v>
      </c>
    </row>
    <row r="46" spans="1:11" ht="22.5" customHeight="1">
      <c r="A46" s="141" t="s">
        <v>455</v>
      </c>
      <c r="B46" s="142" t="s">
        <v>188</v>
      </c>
      <c r="C46" s="146" t="s">
        <v>186</v>
      </c>
      <c r="D46" s="395" t="s">
        <v>165</v>
      </c>
      <c r="E46" s="145"/>
      <c r="F46" s="396"/>
      <c r="G46" s="53">
        <v>295000</v>
      </c>
      <c r="H46" s="53">
        <v>2323030</v>
      </c>
      <c r="I46" s="53">
        <v>1532246.1</v>
      </c>
      <c r="J46" s="405">
        <f t="shared" si="1"/>
        <v>519.4054576271187</v>
      </c>
      <c r="K46" s="406">
        <f>I46/H46*100</f>
        <v>65.95894585950246</v>
      </c>
    </row>
    <row r="47" spans="1:11" ht="22.5" customHeight="1">
      <c r="A47" s="141" t="s">
        <v>419</v>
      </c>
      <c r="B47" s="142" t="s">
        <v>188</v>
      </c>
      <c r="C47" s="146" t="s">
        <v>186</v>
      </c>
      <c r="D47" s="395" t="s">
        <v>167</v>
      </c>
      <c r="E47" s="145"/>
      <c r="F47" s="396"/>
      <c r="G47" s="53">
        <v>0</v>
      </c>
      <c r="H47" s="53">
        <v>11797983</v>
      </c>
      <c r="I47" s="53">
        <v>2675685.08</v>
      </c>
      <c r="J47" s="405" t="e">
        <f t="shared" si="1"/>
        <v>#DIV/0!</v>
      </c>
      <c r="K47" s="406">
        <f>I47/H47*100</f>
        <v>22.679173889299552</v>
      </c>
    </row>
    <row r="48" spans="1:11" ht="22.5" customHeight="1" thickBot="1">
      <c r="A48" s="362" t="s">
        <v>210</v>
      </c>
      <c r="B48" s="363" t="s">
        <v>188</v>
      </c>
      <c r="C48" s="387" t="s">
        <v>186</v>
      </c>
      <c r="D48" s="388" t="s">
        <v>164</v>
      </c>
      <c r="E48" s="366"/>
      <c r="F48" s="389"/>
      <c r="G48" s="368">
        <v>73760</v>
      </c>
      <c r="H48" s="368">
        <v>100000</v>
      </c>
      <c r="I48" s="368">
        <v>0</v>
      </c>
      <c r="J48" s="407">
        <f t="shared" si="1"/>
        <v>0</v>
      </c>
      <c r="K48" s="408">
        <f t="shared" si="5"/>
        <v>0</v>
      </c>
    </row>
    <row r="49" spans="1:11" ht="22.5" customHeight="1" thickBot="1">
      <c r="A49" s="353" t="s">
        <v>205</v>
      </c>
      <c r="B49" s="344" t="s">
        <v>188</v>
      </c>
      <c r="C49" s="354" t="s">
        <v>162</v>
      </c>
      <c r="D49" s="355"/>
      <c r="E49" s="345"/>
      <c r="F49" s="356"/>
      <c r="G49" s="357">
        <f>G50</f>
        <v>460000</v>
      </c>
      <c r="H49" s="357">
        <f>H50</f>
        <v>600000</v>
      </c>
      <c r="I49" s="357">
        <f>I50</f>
        <v>500000</v>
      </c>
      <c r="J49" s="401">
        <f t="shared" si="1"/>
        <v>108.69565217391303</v>
      </c>
      <c r="K49" s="402">
        <f aca="true" t="shared" si="6" ref="K49:K54">I49/H49*100</f>
        <v>83.33333333333334</v>
      </c>
    </row>
    <row r="50" spans="1:11" ht="22.5" customHeight="1" thickBot="1">
      <c r="A50" s="372" t="s">
        <v>182</v>
      </c>
      <c r="B50" s="373" t="s">
        <v>188</v>
      </c>
      <c r="C50" s="397" t="s">
        <v>162</v>
      </c>
      <c r="D50" s="398" t="s">
        <v>165</v>
      </c>
      <c r="E50" s="376"/>
      <c r="F50" s="399"/>
      <c r="G50" s="378">
        <v>460000</v>
      </c>
      <c r="H50" s="378">
        <v>600000</v>
      </c>
      <c r="I50" s="378">
        <v>500000</v>
      </c>
      <c r="J50" s="409">
        <f t="shared" si="1"/>
        <v>108.69565217391303</v>
      </c>
      <c r="K50" s="410">
        <f t="shared" si="6"/>
        <v>83.33333333333334</v>
      </c>
    </row>
    <row r="51" spans="1:11" ht="35.25" customHeight="1" thickBot="1">
      <c r="A51" s="353" t="s">
        <v>202</v>
      </c>
      <c r="B51" s="344" t="s">
        <v>188</v>
      </c>
      <c r="C51" s="391" t="s">
        <v>198</v>
      </c>
      <c r="D51" s="370"/>
      <c r="E51" s="345"/>
      <c r="F51" s="371"/>
      <c r="G51" s="357">
        <f>G52</f>
        <v>1380777.26</v>
      </c>
      <c r="H51" s="357">
        <f>H52</f>
        <v>3900000</v>
      </c>
      <c r="I51" s="357">
        <f>I52</f>
        <v>1683606.68</v>
      </c>
      <c r="J51" s="401">
        <f t="shared" si="1"/>
        <v>121.93180817592548</v>
      </c>
      <c r="K51" s="402">
        <f t="shared" si="6"/>
        <v>43.16940205128205</v>
      </c>
    </row>
    <row r="52" spans="1:11" ht="22.5" customHeight="1" thickBot="1">
      <c r="A52" s="372" t="s">
        <v>512</v>
      </c>
      <c r="B52" s="373" t="s">
        <v>188</v>
      </c>
      <c r="C52" s="374" t="s">
        <v>198</v>
      </c>
      <c r="D52" s="375" t="s">
        <v>158</v>
      </c>
      <c r="E52" s="376"/>
      <c r="F52" s="377"/>
      <c r="G52" s="378">
        <v>1380777.26</v>
      </c>
      <c r="H52" s="378">
        <v>3900000</v>
      </c>
      <c r="I52" s="378">
        <v>1683606.68</v>
      </c>
      <c r="J52" s="409">
        <f t="shared" si="1"/>
        <v>121.93180817592548</v>
      </c>
      <c r="K52" s="410">
        <f t="shared" si="6"/>
        <v>43.16940205128205</v>
      </c>
    </row>
    <row r="53" spans="1:11" ht="65.25" customHeight="1" thickBot="1">
      <c r="A53" s="353" t="s">
        <v>206</v>
      </c>
      <c r="B53" s="344" t="s">
        <v>188</v>
      </c>
      <c r="C53" s="391" t="s">
        <v>190</v>
      </c>
      <c r="D53" s="370"/>
      <c r="E53" s="345"/>
      <c r="F53" s="371"/>
      <c r="G53" s="357">
        <f>G54+G55</f>
        <v>4876500</v>
      </c>
      <c r="H53" s="357">
        <f>H54+H55</f>
        <v>8725000</v>
      </c>
      <c r="I53" s="357">
        <f>I54+I55</f>
        <v>4629000</v>
      </c>
      <c r="J53" s="401">
        <f t="shared" si="1"/>
        <v>94.92463857274684</v>
      </c>
      <c r="K53" s="402">
        <f t="shared" si="6"/>
        <v>53.05444126074499</v>
      </c>
    </row>
    <row r="54" spans="1:11" ht="48" customHeight="1">
      <c r="A54" s="346" t="s">
        <v>207</v>
      </c>
      <c r="B54" s="347" t="s">
        <v>188</v>
      </c>
      <c r="C54" s="358" t="s">
        <v>190</v>
      </c>
      <c r="D54" s="349" t="s">
        <v>158</v>
      </c>
      <c r="E54" s="348"/>
      <c r="F54" s="359"/>
      <c r="G54" s="352">
        <v>4699000</v>
      </c>
      <c r="H54" s="352">
        <v>8725000</v>
      </c>
      <c r="I54" s="352">
        <v>4629000</v>
      </c>
      <c r="J54" s="403">
        <f t="shared" si="1"/>
        <v>98.51032134496701</v>
      </c>
      <c r="K54" s="404">
        <f t="shared" si="6"/>
        <v>53.05444126074499</v>
      </c>
    </row>
    <row r="55" spans="1:11" ht="22.5" customHeight="1" thickBot="1">
      <c r="A55" s="362" t="s">
        <v>358</v>
      </c>
      <c r="B55" s="363" t="s">
        <v>188</v>
      </c>
      <c r="C55" s="364" t="s">
        <v>190</v>
      </c>
      <c r="D55" s="365" t="s">
        <v>167</v>
      </c>
      <c r="E55" s="366"/>
      <c r="F55" s="367"/>
      <c r="G55" s="368">
        <v>177500</v>
      </c>
      <c r="H55" s="368">
        <v>0</v>
      </c>
      <c r="I55" s="368">
        <v>0</v>
      </c>
      <c r="J55" s="407">
        <f t="shared" si="1"/>
        <v>0</v>
      </c>
      <c r="K55" s="408" t="e">
        <f>I55/H55*100</f>
        <v>#DIV/0!</v>
      </c>
    </row>
    <row r="56" spans="1:11" ht="15" thickBot="1">
      <c r="A56" s="400" t="s">
        <v>174</v>
      </c>
      <c r="B56" s="344" t="s">
        <v>188</v>
      </c>
      <c r="C56" s="354"/>
      <c r="D56" s="355"/>
      <c r="E56" s="354"/>
      <c r="F56" s="356"/>
      <c r="G56" s="357">
        <f>G11+G17+G19+G21+G26+G31+G37+G39+G44+G49+G51+G53</f>
        <v>409106035.59000003</v>
      </c>
      <c r="H56" s="357">
        <f>H11+H17+H21+H26+H31+H37+H39+H44+H49+H51+H53+H19</f>
        <v>1310405490</v>
      </c>
      <c r="I56" s="357">
        <f>I11+I17+I21+I26+I31+I37+I39+I44+I49+I51+I53+I19</f>
        <v>508588192.8</v>
      </c>
      <c r="J56" s="401">
        <f t="shared" si="1"/>
        <v>124.31696151012046</v>
      </c>
      <c r="K56" s="402">
        <v>12</v>
      </c>
    </row>
    <row r="58" spans="5:12" ht="12.75">
      <c r="E58" s="22"/>
      <c r="F58" s="22"/>
      <c r="G58" s="22"/>
      <c r="H58" s="22"/>
      <c r="I58" s="22"/>
      <c r="J58" s="22"/>
      <c r="K58" s="22"/>
      <c r="L58" s="22"/>
    </row>
    <row r="59" spans="5:12" ht="12.75">
      <c r="E59" s="22"/>
      <c r="F59" s="22"/>
      <c r="G59" s="22"/>
      <c r="H59" s="22"/>
      <c r="I59" s="22"/>
      <c r="J59" s="22"/>
      <c r="K59" s="22"/>
      <c r="L59" s="22"/>
    </row>
    <row r="60" spans="5:12" ht="12.75">
      <c r="E60" s="22"/>
      <c r="F60" s="22"/>
      <c r="G60" s="22"/>
      <c r="H60" s="22"/>
      <c r="I60" s="22"/>
      <c r="J60" s="22"/>
      <c r="K60" s="22"/>
      <c r="L60" s="22"/>
    </row>
    <row r="61" spans="5:12" ht="12.75">
      <c r="E61" s="22"/>
      <c r="F61" s="22"/>
      <c r="G61" s="22"/>
      <c r="H61" s="22"/>
      <c r="I61" s="22"/>
      <c r="J61" s="22"/>
      <c r="K61" s="22"/>
      <c r="L61" s="22"/>
    </row>
  </sheetData>
  <sheetProtection/>
  <mergeCells count="13">
    <mergeCell ref="D5:D10"/>
    <mergeCell ref="E5:E10"/>
    <mergeCell ref="F5:F10"/>
    <mergeCell ref="H5:H10"/>
    <mergeCell ref="G5:G10"/>
    <mergeCell ref="J5:J10"/>
    <mergeCell ref="D2:K2"/>
    <mergeCell ref="I5:I10"/>
    <mergeCell ref="K5:K10"/>
    <mergeCell ref="A4:K4"/>
    <mergeCell ref="A5:A10"/>
    <mergeCell ref="B5:B10"/>
    <mergeCell ref="C5:C10"/>
  </mergeCells>
  <printOptions/>
  <pageMargins left="1.0236220472440944" right="0.2362204724409449" top="0.15748031496062992" bottom="0.15748031496062992" header="0.31496062992125984" footer="0.15748031496062992"/>
  <pageSetup fitToHeight="0" horizontalDpi="600" verticalDpi="600" orientation="portrait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L31"/>
  <sheetViews>
    <sheetView zoomScalePageLayoutView="0" workbookViewId="0" topLeftCell="A22">
      <selection activeCell="A4" sqref="A4"/>
    </sheetView>
  </sheetViews>
  <sheetFormatPr defaultColWidth="9.00390625" defaultRowHeight="12.75"/>
  <cols>
    <col min="1" max="1" width="39.00390625" style="0" customWidth="1"/>
    <col min="2" max="2" width="26.75390625" style="0" customWidth="1"/>
    <col min="3" max="3" width="15.625" style="0" customWidth="1"/>
    <col min="4" max="4" width="13.875" style="0" customWidth="1"/>
    <col min="5" max="5" width="8.75390625" style="0" customWidth="1"/>
  </cols>
  <sheetData>
    <row r="1" spans="1:12" ht="42.75" customHeight="1">
      <c r="A1" s="20"/>
      <c r="B1" s="546" t="s">
        <v>841</v>
      </c>
      <c r="C1" s="500"/>
      <c r="D1" s="500"/>
      <c r="E1" s="500"/>
      <c r="F1" s="32"/>
      <c r="G1" s="32"/>
      <c r="H1" s="32"/>
      <c r="I1" s="32"/>
      <c r="J1" s="32"/>
      <c r="K1" s="32"/>
      <c r="L1" s="32"/>
    </row>
    <row r="2" spans="1:5" ht="12.75">
      <c r="A2" s="20"/>
      <c r="B2" s="20"/>
      <c r="C2" s="34"/>
      <c r="D2" s="20"/>
      <c r="E2" s="20"/>
    </row>
    <row r="3" spans="1:5" ht="15.75">
      <c r="A3" s="544" t="s">
        <v>842</v>
      </c>
      <c r="B3" s="544"/>
      <c r="C3" s="545"/>
      <c r="D3" s="544"/>
      <c r="E3" s="544"/>
    </row>
    <row r="4" spans="1:5" ht="16.5" thickBot="1">
      <c r="A4" s="21"/>
      <c r="B4" s="21"/>
      <c r="C4" s="33"/>
      <c r="D4" s="21"/>
      <c r="E4" s="20"/>
    </row>
    <row r="5" spans="1:5" ht="50.25" customHeight="1">
      <c r="A5" s="54" t="s">
        <v>105</v>
      </c>
      <c r="B5" s="55" t="s">
        <v>375</v>
      </c>
      <c r="C5" s="55" t="s">
        <v>376</v>
      </c>
      <c r="D5" s="55" t="s">
        <v>104</v>
      </c>
      <c r="E5" s="56" t="s">
        <v>377</v>
      </c>
    </row>
    <row r="6" spans="1:5" ht="12.75">
      <c r="A6" s="57">
        <v>1</v>
      </c>
      <c r="B6" s="30">
        <v>2</v>
      </c>
      <c r="C6" s="30">
        <v>3</v>
      </c>
      <c r="D6" s="30">
        <v>4</v>
      </c>
      <c r="E6" s="58">
        <v>5</v>
      </c>
    </row>
    <row r="7" spans="1:5" ht="31.5" customHeight="1">
      <c r="A7" s="59" t="s">
        <v>454</v>
      </c>
      <c r="B7" s="26" t="s">
        <v>453</v>
      </c>
      <c r="C7" s="31">
        <f>C8+C13+C16+C19+C28</f>
        <v>16575000</v>
      </c>
      <c r="D7" s="31">
        <f>D8+D13+D16+D19+D28</f>
        <v>-2431442.150000006</v>
      </c>
      <c r="E7" s="343">
        <f>D7/C7*100</f>
        <v>-14.669334238310745</v>
      </c>
    </row>
    <row r="8" spans="1:5" ht="25.5" customHeight="1">
      <c r="A8" s="61" t="s">
        <v>155</v>
      </c>
      <c r="B8" s="26" t="s">
        <v>452</v>
      </c>
      <c r="C8" s="31">
        <f>C9+C11</f>
        <v>13376000</v>
      </c>
      <c r="D8" s="31">
        <f>D9+D11</f>
        <v>0</v>
      </c>
      <c r="E8" s="343">
        <f aca="true" t="shared" si="0" ref="E8:E31">D8/C8*100</f>
        <v>0</v>
      </c>
    </row>
    <row r="9" spans="1:5" ht="44.25" customHeight="1">
      <c r="A9" s="59" t="s">
        <v>451</v>
      </c>
      <c r="B9" s="26" t="s">
        <v>449</v>
      </c>
      <c r="C9" s="31">
        <f>C10</f>
        <v>17969300</v>
      </c>
      <c r="D9" s="31">
        <f>D10</f>
        <v>0</v>
      </c>
      <c r="E9" s="343">
        <f t="shared" si="0"/>
        <v>0</v>
      </c>
    </row>
    <row r="10" spans="1:5" ht="42" customHeight="1">
      <c r="A10" s="59" t="s">
        <v>450</v>
      </c>
      <c r="B10" s="26" t="s">
        <v>378</v>
      </c>
      <c r="C10" s="27">
        <v>17969300</v>
      </c>
      <c r="D10" s="27">
        <v>0</v>
      </c>
      <c r="E10" s="60">
        <f>D10/C10*100</f>
        <v>0</v>
      </c>
    </row>
    <row r="11" spans="1:5" ht="42" customHeight="1">
      <c r="A11" s="59" t="s">
        <v>415</v>
      </c>
      <c r="B11" s="26" t="s">
        <v>448</v>
      </c>
      <c r="C11" s="31">
        <f>C12</f>
        <v>-4593300</v>
      </c>
      <c r="D11" s="31">
        <f>D12</f>
        <v>0</v>
      </c>
      <c r="E11" s="343">
        <f>D11/C11*100</f>
        <v>0</v>
      </c>
    </row>
    <row r="12" spans="1:5" ht="42" customHeight="1">
      <c r="A12" s="59" t="s">
        <v>447</v>
      </c>
      <c r="B12" s="26" t="s">
        <v>414</v>
      </c>
      <c r="C12" s="27">
        <v>-4593300</v>
      </c>
      <c r="D12" s="27">
        <v>0</v>
      </c>
      <c r="E12" s="60">
        <f>D12/C12*100</f>
        <v>0</v>
      </c>
    </row>
    <row r="13" spans="1:5" ht="27" customHeight="1">
      <c r="A13" s="61" t="s">
        <v>396</v>
      </c>
      <c r="B13" s="26" t="s">
        <v>446</v>
      </c>
      <c r="C13" s="31">
        <f>C14</f>
        <v>0</v>
      </c>
      <c r="D13" s="31">
        <f>D14</f>
        <v>0</v>
      </c>
      <c r="E13" s="60" t="e">
        <f t="shared" si="0"/>
        <v>#DIV/0!</v>
      </c>
    </row>
    <row r="14" spans="1:5" ht="54.75" customHeight="1">
      <c r="A14" s="59" t="s">
        <v>397</v>
      </c>
      <c r="B14" s="26" t="s">
        <v>445</v>
      </c>
      <c r="C14" s="27">
        <f>C15</f>
        <v>0</v>
      </c>
      <c r="D14" s="27">
        <f>D15</f>
        <v>0</v>
      </c>
      <c r="E14" s="60" t="e">
        <f t="shared" si="0"/>
        <v>#DIV/0!</v>
      </c>
    </row>
    <row r="15" spans="1:5" ht="52.5" customHeight="1">
      <c r="A15" s="59" t="s">
        <v>398</v>
      </c>
      <c r="B15" s="26" t="s">
        <v>379</v>
      </c>
      <c r="C15" s="27">
        <v>0</v>
      </c>
      <c r="D15" s="27">
        <v>0</v>
      </c>
      <c r="E15" s="60" t="e">
        <f>D15/C15*100</f>
        <v>#DIV/0!</v>
      </c>
    </row>
    <row r="16" spans="1:5" ht="39.75" customHeight="1">
      <c r="A16" s="61" t="s">
        <v>442</v>
      </c>
      <c r="B16" s="26" t="s">
        <v>444</v>
      </c>
      <c r="C16" s="31">
        <f>C17</f>
        <v>0</v>
      </c>
      <c r="D16" s="31">
        <f>D17</f>
        <v>0</v>
      </c>
      <c r="E16" s="60" t="e">
        <f t="shared" si="0"/>
        <v>#DIV/0!</v>
      </c>
    </row>
    <row r="17" spans="1:5" ht="57.75" customHeight="1">
      <c r="A17" s="59" t="s">
        <v>441</v>
      </c>
      <c r="B17" s="26" t="s">
        <v>443</v>
      </c>
      <c r="C17" s="27">
        <f>C18</f>
        <v>0</v>
      </c>
      <c r="D17" s="27">
        <f>D18</f>
        <v>0</v>
      </c>
      <c r="E17" s="60" t="e">
        <f t="shared" si="0"/>
        <v>#DIV/0!</v>
      </c>
    </row>
    <row r="18" spans="1:5" ht="69.75" customHeight="1">
      <c r="A18" s="59" t="s">
        <v>440</v>
      </c>
      <c r="B18" s="26" t="s">
        <v>439</v>
      </c>
      <c r="C18" s="27">
        <v>0</v>
      </c>
      <c r="D18" s="27">
        <v>0</v>
      </c>
      <c r="E18" s="60" t="e">
        <f t="shared" si="0"/>
        <v>#DIV/0!</v>
      </c>
    </row>
    <row r="19" spans="1:5" ht="27" customHeight="1">
      <c r="A19" s="61" t="s">
        <v>380</v>
      </c>
      <c r="B19" s="26" t="s">
        <v>381</v>
      </c>
      <c r="C19" s="35">
        <f>C20+C24</f>
        <v>3199000</v>
      </c>
      <c r="D19" s="35">
        <f>D20+D24</f>
        <v>-2431442.150000006</v>
      </c>
      <c r="E19" s="343">
        <f t="shared" si="0"/>
        <v>-76.00631916223838</v>
      </c>
    </row>
    <row r="20" spans="1:5" ht="21" customHeight="1">
      <c r="A20" s="61" t="s">
        <v>382</v>
      </c>
      <c r="B20" s="26" t="s">
        <v>438</v>
      </c>
      <c r="C20" s="31">
        <f aca="true" t="shared" si="1" ref="C20:D22">C21</f>
        <v>-1299559299.71</v>
      </c>
      <c r="D20" s="31">
        <f t="shared" si="1"/>
        <v>-213702278.34</v>
      </c>
      <c r="E20" s="343">
        <f t="shared" si="0"/>
        <v>16.444211386713032</v>
      </c>
    </row>
    <row r="21" spans="1:5" ht="26.25" customHeight="1">
      <c r="A21" s="59" t="s">
        <v>106</v>
      </c>
      <c r="B21" s="26" t="s">
        <v>437</v>
      </c>
      <c r="C21" s="27">
        <f t="shared" si="1"/>
        <v>-1299559299.71</v>
      </c>
      <c r="D21" s="27">
        <f t="shared" si="1"/>
        <v>-213702278.34</v>
      </c>
      <c r="E21" s="60">
        <f t="shared" si="0"/>
        <v>16.444211386713032</v>
      </c>
    </row>
    <row r="22" spans="1:5" ht="27" customHeight="1">
      <c r="A22" s="59" t="s">
        <v>383</v>
      </c>
      <c r="B22" s="26" t="s">
        <v>436</v>
      </c>
      <c r="C22" s="27">
        <f t="shared" si="1"/>
        <v>-1299559299.71</v>
      </c>
      <c r="D22" s="27">
        <f t="shared" si="1"/>
        <v>-213702278.34</v>
      </c>
      <c r="E22" s="60">
        <f t="shared" si="0"/>
        <v>16.444211386713032</v>
      </c>
    </row>
    <row r="23" spans="1:5" ht="29.25" customHeight="1">
      <c r="A23" s="59" t="s">
        <v>384</v>
      </c>
      <c r="B23" s="26" t="s">
        <v>385</v>
      </c>
      <c r="C23" s="27">
        <v>-1299559299.71</v>
      </c>
      <c r="D23" s="27">
        <v>-213702278.34</v>
      </c>
      <c r="E23" s="60">
        <f t="shared" si="0"/>
        <v>16.444211386713032</v>
      </c>
    </row>
    <row r="24" spans="1:5" ht="28.5" customHeight="1">
      <c r="A24" s="61" t="s">
        <v>107</v>
      </c>
      <c r="B24" s="26" t="s">
        <v>435</v>
      </c>
      <c r="C24" s="31">
        <f aca="true" t="shared" si="2" ref="C24:D26">C25</f>
        <v>1302758299.71</v>
      </c>
      <c r="D24" s="31">
        <f t="shared" si="2"/>
        <v>211270836.19</v>
      </c>
      <c r="E24" s="343">
        <f t="shared" si="0"/>
        <v>16.217193644978494</v>
      </c>
    </row>
    <row r="25" spans="1:5" ht="27" customHeight="1">
      <c r="A25" s="59" t="s">
        <v>386</v>
      </c>
      <c r="B25" s="26" t="s">
        <v>434</v>
      </c>
      <c r="C25" s="27">
        <f t="shared" si="2"/>
        <v>1302758299.71</v>
      </c>
      <c r="D25" s="27">
        <f t="shared" si="2"/>
        <v>211270836.19</v>
      </c>
      <c r="E25" s="60">
        <f t="shared" si="0"/>
        <v>16.217193644978494</v>
      </c>
    </row>
    <row r="26" spans="1:5" ht="27.75" customHeight="1">
      <c r="A26" s="59" t="s">
        <v>387</v>
      </c>
      <c r="B26" s="26" t="s">
        <v>433</v>
      </c>
      <c r="C26" s="27">
        <f t="shared" si="2"/>
        <v>1302758299.71</v>
      </c>
      <c r="D26" s="27">
        <f t="shared" si="2"/>
        <v>211270836.19</v>
      </c>
      <c r="E26" s="60">
        <f t="shared" si="0"/>
        <v>16.217193644978494</v>
      </c>
    </row>
    <row r="27" spans="1:5" ht="30" customHeight="1" thickBot="1">
      <c r="A27" s="62" t="s">
        <v>388</v>
      </c>
      <c r="B27" s="63" t="s">
        <v>389</v>
      </c>
      <c r="C27" s="64">
        <v>1302758299.71</v>
      </c>
      <c r="D27" s="64">
        <v>211270836.19</v>
      </c>
      <c r="E27" s="65">
        <f t="shared" si="0"/>
        <v>16.217193644978494</v>
      </c>
    </row>
    <row r="28" spans="1:5" ht="0.75" customHeight="1">
      <c r="A28" s="29" t="s">
        <v>390</v>
      </c>
      <c r="B28" s="26" t="s">
        <v>391</v>
      </c>
      <c r="C28" s="31">
        <f aca="true" t="shared" si="3" ref="C28:D30">C29</f>
        <v>0</v>
      </c>
      <c r="D28" s="31">
        <f t="shared" si="3"/>
        <v>0</v>
      </c>
      <c r="E28" s="28" t="e">
        <f t="shared" si="0"/>
        <v>#DIV/0!</v>
      </c>
    </row>
    <row r="29" spans="1:5" ht="42" customHeight="1" hidden="1">
      <c r="A29" s="29" t="s">
        <v>108</v>
      </c>
      <c r="B29" s="26" t="s">
        <v>392</v>
      </c>
      <c r="C29" s="31">
        <f t="shared" si="3"/>
        <v>0</v>
      </c>
      <c r="D29" s="31">
        <f t="shared" si="3"/>
        <v>0</v>
      </c>
      <c r="E29" s="28" t="e">
        <f t="shared" si="0"/>
        <v>#DIV/0!</v>
      </c>
    </row>
    <row r="30" spans="1:5" ht="30" customHeight="1" hidden="1">
      <c r="A30" s="25" t="s">
        <v>393</v>
      </c>
      <c r="B30" s="26" t="s">
        <v>394</v>
      </c>
      <c r="C30" s="27">
        <f t="shared" si="3"/>
        <v>0</v>
      </c>
      <c r="D30" s="27">
        <f t="shared" si="3"/>
        <v>0</v>
      </c>
      <c r="E30" s="28" t="e">
        <f t="shared" si="0"/>
        <v>#DIV/0!</v>
      </c>
    </row>
    <row r="31" spans="1:5" ht="63" customHeight="1" hidden="1">
      <c r="A31" s="25" t="s">
        <v>112</v>
      </c>
      <c r="B31" s="26" t="s">
        <v>395</v>
      </c>
      <c r="C31" s="27">
        <v>0</v>
      </c>
      <c r="D31" s="27">
        <v>0</v>
      </c>
      <c r="E31" s="28" t="e">
        <f t="shared" si="0"/>
        <v>#DIV/0!</v>
      </c>
    </row>
  </sheetData>
  <sheetProtection/>
  <mergeCells count="2">
    <mergeCell ref="A3:E3"/>
    <mergeCell ref="B1:E1"/>
  </mergeCells>
  <printOptions/>
  <pageMargins left="0.7874015748031497" right="0.2362204724409449" top="0.15748031496062992" bottom="0.15748031496062992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финансов РК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Пользователь Windows</cp:lastModifiedBy>
  <cp:lastPrinted>2022-09-01T15:38:55Z</cp:lastPrinted>
  <dcterms:created xsi:type="dcterms:W3CDTF">2004-09-08T10:28:32Z</dcterms:created>
  <dcterms:modified xsi:type="dcterms:W3CDTF">2022-09-01T15:41:15Z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