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<sst xmlns="http://schemas.openxmlformats.org/spreadsheetml/2006/main" count="55" uniqueCount="53">
  <si>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</si>
  <si>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</si>
  <si>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</si>
  <si>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</si>
  <si>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</si>
  <si>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</si>
  <si>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</si>
  <si>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</si>
  <si>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</si>
  <si>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</si>
  <si>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</si>
  <si>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</si>
  <si>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</si>
  <si>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</si>
  <si>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</si>
  <si>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</si>
  <si>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</si>
  <si>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</si>
  <si>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</si>
  <si>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</si>
  <si>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</si>
  <si>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</si>
  <si>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</si>
  <si>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</si>
  <si>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</si>
  <si>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</si>
  <si>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</si>
  <si>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</si>
  <si>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</si>
  <si>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</si>
  <si>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</si>
  <si>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</si>
  <si>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</si>
  <si>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</si>
  <si>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</si>
  <si>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</si>
  <si>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</si>
  <si>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</si>
  <si>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</si>
  <si>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</si>
  <si>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</si>
  <si>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</si>
  <si>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</si>
  <si>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</si>
  <si>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</si>
  <si>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</si>
  <si>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</si>
  <si>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</si>
  <si>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</si>
  <si>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</si>
  <si>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</si>
  <si>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</si>
  <si>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01.01.2012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</si>
</sst>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1" fontId="3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1.7764517344948838</c:v>
                </c:pt>
                <c:pt idx="1">
                  <c:v>0.3943247267340749</c:v>
                </c:pt>
                <c:pt idx="2">
                  <c:v>0.22564997574334072</c:v>
                </c:pt>
                <c:pt idx="3">
                  <c:v>0.29613499829653644</c:v>
                </c:pt>
                <c:pt idx="4">
                  <c:v>0.4325040265704519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1.7764517344948838</c:v>
                </c:pt>
                <c:pt idx="1">
                  <c:v>1.029369667840593</c:v>
                </c:pt>
                <c:pt idx="2">
                  <c:v>0.9384830795441694</c:v>
                </c:pt>
                <c:pt idx="3">
                  <c:v>0.9766736131895845</c:v>
                </c:pt>
                <c:pt idx="4">
                  <c:v>1.0498686451427905</c:v>
                </c:pt>
              </c:numCache>
            </c:numRef>
          </c:val>
          <c:smooth val="0"/>
        </c:ser>
        <c:marker val="1"/>
        <c:axId val="51148757"/>
        <c:axId val="57685630"/>
      </c:lineChart>
      <c:catAx>
        <c:axId val="51148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685630"/>
        <c:crosses val="autoZero"/>
        <c:auto val="1"/>
        <c:lblOffset val="100"/>
        <c:tickLblSkip val="1"/>
        <c:noMultiLvlLbl val="0"/>
      </c:catAx>
      <c:valAx>
        <c:axId val="57685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487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S17" sqref="S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6" t="s">
        <v>50</v>
      </c>
      <c r="M1" s="67"/>
      <c r="N1" s="67"/>
      <c r="O1" s="67"/>
      <c r="P1" s="67"/>
      <c r="Q1" s="67"/>
      <c r="R1" s="67"/>
    </row>
    <row r="2" spans="1:18" ht="14.25" customHeight="1">
      <c r="A2" s="3" t="s">
        <v>0</v>
      </c>
      <c r="B2" s="4">
        <f>C19/B19</f>
        <v>1478.814489571899</v>
      </c>
      <c r="C2" s="5"/>
      <c r="D2" s="5"/>
      <c r="E2" s="6"/>
      <c r="F2" s="5"/>
      <c r="G2" s="5"/>
      <c r="H2" s="5"/>
      <c r="I2" s="5"/>
      <c r="J2" s="5"/>
      <c r="K2" s="5"/>
      <c r="L2" s="68"/>
      <c r="M2" s="69"/>
      <c r="N2" s="69"/>
      <c r="O2" s="69"/>
      <c r="P2" s="69"/>
      <c r="Q2" s="69"/>
      <c r="R2" s="69"/>
    </row>
    <row r="3" spans="1:18" ht="14.25" customHeight="1">
      <c r="A3" s="8" t="s">
        <v>1</v>
      </c>
      <c r="B3" s="9">
        <v>1.77</v>
      </c>
      <c r="C3" s="50"/>
      <c r="D3" s="10"/>
      <c r="E3" s="5"/>
      <c r="F3" s="5"/>
      <c r="G3" s="5"/>
      <c r="H3" s="5"/>
      <c r="I3" s="5"/>
      <c r="J3" s="5"/>
      <c r="K3" s="5"/>
      <c r="L3" s="70"/>
      <c r="M3" s="69"/>
      <c r="N3" s="69"/>
      <c r="O3" s="69"/>
      <c r="P3" s="69"/>
      <c r="Q3" s="69"/>
      <c r="R3" s="69"/>
    </row>
    <row r="4" spans="1:18" ht="25.5" customHeight="1">
      <c r="A4" s="48" t="s">
        <v>21</v>
      </c>
      <c r="B4" s="49">
        <f>B5+B6</f>
        <v>9615</v>
      </c>
      <c r="C4" s="10"/>
      <c r="D4" s="10"/>
      <c r="E4" s="5"/>
      <c r="F4" s="5"/>
      <c r="G4" s="5"/>
      <c r="H4" s="5"/>
      <c r="I4" s="5"/>
      <c r="J4" s="5"/>
      <c r="K4" s="5"/>
      <c r="L4" s="68"/>
      <c r="M4" s="69"/>
      <c r="N4" s="69"/>
      <c r="O4" s="69"/>
      <c r="P4" s="69"/>
      <c r="Q4" s="69"/>
      <c r="R4" s="69"/>
    </row>
    <row r="5" spans="1:18" ht="14.25" customHeight="1">
      <c r="A5" s="48" t="s">
        <v>22</v>
      </c>
      <c r="B5" s="49">
        <v>4000</v>
      </c>
      <c r="C5" s="50"/>
      <c r="D5" s="10"/>
      <c r="E5" s="5"/>
      <c r="F5" s="5"/>
      <c r="G5" s="5"/>
      <c r="H5" s="5"/>
      <c r="I5" s="5"/>
      <c r="J5" s="5"/>
      <c r="K5" s="5"/>
      <c r="L5" s="68"/>
      <c r="M5" s="69"/>
      <c r="N5" s="69"/>
      <c r="O5" s="69"/>
      <c r="P5" s="69"/>
      <c r="Q5" s="69"/>
      <c r="R5" s="69"/>
    </row>
    <row r="6" spans="1:17" ht="27" customHeight="1">
      <c r="A6" s="48" t="s">
        <v>23</v>
      </c>
      <c r="B6" s="49">
        <v>5615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5" t="s">
        <v>32</v>
      </c>
      <c r="B8" s="75" t="s">
        <v>52</v>
      </c>
      <c r="C8" s="75" t="s">
        <v>2</v>
      </c>
      <c r="D8" s="75" t="s">
        <v>3</v>
      </c>
      <c r="E8" s="75" t="s">
        <v>5</v>
      </c>
      <c r="F8" s="75" t="s">
        <v>4</v>
      </c>
      <c r="G8" s="75" t="s">
        <v>43</v>
      </c>
      <c r="H8" s="75" t="s">
        <v>6</v>
      </c>
      <c r="I8" s="75" t="s">
        <v>45</v>
      </c>
      <c r="J8" s="75" t="s">
        <v>7</v>
      </c>
      <c r="K8" s="75" t="s">
        <v>8</v>
      </c>
      <c r="L8" s="82" t="s">
        <v>29</v>
      </c>
      <c r="M8" s="75" t="s">
        <v>9</v>
      </c>
      <c r="N8" s="75" t="s">
        <v>10</v>
      </c>
      <c r="O8" s="78" t="s">
        <v>24</v>
      </c>
      <c r="P8" s="79"/>
      <c r="Q8" s="71" t="s">
        <v>25</v>
      </c>
      <c r="R8" s="7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76"/>
      <c r="N9" s="76"/>
      <c r="O9" s="80"/>
      <c r="P9" s="81"/>
      <c r="Q9" s="73"/>
      <c r="R9" s="7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3"/>
      <c r="M10" s="76"/>
      <c r="N10" s="76"/>
      <c r="O10" s="80"/>
      <c r="P10" s="81"/>
      <c r="Q10" s="73"/>
      <c r="R10" s="7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77"/>
      <c r="B11" s="55"/>
      <c r="C11" s="55"/>
      <c r="D11" s="55"/>
      <c r="E11" s="55" t="s">
        <v>33</v>
      </c>
      <c r="F11" s="55"/>
      <c r="G11" s="55"/>
      <c r="H11" s="55" t="s">
        <v>34</v>
      </c>
      <c r="I11" s="77"/>
      <c r="J11" s="55" t="s">
        <v>35</v>
      </c>
      <c r="K11" s="55" t="s">
        <v>36</v>
      </c>
      <c r="L11" s="84"/>
      <c r="M11" s="77"/>
      <c r="N11" s="77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9.531</v>
      </c>
      <c r="C14" s="25">
        <v>22355</v>
      </c>
      <c r="D14" s="25">
        <f aca="true" t="shared" si="0" ref="D14:D19">C14/B14</f>
        <v>2345.5041443709997</v>
      </c>
      <c r="E14" s="23">
        <f>(C14/B14)/($C$19/$B$19)</f>
        <v>1.5860705726855557</v>
      </c>
      <c r="F14" s="25">
        <v>23342</v>
      </c>
      <c r="G14" s="25">
        <f aca="true" t="shared" si="1" ref="G14:G19">F14/B14</f>
        <v>2449.060958975973</v>
      </c>
      <c r="H14" s="23">
        <f>(F14/B14)/($F$19/$B$19)</f>
        <v>0.8928306589407784</v>
      </c>
      <c r="I14" s="23"/>
      <c r="J14" s="23">
        <f>IF(H14&gt;0,E14/H14,0)</f>
        <v>1.7764517344948838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2627.042564996166</v>
      </c>
      <c r="N14" s="26">
        <f>L14/(H14*B14*$B$2)+E14/H14</f>
        <v>1.7764517344948838</v>
      </c>
      <c r="O14" s="53">
        <f>RANK(J14,$J$14:$J$18,0)</f>
        <v>1</v>
      </c>
      <c r="P14" s="53">
        <f>RANK(N14,$N$14:$N$18,0)</f>
        <v>1</v>
      </c>
      <c r="Q14" s="22">
        <f>(C14)/F14*100</f>
        <v>95.77157055950647</v>
      </c>
      <c r="R14" s="22">
        <f>(C14+L14)/F14*100</f>
        <v>95.77157055950647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2.925</v>
      </c>
      <c r="C15" s="25">
        <v>1797</v>
      </c>
      <c r="D15" s="25">
        <f t="shared" si="0"/>
        <v>614.3589743589744</v>
      </c>
      <c r="E15" s="23">
        <f>(C15/B15)/($C$19/$B$19)</f>
        <v>0.41544019124185394</v>
      </c>
      <c r="F15" s="25">
        <v>8453</v>
      </c>
      <c r="G15" s="25">
        <f t="shared" si="1"/>
        <v>2889.9145299145302</v>
      </c>
      <c r="H15" s="23">
        <f>(F15/B15)/($F$19/$B$19)</f>
        <v>1.0535484160038964</v>
      </c>
      <c r="I15" s="23"/>
      <c r="J15" s="23">
        <f>IF(H15&gt;0,E15/H15,0)</f>
        <v>0.3943247267340749</v>
      </c>
      <c r="K15" s="24">
        <f>ROUND(IF(J15&lt;B$3,B$2*(B$3-J15)*H15*B15,0),0)</f>
        <v>6269</v>
      </c>
      <c r="L15" s="25">
        <f>ROUND((K15/$K$19*$B$4),0)</f>
        <v>2894</v>
      </c>
      <c r="M15" s="25">
        <f t="shared" si="2"/>
        <v>1522.2467799284818</v>
      </c>
      <c r="N15" s="26">
        <f>L15/(H15*B15*$B$2)+E15/H15</f>
        <v>1.029369667840593</v>
      </c>
      <c r="O15" s="53">
        <f>RANK(J15,$J$14:$J$18,0)</f>
        <v>3</v>
      </c>
      <c r="P15" s="53">
        <f>RANK(N15,$N$14:$N$18,0)</f>
        <v>3</v>
      </c>
      <c r="Q15" s="22">
        <f>(C15)/F15*100</f>
        <v>21.258724713119605</v>
      </c>
      <c r="R15" s="22">
        <f>(C15+L15)/F15*100</f>
        <v>55.49509050041406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2.743</v>
      </c>
      <c r="C16" s="25">
        <v>981</v>
      </c>
      <c r="D16" s="25">
        <f t="shared" si="0"/>
        <v>357.6376230404667</v>
      </c>
      <c r="E16" s="23">
        <f>(C16/B16)/($C$19/$B$19)</f>
        <v>0.24184076201741772</v>
      </c>
      <c r="F16" s="25">
        <v>8064</v>
      </c>
      <c r="G16" s="25">
        <f t="shared" si="1"/>
        <v>2939.8468829748454</v>
      </c>
      <c r="H16" s="23">
        <f>(F16/B16)/($F$19/$B$19)</f>
        <v>1.0717517749370058</v>
      </c>
      <c r="I16" s="23"/>
      <c r="J16" s="23">
        <f>IF(H16&gt;0,E16/H16,0)</f>
        <v>0.22564997574334072</v>
      </c>
      <c r="K16" s="24">
        <f>ROUND(IF(J16&lt;B$3,B$2*(B$3-J16)*H16*B16,0),0)</f>
        <v>6714</v>
      </c>
      <c r="L16" s="25">
        <f>ROUND((K16/$K$19*$B$4),0)</f>
        <v>3099</v>
      </c>
      <c r="M16" s="25">
        <f t="shared" si="2"/>
        <v>1387.8423762479747</v>
      </c>
      <c r="N16" s="26">
        <f>L16/(H16*B16*$B$2)+E16/H16</f>
        <v>0.9384830795441694</v>
      </c>
      <c r="O16" s="53">
        <f>RANK(J16,$J$14:$J$18,0)</f>
        <v>5</v>
      </c>
      <c r="P16" s="53">
        <f>RANK(N16,$N$14:$N$18,0)</f>
        <v>5</v>
      </c>
      <c r="Q16" s="22">
        <f>(C16)/F16*100</f>
        <v>12.165178571428571</v>
      </c>
      <c r="R16" s="22">
        <f>(C16+L16)/F16*100</f>
        <v>50.595238095238095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2.461</v>
      </c>
      <c r="C17" s="25">
        <v>1191</v>
      </c>
      <c r="D17" s="25">
        <f t="shared" si="0"/>
        <v>483.94961397805776</v>
      </c>
      <c r="E17" s="23">
        <f>(C17/B17)/($C$19/$B$19)</f>
        <v>0.3272551204973357</v>
      </c>
      <c r="F17" s="25">
        <v>7460</v>
      </c>
      <c r="G17" s="25">
        <f t="shared" si="1"/>
        <v>3031.288094270622</v>
      </c>
      <c r="H17" s="23">
        <f>(F17/B17)/($F$19/$B$19)</f>
        <v>1.1050876201050608</v>
      </c>
      <c r="I17" s="23"/>
      <c r="J17" s="23">
        <f>IF(H17&gt;0,E17/H17,0)</f>
        <v>0.29613499829653644</v>
      </c>
      <c r="K17" s="24">
        <f>ROUND(IF(J17&lt;B$3,B$2*(B$3-J17)*H17*B17,0),0)</f>
        <v>5928</v>
      </c>
      <c r="L17" s="25">
        <f>ROUND((K17/$K$19*$B$4),0)</f>
        <v>2737</v>
      </c>
      <c r="M17" s="25">
        <f t="shared" si="2"/>
        <v>1444.3190907672974</v>
      </c>
      <c r="N17" s="26">
        <f>L17/(H17*B17*$B$2)+E17/H17</f>
        <v>0.9766736131895845</v>
      </c>
      <c r="O17" s="53">
        <f>RANK(J17,$J$14:$J$18,0)</f>
        <v>4</v>
      </c>
      <c r="P17" s="53">
        <f>RANK(N17,$N$14:$N$18,0)</f>
        <v>4</v>
      </c>
      <c r="Q17" s="22">
        <f>(C17)/F17*100</f>
        <v>15.965147453083109</v>
      </c>
      <c r="R17" s="22">
        <f>(C17+L17)/F17*100</f>
        <v>52.65415549597855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0.56</v>
      </c>
      <c r="C18" s="25">
        <v>620</v>
      </c>
      <c r="D18" s="25">
        <f t="shared" si="0"/>
        <v>1107.142857142857</v>
      </c>
      <c r="E18" s="23">
        <f>(C18/B18)/($C$19/$B$19)</f>
        <v>0.7486691974889719</v>
      </c>
      <c r="F18" s="25">
        <v>2659</v>
      </c>
      <c r="G18" s="25">
        <f t="shared" si="1"/>
        <v>4748.214285714285</v>
      </c>
      <c r="H18" s="23">
        <f>(F18/B18)/($F$19/$B$19)</f>
        <v>1.7310109305237158</v>
      </c>
      <c r="I18" s="23"/>
      <c r="J18" s="23">
        <f>IF(H18&gt;0,E18/H18,0)</f>
        <v>0.4325040265704519</v>
      </c>
      <c r="K18" s="24">
        <f>ROUND(IF(J18&lt;B$3,B$2*(B$3-J18)*H18*B18,0),0)</f>
        <v>1917</v>
      </c>
      <c r="L18" s="25">
        <f>ROUND((K18/$K$19*$B$4),0)</f>
        <v>885</v>
      </c>
      <c r="M18" s="25">
        <f t="shared" si="2"/>
        <v>1552.5609645843767</v>
      </c>
      <c r="N18" s="26">
        <f>L18/(H18*B18*$B$2)+E18/H18</f>
        <v>1.0498686451427905</v>
      </c>
      <c r="O18" s="53">
        <f>RANK(J18,$J$14:$J$18,0)</f>
        <v>2</v>
      </c>
      <c r="P18" s="53">
        <f>RANK(N18,$N$14:$N$18,0)</f>
        <v>2</v>
      </c>
      <c r="Q18" s="22">
        <f>(C18)/F18*100</f>
        <v>23.317036479879654</v>
      </c>
      <c r="R18" s="22">
        <f>(C18+L18)/F18*100</f>
        <v>56.600225648740135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18.22</v>
      </c>
      <c r="C19" s="32">
        <f>SUM(C14:C18)</f>
        <v>26944</v>
      </c>
      <c r="D19" s="32">
        <f t="shared" si="0"/>
        <v>1478.814489571899</v>
      </c>
      <c r="E19" s="30">
        <v>1</v>
      </c>
      <c r="F19" s="32">
        <f>SUM(F14:F18)</f>
        <v>49978</v>
      </c>
      <c r="G19" s="32">
        <f t="shared" si="1"/>
        <v>2743.029637760703</v>
      </c>
      <c r="H19" s="30">
        <v>1</v>
      </c>
      <c r="I19" s="30"/>
      <c r="J19" s="30"/>
      <c r="K19" s="31">
        <f>SUM(K14:K18)</f>
        <v>20828</v>
      </c>
      <c r="L19" s="31">
        <f>SUM(L14:L18)</f>
        <v>9615</v>
      </c>
      <c r="M19" s="32">
        <f t="shared" si="2"/>
        <v>2006.531284302964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sheetProtection/>
  <mergeCells count="21">
    <mergeCell ref="E8:E10"/>
    <mergeCell ref="H8:H10"/>
    <mergeCell ref="G8:G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L1:R1"/>
    <mergeCell ref="L5:R5"/>
    <mergeCell ref="L3:R3"/>
    <mergeCell ref="L4:R4"/>
    <mergeCell ref="L2:R2"/>
    <mergeCell ref="Q8:R10"/>
    <mergeCell ref="N8:N11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1.7764517344948838</v>
      </c>
      <c r="C7" s="65">
        <f>расчет!N14</f>
        <v>1.7764517344948838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0.3943247267340749</v>
      </c>
      <c r="C8" s="65">
        <f>расчет!N15</f>
        <v>1.029369667840593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0.22564997574334072</v>
      </c>
      <c r="C9" s="65">
        <f>расчет!N16</f>
        <v>0.9384830795441694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0.29613499829653644</v>
      </c>
      <c r="C10" s="65">
        <f>расчет!N17</f>
        <v>0.9766736131895845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0.4325040265704519</v>
      </c>
      <c r="C11" s="65">
        <f>расчет!N18</f>
        <v>1.0498686451427905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2008-11-01T07:53:23Z</cp:lastPrinted>
  <dcterms:created xsi:type="dcterms:W3CDTF">2006-08-31T10:53:47Z</dcterms:created>
  <dcterms:modified xsi:type="dcterms:W3CDTF">2012-11-13T14:34:00Z</dcterms:modified>
  <cp:category/>
  <cp:version/>
  <cp:contentType/>
  <cp:contentStatus/>
</cp:coreProperties>
</file>