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1'!$A$1:$CQ$12</definedName>
    <definedName name="_xlnm.Print_Area" localSheetId="1">'Приложение 2'!$A$1:$AH$23</definedName>
    <definedName name="_xlnm.Print_Area" localSheetId="2">'Приложение 3'!$A$1:$AH$26</definedName>
    <definedName name="_xlnm.Print_Area" localSheetId="3">'Приложение 4'!$A$1:$Z$14</definedName>
    <definedName name="_xlnm.Print_Area" localSheetId="4">'Приложение 5'!$A$1:$Y$13</definedName>
  </definedNames>
  <calcPr fullCalcOnLoad="1"/>
</workbook>
</file>

<file path=xl/sharedStrings.xml><?xml version="1.0" encoding="utf-8"?>
<sst xmlns="http://schemas.openxmlformats.org/spreadsheetml/2006/main" count="365" uniqueCount="85">
  <si>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</si>
  <si>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</si>
  <si>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</si>
  <si>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</si>
  <si>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</si>
  <si>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Приложение 1</t>
  </si>
  <si>
    <t>Наименование муниципального образования</t>
  </si>
  <si>
    <t xml:space="preserve">1.1.В том числе руководители </t>
  </si>
  <si>
    <t>1.2.В том числе педагогические работники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</si>
  <si>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</si>
  <si>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</si>
  <si>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</si>
  <si>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</si>
  <si>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</si>
  <si>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</si>
  <si>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</si>
  <si>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</si>
  <si>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</si>
  <si>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</si>
  <si>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</si>
  <si>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</si>
  <si>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</si>
  <si>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</si>
  <si>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</si>
  <si>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Количество ставок, занятых работниками, ед.</t>
  </si>
  <si>
    <t>Количество физ.лиц, чел.</t>
  </si>
  <si>
    <t>Согласно приказу Росстата от 30.12.2013 № 508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</si>
  <si>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из графы 1.2                                                                                                                                                       1.2.1.в т.ч.воспитатели</t>
  </si>
  <si>
    <t>из графы 1.2                                                                                                                                                       1.2.2.В том числе педагогические работники</t>
  </si>
  <si>
    <t>Средняя заработная плата, руб.*</t>
  </si>
  <si>
    <t>средняя заработная плата, руб.</t>
  </si>
  <si>
    <t>1.4.Все работники образовательных организаций для детей-сирот и детей, оставшихся без попечения родителей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</si>
  <si>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</si>
  <si>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</si>
  <si>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</si>
  <si>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</si>
  <si>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1.5.  Педагогические работники образовательных организаций, работающие с детьми из неблагополучных семей</t>
  </si>
  <si>
    <t>1.6.Все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</si>
  <si>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из графы 1.2                                         педагогические работники общеобразовательных организаций, работающие с детьми из неблагополучных семей</t>
  </si>
  <si>
    <t>1.Все работники общеобразовательных организаций</t>
  </si>
  <si>
    <t>1.3.В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</si>
  <si>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Численность</t>
  </si>
  <si>
    <t>1.Все работники дошкольных образовательных организаций</t>
  </si>
  <si>
    <t>из графы 1.2                                         педагогические работники дошкольных образовательных организаций, работающие с детьми из неблагополучных семей</t>
  </si>
  <si>
    <t>Приложение 3</t>
  </si>
  <si>
    <t>Приложение 2</t>
  </si>
  <si>
    <t>1.3.В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</si>
  <si>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1.3.В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</si>
  <si>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1.Все работники организаций дополнительного образования детей</t>
  </si>
  <si>
    <t>из графы 1.2                                         педагогические работники организаций дополнительного образования детей, работающие с детьми из неблагополучных семей</t>
  </si>
  <si>
    <t>Приложение 4</t>
  </si>
  <si>
    <t>1.Все работники образовательных организаций для детей-сирот и детей, оставшихся без попечения родителей</t>
  </si>
  <si>
    <t>из графы 1.2                                         педагогические работники образовательных организаций для детей-сирот и детей, оставшихся без попечения родителей, работающие с детьми из неблагополучных семей</t>
  </si>
  <si>
    <t>1.3.В том числе работники медицинского персонала (персонала, обеспечивающего условия для предоставления медицинских услуг в образовательных организациях для детей-сирот и детей, оставшихся без попечения родителей)</t>
  </si>
  <si>
    <t>Приложение 5</t>
  </si>
  <si>
    <t>Костина М.Г.   Экономист   (81457)51933</t>
  </si>
  <si>
    <t xml:space="preserve">Информация о заработной плате работников образовательных организаций Суоярвского  района </t>
  </si>
  <si>
    <t xml:space="preserve">Информация о заработной плате работников общеобразовательных организаций Суоярвского района 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</si>
  <si>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</si>
  <si>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</si>
  <si>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</si>
  <si>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</si>
  <si>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</si>
  <si>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</si>
  <si>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</si>
  <si>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</si>
  <si>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</si>
  <si>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</si>
  <si>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</si>
  <si>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дошкольных образовательных организаций Суоярвского  района </t>
  </si>
  <si>
    <t>ДОУ № 1</t>
  </si>
  <si>
    <t>ДОУ № 2</t>
  </si>
  <si>
    <t>ДОУ № 5</t>
  </si>
  <si>
    <t>ДОУ № 7</t>
  </si>
  <si>
    <t>ДОУ № 26</t>
  </si>
  <si>
    <t>Детская школа искусств</t>
  </si>
  <si>
    <t>Детско-юношеская спортивная школа</t>
  </si>
  <si>
    <t>Информация о заработной плате работников организаций дополнительного образования детей Суоярвского района</t>
  </si>
  <si>
    <t xml:space="preserve">Информация о заработной плате работников образовательных организаций для детей-сирот и детей, оставшихся без попечения родителей Суоярвского района </t>
  </si>
  <si>
    <t>Детский дом</t>
  </si>
  <si>
    <t>Суоярвский район</t>
  </si>
  <si>
    <t>Количество штатных единиц по штатному расписанию всего, шт. ед.</t>
  </si>
  <si>
    <t>за период январь-август 2015 года</t>
  </si>
  <si>
    <t>за период январь - август 2015 года</t>
  </si>
  <si>
    <t>за период январь - август 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</si>
</sst>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3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7" fillId="32" borderId="10" xfId="0" applyFont="1" applyFill="1" applyBorder="1" applyAlignment="1" applyProtection="1">
      <alignment horizontal="left" vertical="center" wrapText="1"/>
      <protection locked="0"/>
    </xf>
    <xf numFmtId="0" fontId="18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" fontId="17" fillId="32" borderId="10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/>
    </xf>
    <xf numFmtId="4" fontId="17" fillId="32" borderId="13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4" fontId="23" fillId="32" borderId="11" xfId="0" applyNumberFormat="1" applyFont="1" applyFill="1" applyBorder="1" applyAlignment="1">
      <alignment horizontal="center" vertical="center"/>
    </xf>
    <xf numFmtId="4" fontId="23" fillId="32" borderId="13" xfId="0" applyNumberFormat="1" applyFont="1" applyFill="1" applyBorder="1" applyAlignment="1">
      <alignment horizontal="center" vertical="center"/>
    </xf>
    <xf numFmtId="3" fontId="23" fillId="32" borderId="11" xfId="0" applyNumberFormat="1" applyFont="1" applyFill="1" applyBorder="1" applyAlignment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85" fontId="23" fillId="32" borderId="11" xfId="0" applyNumberFormat="1" applyFont="1" applyFill="1" applyBorder="1" applyAlignment="1">
      <alignment horizontal="center" vertical="center"/>
    </xf>
    <xf numFmtId="185" fontId="23" fillId="32" borderId="13" xfId="0" applyNumberFormat="1" applyFont="1" applyFill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7" fillId="32" borderId="10" xfId="0" applyNumberFormat="1" applyFont="1" applyFill="1" applyBorder="1" applyAlignment="1">
      <alignment horizontal="center" vertical="center" wrapText="1"/>
    </xf>
    <xf numFmtId="185" fontId="17" fillId="32" borderId="11" xfId="0" applyNumberFormat="1" applyFont="1" applyFill="1" applyBorder="1" applyAlignment="1">
      <alignment horizontal="center" vertical="center"/>
    </xf>
    <xf numFmtId="185" fontId="17" fillId="32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/>
    </xf>
    <xf numFmtId="4" fontId="17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32" borderId="11" xfId="0" applyNumberFormat="1" applyFont="1" applyFill="1" applyBorder="1" applyAlignment="1">
      <alignment horizontal="center"/>
    </xf>
    <xf numFmtId="4" fontId="11" fillId="32" borderId="14" xfId="0" applyNumberFormat="1" applyFont="1" applyFill="1" applyBorder="1" applyAlignment="1">
      <alignment horizontal="center"/>
    </xf>
    <xf numFmtId="4" fontId="23" fillId="32" borderId="11" xfId="0" applyNumberFormat="1" applyFont="1" applyFill="1" applyBorder="1" applyAlignment="1">
      <alignment horizontal="center"/>
    </xf>
    <xf numFmtId="4" fontId="18" fillId="32" borderId="14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03"/>
  <sheetViews>
    <sheetView tabSelected="1" view="pageBreakPreview" zoomScale="70" zoomScaleNormal="87" zoomScaleSheetLayoutView="70" zoomScalePageLayoutView="0" workbookViewId="0" topLeftCell="A1">
      <selection activeCell="J6" sqref="J6:K6"/>
    </sheetView>
  </sheetViews>
  <sheetFormatPr defaultColWidth="9.140625" defaultRowHeight="12.75"/>
  <cols>
    <col min="1" max="1" width="22.28125" style="0" customWidth="1"/>
    <col min="2" max="2" width="12.8515625" style="0" customWidth="1"/>
    <col min="3" max="4" width="11.8515625" style="0" customWidth="1"/>
    <col min="5" max="7" width="11.421875" style="0" customWidth="1"/>
    <col min="8" max="9" width="11.8515625" style="0" customWidth="1"/>
    <col min="10" max="10" width="11.00390625" style="0" customWidth="1"/>
    <col min="11" max="11" width="11.140625" style="0" customWidth="1"/>
    <col min="12" max="13" width="11.851562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6.421875" style="0" customWidth="1"/>
    <col min="18" max="18" width="12.28125" style="0" customWidth="1"/>
    <col min="19" max="20" width="11.8515625" style="0" customWidth="1"/>
    <col min="21" max="21" width="11.140625" style="0" customWidth="1"/>
    <col min="22" max="22" width="11.00390625" style="0" customWidth="1"/>
    <col min="23" max="23" width="10.7109375" style="0" customWidth="1"/>
    <col min="24" max="24" width="16.421875" style="0" customWidth="1"/>
    <col min="25" max="25" width="13.57421875" style="0" customWidth="1"/>
    <col min="26" max="27" width="11.8515625" style="0" customWidth="1"/>
    <col min="28" max="28" width="11.28125" style="0" customWidth="1"/>
    <col min="29" max="29" width="11.57421875" style="0" customWidth="1"/>
    <col min="30" max="30" width="11.00390625" style="0" customWidth="1"/>
    <col min="31" max="31" width="16.57421875" style="0" customWidth="1"/>
    <col min="32" max="32" width="12.8515625" style="0" customWidth="1"/>
    <col min="33" max="34" width="11.8515625" style="0" customWidth="1"/>
    <col min="35" max="35" width="11.00390625" style="0" customWidth="1"/>
    <col min="36" max="36" width="10.8515625" style="0" customWidth="1"/>
    <col min="37" max="38" width="11.8515625" style="0" customWidth="1"/>
    <col min="39" max="39" width="10.140625" style="0" customWidth="1"/>
    <col min="40" max="40" width="10.00390625" style="0" customWidth="1"/>
    <col min="41" max="41" width="12.28125" style="0" customWidth="1"/>
    <col min="42" max="43" width="11.8515625" style="0" customWidth="1"/>
    <col min="44" max="44" width="10.7109375" style="0" customWidth="1"/>
    <col min="45" max="45" width="10.421875" style="0" customWidth="1"/>
    <col min="46" max="46" width="10.7109375" style="0" customWidth="1"/>
    <col min="47" max="47" width="16.28125" style="0" customWidth="1"/>
    <col min="48" max="48" width="13.00390625" style="0" customWidth="1"/>
    <col min="49" max="50" width="11.8515625" style="0" customWidth="1"/>
    <col min="51" max="51" width="11.00390625" style="0" customWidth="1"/>
    <col min="52" max="52" width="11.140625" style="0" customWidth="1"/>
    <col min="53" max="53" width="10.57421875" style="0" customWidth="1"/>
    <col min="54" max="54" width="16.421875" style="0" customWidth="1"/>
    <col min="55" max="55" width="13.57421875" style="0" customWidth="1"/>
    <col min="56" max="57" width="11.8515625" style="0" customWidth="1"/>
    <col min="58" max="58" width="11.28125" style="0" customWidth="1"/>
    <col min="59" max="59" width="11.140625" style="10" customWidth="1"/>
    <col min="60" max="61" width="11.8515625" style="0" customWidth="1"/>
    <col min="62" max="62" width="10.00390625" style="0" customWidth="1"/>
    <col min="63" max="63" width="10.421875" style="0" customWidth="1"/>
    <col min="64" max="64" width="12.421875" style="0" customWidth="1"/>
    <col min="65" max="66" width="11.8515625" style="0" customWidth="1"/>
    <col min="67" max="67" width="10.140625" style="0" customWidth="1"/>
    <col min="68" max="68" width="10.421875" style="0" customWidth="1"/>
    <col min="69" max="69" width="11.00390625" style="0" customWidth="1"/>
    <col min="70" max="70" width="16.8515625" style="0" customWidth="1"/>
    <col min="71" max="71" width="13.00390625" style="0" customWidth="1"/>
    <col min="72" max="73" width="11.8515625" style="0" customWidth="1"/>
    <col min="74" max="75" width="10.421875" style="0" customWidth="1"/>
    <col min="76" max="77" width="11.8515625" style="0" customWidth="1"/>
    <col min="78" max="79" width="10.8515625" style="0" customWidth="1"/>
    <col min="80" max="80" width="12.7109375" style="0" customWidth="1"/>
    <col min="81" max="82" width="11.8515625" style="0" customWidth="1"/>
    <col min="83" max="83" width="10.00390625" style="0" customWidth="1"/>
    <col min="84" max="84" width="10.140625" style="0" customWidth="1"/>
    <col min="85" max="85" width="10.8515625" style="0" customWidth="1"/>
    <col min="86" max="86" width="16.140625" style="0" customWidth="1"/>
    <col min="87" max="87" width="14.28125" style="0" customWidth="1"/>
    <col min="88" max="88" width="15.140625" style="0" customWidth="1"/>
    <col min="89" max="89" width="11.421875" style="0" customWidth="1"/>
    <col min="90" max="91" width="11.8515625" style="0" customWidth="1"/>
    <col min="92" max="92" width="10.57421875" style="0" customWidth="1"/>
    <col min="93" max="93" width="10.8515625" style="0" customWidth="1"/>
    <col min="94" max="94" width="10.421875" style="0" customWidth="1"/>
    <col min="95" max="95" width="16.7109375" style="0" customWidth="1"/>
  </cols>
  <sheetData>
    <row r="1" spans="16:25" ht="18" customHeight="1">
      <c r="P1" s="107" t="s">
        <v>5</v>
      </c>
      <c r="Q1" s="107"/>
      <c r="R1" s="84"/>
      <c r="X1" s="21"/>
      <c r="Y1" s="21"/>
    </row>
    <row r="2" spans="1:58" ht="28.5" customHeight="1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83"/>
      <c r="S2" s="29"/>
      <c r="T2" s="29"/>
      <c r="U2" s="29"/>
      <c r="V2" s="29"/>
      <c r="W2" s="29"/>
      <c r="X2" s="29"/>
      <c r="Y2" s="29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18.75">
      <c r="A3" s="102" t="s">
        <v>82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83"/>
      <c r="S3" s="30"/>
      <c r="T3" s="30"/>
      <c r="U3" s="30"/>
      <c r="V3" s="30"/>
      <c r="W3" s="30"/>
      <c r="X3" s="30"/>
      <c r="Y3" s="30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95" ht="104.25" customHeight="1">
      <c r="A5" s="106" t="s">
        <v>6</v>
      </c>
      <c r="B5" s="98" t="s">
        <v>32</v>
      </c>
      <c r="C5" s="99"/>
      <c r="D5" s="99"/>
      <c r="E5" s="99"/>
      <c r="F5" s="100"/>
      <c r="G5" s="98" t="s">
        <v>33</v>
      </c>
      <c r="H5" s="99"/>
      <c r="I5" s="99"/>
      <c r="J5" s="99"/>
      <c r="K5" s="100"/>
      <c r="L5" s="104" t="s">
        <v>14</v>
      </c>
      <c r="M5" s="104"/>
      <c r="N5" s="104"/>
      <c r="O5" s="104"/>
      <c r="P5" s="104"/>
      <c r="Q5" s="104"/>
      <c r="R5" s="109" t="s">
        <v>15</v>
      </c>
      <c r="S5" s="110"/>
      <c r="T5" s="110"/>
      <c r="U5" s="110"/>
      <c r="V5" s="110"/>
      <c r="W5" s="110"/>
      <c r="X5" s="111"/>
      <c r="Y5" s="109" t="s">
        <v>16</v>
      </c>
      <c r="Z5" s="110"/>
      <c r="AA5" s="110"/>
      <c r="AB5" s="110"/>
      <c r="AC5" s="110"/>
      <c r="AD5" s="110"/>
      <c r="AE5" s="111"/>
      <c r="AF5" s="98" t="s">
        <v>34</v>
      </c>
      <c r="AG5" s="99"/>
      <c r="AH5" s="99"/>
      <c r="AI5" s="99"/>
      <c r="AJ5" s="100"/>
      <c r="AK5" s="104" t="s">
        <v>17</v>
      </c>
      <c r="AL5" s="104"/>
      <c r="AM5" s="104"/>
      <c r="AN5" s="104"/>
      <c r="AO5" s="109" t="s">
        <v>28</v>
      </c>
      <c r="AP5" s="110"/>
      <c r="AQ5" s="110"/>
      <c r="AR5" s="110"/>
      <c r="AS5" s="110"/>
      <c r="AT5" s="110"/>
      <c r="AU5" s="111"/>
      <c r="AV5" s="109" t="s">
        <v>18</v>
      </c>
      <c r="AW5" s="110"/>
      <c r="AX5" s="110"/>
      <c r="AY5" s="110"/>
      <c r="AZ5" s="110"/>
      <c r="BA5" s="110"/>
      <c r="BB5" s="111"/>
      <c r="BC5" s="98" t="s">
        <v>35</v>
      </c>
      <c r="BD5" s="99"/>
      <c r="BE5" s="99"/>
      <c r="BF5" s="99"/>
      <c r="BG5" s="100"/>
      <c r="BH5" s="104" t="s">
        <v>19</v>
      </c>
      <c r="BI5" s="104"/>
      <c r="BJ5" s="104"/>
      <c r="BK5" s="104"/>
      <c r="BL5" s="109" t="s">
        <v>20</v>
      </c>
      <c r="BM5" s="110"/>
      <c r="BN5" s="110"/>
      <c r="BO5" s="110"/>
      <c r="BP5" s="110"/>
      <c r="BQ5" s="110"/>
      <c r="BR5" s="111"/>
      <c r="BS5" s="98" t="s">
        <v>31</v>
      </c>
      <c r="BT5" s="99"/>
      <c r="BU5" s="99"/>
      <c r="BV5" s="99"/>
      <c r="BW5" s="100"/>
      <c r="BX5" s="104" t="s">
        <v>21</v>
      </c>
      <c r="BY5" s="104"/>
      <c r="BZ5" s="104"/>
      <c r="CA5" s="104"/>
      <c r="CB5" s="109" t="s">
        <v>22</v>
      </c>
      <c r="CC5" s="110"/>
      <c r="CD5" s="110"/>
      <c r="CE5" s="110"/>
      <c r="CF5" s="110"/>
      <c r="CG5" s="110"/>
      <c r="CH5" s="111"/>
      <c r="CI5" s="115" t="s">
        <v>36</v>
      </c>
      <c r="CJ5" s="115"/>
      <c r="CK5" s="112" t="s">
        <v>37</v>
      </c>
      <c r="CL5" s="113"/>
      <c r="CM5" s="113"/>
      <c r="CN5" s="113"/>
      <c r="CO5" s="113"/>
      <c r="CP5" s="113"/>
      <c r="CQ5" s="114"/>
    </row>
    <row r="6" spans="1:95" ht="204" customHeight="1">
      <c r="A6" s="106"/>
      <c r="B6" s="101" t="s">
        <v>81</v>
      </c>
      <c r="C6" s="104" t="s">
        <v>24</v>
      </c>
      <c r="D6" s="104" t="s">
        <v>25</v>
      </c>
      <c r="E6" s="104" t="s">
        <v>30</v>
      </c>
      <c r="F6" s="104"/>
      <c r="G6" s="101" t="s">
        <v>81</v>
      </c>
      <c r="H6" s="104" t="s">
        <v>24</v>
      </c>
      <c r="I6" s="104" t="s">
        <v>25</v>
      </c>
      <c r="J6" s="104" t="s">
        <v>30</v>
      </c>
      <c r="K6" s="104"/>
      <c r="L6" s="104" t="s">
        <v>24</v>
      </c>
      <c r="M6" s="104" t="s">
        <v>25</v>
      </c>
      <c r="N6" s="104" t="s">
        <v>30</v>
      </c>
      <c r="O6" s="104"/>
      <c r="P6" s="103" t="s">
        <v>26</v>
      </c>
      <c r="Q6" s="103"/>
      <c r="R6" s="101" t="s">
        <v>81</v>
      </c>
      <c r="S6" s="104" t="s">
        <v>24</v>
      </c>
      <c r="T6" s="104" t="s">
        <v>25</v>
      </c>
      <c r="U6" s="104" t="s">
        <v>30</v>
      </c>
      <c r="V6" s="104"/>
      <c r="W6" s="103" t="s">
        <v>26</v>
      </c>
      <c r="X6" s="103"/>
      <c r="Y6" s="101" t="s">
        <v>81</v>
      </c>
      <c r="Z6" s="104" t="s">
        <v>24</v>
      </c>
      <c r="AA6" s="104" t="s">
        <v>25</v>
      </c>
      <c r="AB6" s="104" t="s">
        <v>30</v>
      </c>
      <c r="AC6" s="104"/>
      <c r="AD6" s="103" t="s">
        <v>26</v>
      </c>
      <c r="AE6" s="103"/>
      <c r="AF6" s="101" t="s">
        <v>81</v>
      </c>
      <c r="AG6" s="104" t="s">
        <v>24</v>
      </c>
      <c r="AH6" s="104" t="s">
        <v>25</v>
      </c>
      <c r="AI6" s="104" t="s">
        <v>30</v>
      </c>
      <c r="AJ6" s="104"/>
      <c r="AK6" s="104" t="s">
        <v>24</v>
      </c>
      <c r="AL6" s="104" t="s">
        <v>25</v>
      </c>
      <c r="AM6" s="104" t="s">
        <v>30</v>
      </c>
      <c r="AN6" s="104"/>
      <c r="AO6" s="101" t="s">
        <v>81</v>
      </c>
      <c r="AP6" s="104" t="s">
        <v>24</v>
      </c>
      <c r="AQ6" s="104" t="s">
        <v>25</v>
      </c>
      <c r="AR6" s="104" t="s">
        <v>30</v>
      </c>
      <c r="AS6" s="104"/>
      <c r="AT6" s="103" t="s">
        <v>26</v>
      </c>
      <c r="AU6" s="103"/>
      <c r="AV6" s="101" t="s">
        <v>81</v>
      </c>
      <c r="AW6" s="104" t="s">
        <v>24</v>
      </c>
      <c r="AX6" s="104" t="s">
        <v>25</v>
      </c>
      <c r="AY6" s="104" t="s">
        <v>30</v>
      </c>
      <c r="AZ6" s="104"/>
      <c r="BA6" s="103" t="s">
        <v>26</v>
      </c>
      <c r="BB6" s="103"/>
      <c r="BC6" s="101" t="s">
        <v>81</v>
      </c>
      <c r="BD6" s="104" t="s">
        <v>24</v>
      </c>
      <c r="BE6" s="104" t="s">
        <v>25</v>
      </c>
      <c r="BF6" s="104" t="s">
        <v>30</v>
      </c>
      <c r="BG6" s="104"/>
      <c r="BH6" s="104" t="s">
        <v>24</v>
      </c>
      <c r="BI6" s="104" t="s">
        <v>25</v>
      </c>
      <c r="BJ6" s="104" t="s">
        <v>30</v>
      </c>
      <c r="BK6" s="104"/>
      <c r="BL6" s="101" t="s">
        <v>81</v>
      </c>
      <c r="BM6" s="104" t="s">
        <v>24</v>
      </c>
      <c r="BN6" s="104" t="s">
        <v>25</v>
      </c>
      <c r="BO6" s="104" t="s">
        <v>30</v>
      </c>
      <c r="BP6" s="104"/>
      <c r="BQ6" s="103" t="s">
        <v>26</v>
      </c>
      <c r="BR6" s="103"/>
      <c r="BS6" s="101" t="s">
        <v>81</v>
      </c>
      <c r="BT6" s="104" t="s">
        <v>24</v>
      </c>
      <c r="BU6" s="104" t="s">
        <v>25</v>
      </c>
      <c r="BV6" s="104" t="s">
        <v>30</v>
      </c>
      <c r="BW6" s="104"/>
      <c r="BX6" s="104" t="s">
        <v>24</v>
      </c>
      <c r="BY6" s="104" t="s">
        <v>25</v>
      </c>
      <c r="BZ6" s="104" t="s">
        <v>30</v>
      </c>
      <c r="CA6" s="104"/>
      <c r="CB6" s="101" t="s">
        <v>81</v>
      </c>
      <c r="CC6" s="104" t="s">
        <v>24</v>
      </c>
      <c r="CD6" s="104" t="s">
        <v>25</v>
      </c>
      <c r="CE6" s="104" t="s">
        <v>30</v>
      </c>
      <c r="CF6" s="104"/>
      <c r="CG6" s="105" t="s">
        <v>26</v>
      </c>
      <c r="CH6" s="105"/>
      <c r="CI6" s="104" t="s">
        <v>41</v>
      </c>
      <c r="CJ6" s="104" t="s">
        <v>10</v>
      </c>
      <c r="CK6" s="101" t="s">
        <v>81</v>
      </c>
      <c r="CL6" s="108" t="s">
        <v>24</v>
      </c>
      <c r="CM6" s="108" t="s">
        <v>25</v>
      </c>
      <c r="CN6" s="108" t="s">
        <v>30</v>
      </c>
      <c r="CO6" s="108"/>
      <c r="CP6" s="105" t="s">
        <v>26</v>
      </c>
      <c r="CQ6" s="105"/>
    </row>
    <row r="7" spans="1:95" s="2" customFormat="1" ht="113.25" customHeight="1">
      <c r="A7" s="106"/>
      <c r="B7" s="101"/>
      <c r="C7" s="104"/>
      <c r="D7" s="104"/>
      <c r="E7" s="22" t="s">
        <v>1</v>
      </c>
      <c r="F7" s="22" t="s">
        <v>3</v>
      </c>
      <c r="G7" s="101"/>
      <c r="H7" s="104"/>
      <c r="I7" s="104"/>
      <c r="J7" s="22" t="s">
        <v>1</v>
      </c>
      <c r="K7" s="22" t="s">
        <v>3</v>
      </c>
      <c r="L7" s="104"/>
      <c r="M7" s="104"/>
      <c r="N7" s="22" t="s">
        <v>1</v>
      </c>
      <c r="O7" s="22" t="s">
        <v>3</v>
      </c>
      <c r="P7" s="22" t="s">
        <v>41</v>
      </c>
      <c r="Q7" s="22" t="s">
        <v>10</v>
      </c>
      <c r="R7" s="101"/>
      <c r="S7" s="104"/>
      <c r="T7" s="104"/>
      <c r="U7" s="22" t="s">
        <v>1</v>
      </c>
      <c r="V7" s="22" t="s">
        <v>3</v>
      </c>
      <c r="W7" s="22" t="s">
        <v>9</v>
      </c>
      <c r="X7" s="22" t="s">
        <v>10</v>
      </c>
      <c r="Y7" s="101"/>
      <c r="Z7" s="104"/>
      <c r="AA7" s="104"/>
      <c r="AB7" s="22" t="s">
        <v>1</v>
      </c>
      <c r="AC7" s="22" t="s">
        <v>3</v>
      </c>
      <c r="AD7" s="22" t="s">
        <v>41</v>
      </c>
      <c r="AE7" s="22" t="s">
        <v>10</v>
      </c>
      <c r="AF7" s="101"/>
      <c r="AG7" s="104"/>
      <c r="AH7" s="104"/>
      <c r="AI7" s="22" t="s">
        <v>1</v>
      </c>
      <c r="AJ7" s="22" t="s">
        <v>3</v>
      </c>
      <c r="AK7" s="104"/>
      <c r="AL7" s="104"/>
      <c r="AM7" s="22" t="s">
        <v>1</v>
      </c>
      <c r="AN7" s="22" t="s">
        <v>3</v>
      </c>
      <c r="AO7" s="101"/>
      <c r="AP7" s="104"/>
      <c r="AQ7" s="104"/>
      <c r="AR7" s="22" t="s">
        <v>1</v>
      </c>
      <c r="AS7" s="22" t="s">
        <v>3</v>
      </c>
      <c r="AT7" s="22" t="s">
        <v>41</v>
      </c>
      <c r="AU7" s="22" t="s">
        <v>10</v>
      </c>
      <c r="AV7" s="101"/>
      <c r="AW7" s="104"/>
      <c r="AX7" s="104"/>
      <c r="AY7" s="22" t="s">
        <v>1</v>
      </c>
      <c r="AZ7" s="22" t="s">
        <v>3</v>
      </c>
      <c r="BA7" s="22" t="s">
        <v>41</v>
      </c>
      <c r="BB7" s="22" t="s">
        <v>10</v>
      </c>
      <c r="BC7" s="101"/>
      <c r="BD7" s="104"/>
      <c r="BE7" s="104"/>
      <c r="BF7" s="22" t="s">
        <v>1</v>
      </c>
      <c r="BG7" s="22" t="s">
        <v>3</v>
      </c>
      <c r="BH7" s="104"/>
      <c r="BI7" s="104"/>
      <c r="BJ7" s="22" t="s">
        <v>1</v>
      </c>
      <c r="BK7" s="22" t="s">
        <v>3</v>
      </c>
      <c r="BL7" s="101"/>
      <c r="BM7" s="104"/>
      <c r="BN7" s="104"/>
      <c r="BO7" s="22" t="s">
        <v>1</v>
      </c>
      <c r="BP7" s="22" t="s">
        <v>3</v>
      </c>
      <c r="BQ7" s="22" t="s">
        <v>41</v>
      </c>
      <c r="BR7" s="22" t="s">
        <v>10</v>
      </c>
      <c r="BS7" s="101"/>
      <c r="BT7" s="104"/>
      <c r="BU7" s="104"/>
      <c r="BV7" s="22" t="s">
        <v>1</v>
      </c>
      <c r="BW7" s="22" t="s">
        <v>3</v>
      </c>
      <c r="BX7" s="104"/>
      <c r="BY7" s="104"/>
      <c r="BZ7" s="22" t="s">
        <v>1</v>
      </c>
      <c r="CA7" s="22" t="s">
        <v>3</v>
      </c>
      <c r="CB7" s="101"/>
      <c r="CC7" s="104"/>
      <c r="CD7" s="104"/>
      <c r="CE7" s="22" t="s">
        <v>1</v>
      </c>
      <c r="CF7" s="22" t="s">
        <v>3</v>
      </c>
      <c r="CG7" s="31" t="s">
        <v>41</v>
      </c>
      <c r="CH7" s="31" t="s">
        <v>10</v>
      </c>
      <c r="CI7" s="104"/>
      <c r="CJ7" s="104"/>
      <c r="CK7" s="101"/>
      <c r="CL7" s="108"/>
      <c r="CM7" s="108"/>
      <c r="CN7" s="31" t="s">
        <v>1</v>
      </c>
      <c r="CO7" s="31" t="s">
        <v>3</v>
      </c>
      <c r="CP7" s="31" t="s">
        <v>41</v>
      </c>
      <c r="CQ7" s="31" t="s">
        <v>10</v>
      </c>
    </row>
    <row r="8" spans="1:95" s="25" customFormat="1" ht="21.75" customHeight="1" thickBot="1">
      <c r="A8" s="23">
        <v>1</v>
      </c>
      <c r="B8" s="23">
        <v>2</v>
      </c>
      <c r="C8" s="24">
        <v>3</v>
      </c>
      <c r="D8" s="23">
        <f aca="true" t="shared" si="0" ref="D8:BX8">C8+1</f>
        <v>4</v>
      </c>
      <c r="E8" s="24">
        <f t="shared" si="0"/>
        <v>5</v>
      </c>
      <c r="F8" s="23">
        <f t="shared" si="0"/>
        <v>6</v>
      </c>
      <c r="G8" s="23">
        <v>7</v>
      </c>
      <c r="H8" s="24">
        <v>8</v>
      </c>
      <c r="I8" s="23">
        <f t="shared" si="0"/>
        <v>9</v>
      </c>
      <c r="J8" s="24">
        <f t="shared" si="0"/>
        <v>10</v>
      </c>
      <c r="K8" s="23">
        <f t="shared" si="0"/>
        <v>11</v>
      </c>
      <c r="L8" s="24">
        <f t="shared" si="0"/>
        <v>12</v>
      </c>
      <c r="M8" s="23">
        <f t="shared" si="0"/>
        <v>13</v>
      </c>
      <c r="N8" s="24">
        <f t="shared" si="0"/>
        <v>14</v>
      </c>
      <c r="O8" s="23">
        <f t="shared" si="0"/>
        <v>15</v>
      </c>
      <c r="P8" s="24">
        <f t="shared" si="0"/>
        <v>16</v>
      </c>
      <c r="Q8" s="23">
        <f t="shared" si="0"/>
        <v>17</v>
      </c>
      <c r="R8" s="23">
        <v>18</v>
      </c>
      <c r="S8" s="24">
        <v>19</v>
      </c>
      <c r="T8" s="23">
        <f t="shared" si="0"/>
        <v>20</v>
      </c>
      <c r="U8" s="24">
        <f t="shared" si="0"/>
        <v>21</v>
      </c>
      <c r="V8" s="23">
        <f t="shared" si="0"/>
        <v>22</v>
      </c>
      <c r="W8" s="24">
        <f t="shared" si="0"/>
        <v>23</v>
      </c>
      <c r="X8" s="23">
        <f t="shared" si="0"/>
        <v>24</v>
      </c>
      <c r="Y8" s="23">
        <v>25</v>
      </c>
      <c r="Z8" s="24">
        <v>26</v>
      </c>
      <c r="AA8" s="23">
        <f t="shared" si="0"/>
        <v>27</v>
      </c>
      <c r="AB8" s="24">
        <f t="shared" si="0"/>
        <v>28</v>
      </c>
      <c r="AC8" s="23">
        <f t="shared" si="0"/>
        <v>29</v>
      </c>
      <c r="AD8" s="24">
        <f t="shared" si="0"/>
        <v>30</v>
      </c>
      <c r="AE8" s="23">
        <f t="shared" si="0"/>
        <v>31</v>
      </c>
      <c r="AF8" s="23">
        <v>32</v>
      </c>
      <c r="AG8" s="24">
        <v>33</v>
      </c>
      <c r="AH8" s="23">
        <f t="shared" si="0"/>
        <v>34</v>
      </c>
      <c r="AI8" s="24">
        <f t="shared" si="0"/>
        <v>35</v>
      </c>
      <c r="AJ8" s="23">
        <f t="shared" si="0"/>
        <v>36</v>
      </c>
      <c r="AK8" s="24">
        <f t="shared" si="0"/>
        <v>37</v>
      </c>
      <c r="AL8" s="23">
        <f t="shared" si="0"/>
        <v>38</v>
      </c>
      <c r="AM8" s="24">
        <f t="shared" si="0"/>
        <v>39</v>
      </c>
      <c r="AN8" s="23">
        <f t="shared" si="0"/>
        <v>40</v>
      </c>
      <c r="AO8" s="23">
        <v>41</v>
      </c>
      <c r="AP8" s="24">
        <v>42</v>
      </c>
      <c r="AQ8" s="23">
        <f t="shared" si="0"/>
        <v>43</v>
      </c>
      <c r="AR8" s="24">
        <f t="shared" si="0"/>
        <v>44</v>
      </c>
      <c r="AS8" s="23">
        <f t="shared" si="0"/>
        <v>45</v>
      </c>
      <c r="AT8" s="24">
        <f t="shared" si="0"/>
        <v>46</v>
      </c>
      <c r="AU8" s="23">
        <f t="shared" si="0"/>
        <v>47</v>
      </c>
      <c r="AV8" s="23">
        <v>48</v>
      </c>
      <c r="AW8" s="24">
        <v>49</v>
      </c>
      <c r="AX8" s="23">
        <f t="shared" si="0"/>
        <v>50</v>
      </c>
      <c r="AY8" s="24">
        <f t="shared" si="0"/>
        <v>51</v>
      </c>
      <c r="AZ8" s="23">
        <f t="shared" si="0"/>
        <v>52</v>
      </c>
      <c r="BA8" s="24">
        <f t="shared" si="0"/>
        <v>53</v>
      </c>
      <c r="BB8" s="23">
        <f t="shared" si="0"/>
        <v>54</v>
      </c>
      <c r="BC8" s="23">
        <v>55</v>
      </c>
      <c r="BD8" s="24">
        <v>56</v>
      </c>
      <c r="BE8" s="23">
        <f t="shared" si="0"/>
        <v>57</v>
      </c>
      <c r="BF8" s="24">
        <f t="shared" si="0"/>
        <v>58</v>
      </c>
      <c r="BG8" s="23">
        <f t="shared" si="0"/>
        <v>59</v>
      </c>
      <c r="BH8" s="24">
        <f t="shared" si="0"/>
        <v>60</v>
      </c>
      <c r="BI8" s="23">
        <f t="shared" si="0"/>
        <v>61</v>
      </c>
      <c r="BJ8" s="24">
        <f t="shared" si="0"/>
        <v>62</v>
      </c>
      <c r="BK8" s="23">
        <f t="shared" si="0"/>
        <v>63</v>
      </c>
      <c r="BL8" s="23">
        <v>64</v>
      </c>
      <c r="BM8" s="24">
        <v>65</v>
      </c>
      <c r="BN8" s="23">
        <f t="shared" si="0"/>
        <v>66</v>
      </c>
      <c r="BO8" s="24">
        <f t="shared" si="0"/>
        <v>67</v>
      </c>
      <c r="BP8" s="23">
        <f t="shared" si="0"/>
        <v>68</v>
      </c>
      <c r="BQ8" s="24">
        <f t="shared" si="0"/>
        <v>69</v>
      </c>
      <c r="BR8" s="23">
        <f t="shared" si="0"/>
        <v>70</v>
      </c>
      <c r="BS8" s="23">
        <v>71</v>
      </c>
      <c r="BT8" s="24">
        <v>72</v>
      </c>
      <c r="BU8" s="23">
        <f t="shared" si="0"/>
        <v>73</v>
      </c>
      <c r="BV8" s="24">
        <f t="shared" si="0"/>
        <v>74</v>
      </c>
      <c r="BW8" s="23">
        <f t="shared" si="0"/>
        <v>75</v>
      </c>
      <c r="BX8" s="24">
        <f t="shared" si="0"/>
        <v>76</v>
      </c>
      <c r="BY8" s="23">
        <f aca="true" t="shared" si="1" ref="BY8:CQ8">BX8+1</f>
        <v>77</v>
      </c>
      <c r="BZ8" s="24">
        <f t="shared" si="1"/>
        <v>78</v>
      </c>
      <c r="CA8" s="23">
        <f t="shared" si="1"/>
        <v>79</v>
      </c>
      <c r="CB8" s="23">
        <v>80</v>
      </c>
      <c r="CC8" s="24">
        <v>81</v>
      </c>
      <c r="CD8" s="23">
        <f t="shared" si="1"/>
        <v>82</v>
      </c>
      <c r="CE8" s="24">
        <f t="shared" si="1"/>
        <v>83</v>
      </c>
      <c r="CF8" s="23">
        <f t="shared" si="1"/>
        <v>84</v>
      </c>
      <c r="CG8" s="32">
        <f>CF8+1</f>
        <v>85</v>
      </c>
      <c r="CH8" s="32">
        <f>CG8+1</f>
        <v>86</v>
      </c>
      <c r="CI8" s="23">
        <f>CH8+1</f>
        <v>87</v>
      </c>
      <c r="CJ8" s="23">
        <f t="shared" si="1"/>
        <v>88</v>
      </c>
      <c r="CK8" s="23">
        <v>89</v>
      </c>
      <c r="CL8" s="32">
        <v>90</v>
      </c>
      <c r="CM8" s="33">
        <f t="shared" si="1"/>
        <v>91</v>
      </c>
      <c r="CN8" s="32">
        <f t="shared" si="1"/>
        <v>92</v>
      </c>
      <c r="CO8" s="33">
        <f t="shared" si="1"/>
        <v>93</v>
      </c>
      <c r="CP8" s="32">
        <f t="shared" si="1"/>
        <v>94</v>
      </c>
      <c r="CQ8" s="33">
        <f t="shared" si="1"/>
        <v>95</v>
      </c>
    </row>
    <row r="9" spans="1:95" s="69" customFormat="1" ht="16.5" thickBot="1">
      <c r="A9" s="66" t="s">
        <v>80</v>
      </c>
      <c r="B9" s="67">
        <f>SUM('Приложение 2'!B20+'Приложение 3'!B23+'Приложение 4'!B11+'Приложение 5'!B10)</f>
        <v>878.76</v>
      </c>
      <c r="C9" s="67">
        <f>SUM('Приложение 2'!C20+'Приложение 3'!C23+'Приложение 4'!C11+'Приложение 5'!C10)</f>
        <v>728.83</v>
      </c>
      <c r="D9" s="67">
        <f>SUM('Приложение 2'!D20+'Приложение 3'!D23+'Приложение 4'!D11+'Приложение 5'!D10)</f>
        <v>728.6999999999999</v>
      </c>
      <c r="E9" s="67">
        <f>SUM('Приложение 2'!E20*'Приложение 2'!C20+'Приложение 3'!E23*'Приложение 3'!C23+'Приложение 4'!E11*'Приложение 4'!C11+'Приложение 5'!E10*'Приложение 5'!C10)/'Приложение 1'!C9</f>
        <v>17406.718946805155</v>
      </c>
      <c r="F9" s="67">
        <f>SUM('Приложение 2'!F20*'Приложение 2'!D20+'Приложение 3'!F23*'Приложение 3'!D23+'Приложение 4'!F11*'Приложение 4'!D11+'Приложение 5'!F10*'Приложение 5'!D10)/'Приложение 1'!D9</f>
        <v>17409.820872787157</v>
      </c>
      <c r="G9" s="67">
        <f>SUM('Приложение 2'!B20)</f>
        <v>507.05999999999995</v>
      </c>
      <c r="H9" s="67">
        <f>SUM('Приложение 2'!C20)</f>
        <v>428.84</v>
      </c>
      <c r="I9" s="67">
        <f>SUM('Приложение 2'!D20)</f>
        <v>418.8999999999999</v>
      </c>
      <c r="J9" s="67">
        <f>SUM('Приложение 2'!E20)</f>
        <v>19260.763011845913</v>
      </c>
      <c r="K9" s="67">
        <f>SUM('Приложение 2'!F20)</f>
        <v>19717.798066364292</v>
      </c>
      <c r="L9" s="67">
        <f>SUM('Приложение 2'!G20)</f>
        <v>11</v>
      </c>
      <c r="M9" s="67">
        <f>SUM('Приложение 2'!H20)</f>
        <v>11</v>
      </c>
      <c r="N9" s="67">
        <f>SUM('Приложение 2'!I20)</f>
        <v>40678.200000000004</v>
      </c>
      <c r="O9" s="67">
        <f>SUM('Приложение 2'!J20)</f>
        <v>48305.681818181816</v>
      </c>
      <c r="P9" s="67">
        <f>SUM('Приложение 2'!K20)</f>
        <v>11</v>
      </c>
      <c r="Q9" s="67">
        <f>SUM('Приложение 2'!L20)</f>
        <v>49715.681818181816</v>
      </c>
      <c r="R9" s="67">
        <f>SUM('Приложение 2'!M20)</f>
        <v>272.7</v>
      </c>
      <c r="S9" s="67">
        <f>SUM('Приложение 2'!N20)</f>
        <v>228.55</v>
      </c>
      <c r="T9" s="67">
        <f>SUM('Приложение 2'!O20)</f>
        <v>209.29999999999998</v>
      </c>
      <c r="U9" s="67">
        <f>SUM('Приложение 2'!P20)</f>
        <v>23176.25154233209</v>
      </c>
      <c r="V9" s="67">
        <f>SUM('Приложение 2'!Q20)</f>
        <v>25307.846583850933</v>
      </c>
      <c r="W9" s="67">
        <f>SUM('Приложение 2'!R20)</f>
        <v>196.2</v>
      </c>
      <c r="X9" s="67">
        <f>SUM('Приложение 2'!S20)</f>
        <v>28627.920540265037</v>
      </c>
      <c r="Y9" s="67">
        <f>SUM('Приложение 2'!T20)</f>
        <v>238.81</v>
      </c>
      <c r="Z9" s="67">
        <f>SUM('Приложение 2'!U20)</f>
        <v>206.11999999999998</v>
      </c>
      <c r="AA9" s="67">
        <f>SUM('Приложение 2'!V20)</f>
        <v>179.7</v>
      </c>
      <c r="AB9" s="67">
        <f>SUM('Приложение 2'!W20)</f>
        <v>22515.27289928198</v>
      </c>
      <c r="AC9" s="67">
        <f>SUM('Приложение 2'!X20)</f>
        <v>25825.53171953256</v>
      </c>
      <c r="AD9" s="67">
        <f>SUM('Приложение 2'!Y20)</f>
        <v>168.29999999999998</v>
      </c>
      <c r="AE9" s="67">
        <f>SUM('Приложение 2'!Z20)</f>
        <v>29037.734997029118</v>
      </c>
      <c r="AF9" s="68">
        <f>SUM('Приложение 3'!B23)</f>
        <v>252.95</v>
      </c>
      <c r="AG9" s="68">
        <f>SUM('Приложение 3'!C23)</f>
        <v>213.15</v>
      </c>
      <c r="AH9" s="68">
        <f>SUM('Приложение 3'!D23)</f>
        <v>223.60000000000002</v>
      </c>
      <c r="AI9" s="68">
        <f>SUM('Приложение 3'!E23)</f>
        <v>14357.062538118693</v>
      </c>
      <c r="AJ9" s="68">
        <f>SUM('Приложение 3'!F23)</f>
        <v>13686.081753130586</v>
      </c>
      <c r="AK9" s="68">
        <f>SUM('Приложение 3'!G23)</f>
        <v>5</v>
      </c>
      <c r="AL9" s="68">
        <f>SUM('Приложение 3'!H23)</f>
        <v>5</v>
      </c>
      <c r="AM9" s="68">
        <f>SUM('Приложение 3'!I23)</f>
        <v>27510</v>
      </c>
      <c r="AN9" s="68">
        <f>SUM('Приложение 3'!J23)</f>
        <v>27510</v>
      </c>
      <c r="AO9" s="68">
        <f>SUM('Приложение 3'!M23)</f>
        <v>113.49999999999999</v>
      </c>
      <c r="AP9" s="68">
        <f>SUM('Приложение 3'!N23)</f>
        <v>97.3</v>
      </c>
      <c r="AQ9" s="68">
        <f>SUM('Приложение 3'!O23)</f>
        <v>104.1</v>
      </c>
      <c r="AR9" s="68">
        <f>SUM('Приложение 3'!P23)</f>
        <v>19618.741932168552</v>
      </c>
      <c r="AS9" s="68">
        <f>SUM('Приложение 3'!Q23)</f>
        <v>18337.21027857829</v>
      </c>
      <c r="AT9" s="68">
        <f>SUM('Приложение 3'!R23)</f>
        <v>98.1</v>
      </c>
      <c r="AU9" s="68">
        <f>SUM('Приложение 3'!S23)</f>
        <v>20383.83292558614</v>
      </c>
      <c r="AV9" s="68">
        <f>SUM('Приложение 3'!T23)</f>
        <v>85.54999999999998</v>
      </c>
      <c r="AW9" s="68">
        <f>SUM('Приложение 3'!U23)</f>
        <v>78.49999999999999</v>
      </c>
      <c r="AX9" s="68">
        <f>SUM('Приложение 3'!V23)</f>
        <v>82.8</v>
      </c>
      <c r="AY9" s="68">
        <f>SUM('Приложение 3'!W23)</f>
        <v>18717.05719745223</v>
      </c>
      <c r="AZ9" s="68">
        <f>SUM('Приложение 3'!X23)</f>
        <v>17745.036111111112</v>
      </c>
      <c r="BA9" s="68">
        <f>SUM('Приложение 3'!Y23)</f>
        <v>78.54999999999998</v>
      </c>
      <c r="BB9" s="68">
        <f>SUM('Приложение 3'!Z23)</f>
        <v>19885.764990451946</v>
      </c>
      <c r="BC9" s="68">
        <f>SUM('Приложение 4'!B11)</f>
        <v>79.85</v>
      </c>
      <c r="BD9" s="68">
        <f>SUM('Приложение 4'!C11)</f>
        <v>55.44</v>
      </c>
      <c r="BE9" s="68">
        <f>SUM('Приложение 4'!D11)</f>
        <v>53.8</v>
      </c>
      <c r="BF9" s="68">
        <f>SUM('Приложение 4'!E11)</f>
        <v>14401.66702741703</v>
      </c>
      <c r="BG9" s="68">
        <f>SUM('Приложение 4'!F11)</f>
        <v>14840.676951672864</v>
      </c>
      <c r="BH9" s="68">
        <f>SUM('Приложение 4'!G11)</f>
        <v>2</v>
      </c>
      <c r="BI9" s="68">
        <f>SUM('Приложение 4'!H11)</f>
        <v>2</v>
      </c>
      <c r="BJ9" s="68">
        <f>SUM('Приложение 4'!I11)</f>
        <v>36600</v>
      </c>
      <c r="BK9" s="68">
        <f>SUM('Приложение 4'!J11)</f>
        <v>36600</v>
      </c>
      <c r="BL9" s="68">
        <f>SUM('Приложение 4'!K11)</f>
        <v>36.19</v>
      </c>
      <c r="BM9" s="68">
        <f>SUM('Приложение 4'!L11)</f>
        <v>25.63</v>
      </c>
      <c r="BN9" s="68">
        <f>SUM('Приложение 4'!M11)</f>
        <v>23.2</v>
      </c>
      <c r="BO9" s="68">
        <f>SUM('Приложение 4'!N11)</f>
        <v>16670.933281310965</v>
      </c>
      <c r="BP9" s="68">
        <f>SUM('Приложение 4'!O11)</f>
        <v>18417.06982758621</v>
      </c>
      <c r="BQ9" s="68">
        <f>SUM('Приложение 4'!P11)</f>
        <v>21.4</v>
      </c>
      <c r="BR9" s="68">
        <f>SUM('Приложение 4'!Q11)</f>
        <v>20376.832710280378</v>
      </c>
      <c r="BS9" s="68">
        <f>SUM('Приложение 5'!B10)</f>
        <v>38.9</v>
      </c>
      <c r="BT9" s="68">
        <f>SUM('Приложение 5'!C10)</f>
        <v>31.4</v>
      </c>
      <c r="BU9" s="68">
        <f>SUM('Приложение 5'!D10)</f>
        <v>32.4</v>
      </c>
      <c r="BV9" s="68">
        <f>SUM('Приложение 5'!E10)</f>
        <v>18092.9</v>
      </c>
      <c r="BW9" s="68">
        <f>SUM('Приложение 5'!F10)</f>
        <v>17534.4</v>
      </c>
      <c r="BX9" s="68">
        <f>SUM('Приложение 5'!G10)</f>
        <v>1</v>
      </c>
      <c r="BY9" s="68">
        <f>SUM('Приложение 5'!H10)</f>
        <v>1</v>
      </c>
      <c r="BZ9" s="68">
        <f>SUM('Приложение 5'!I10)</f>
        <v>38437.5</v>
      </c>
      <c r="CA9" s="68">
        <f>SUM('Приложение 5'!J10)</f>
        <v>38437.5</v>
      </c>
      <c r="CB9" s="68">
        <f>SUM('Приложение 5'!K10)</f>
        <v>15</v>
      </c>
      <c r="CC9" s="68">
        <f>SUM('Приложение 5'!L10)</f>
        <v>11.6</v>
      </c>
      <c r="CD9" s="68">
        <f>SUM('Приложение 5'!M10)</f>
        <v>12.1</v>
      </c>
      <c r="CE9" s="68">
        <f>SUM('Приложение 5'!N10)</f>
        <v>20691.9</v>
      </c>
      <c r="CF9" s="68">
        <f>SUM('Приложение 5'!O10)</f>
        <v>19836.8</v>
      </c>
      <c r="CG9" s="68">
        <f>SUM('Приложение 5'!P10)</f>
        <v>12</v>
      </c>
      <c r="CH9" s="68">
        <f>SUM('Приложение 5'!Q10)</f>
        <v>23123</v>
      </c>
      <c r="CI9" s="67">
        <f>SUM('Приложение 2'!AA20+'Приложение 3'!AA23+'Приложение 4'!R11+'Приложение 5'!R10)</f>
        <v>17.6</v>
      </c>
      <c r="CJ9" s="67">
        <f>SUM('Приложение 2'!AA20*'Приложение 2'!AB20+'Приложение 3'!AA23*'Приложение 3'!AB23+'Приложение 5'!R10*'Приложение 5'!S10)/CI9</f>
        <v>22620.554545454546</v>
      </c>
      <c r="CK9" s="56">
        <f>SUM('Приложение 4'!T11)</f>
        <v>2</v>
      </c>
      <c r="CL9" s="56">
        <f>SUM('Приложение 4'!U11)</f>
        <v>1.4</v>
      </c>
      <c r="CM9" s="56">
        <f>SUM('Приложение 4'!V11)</f>
        <v>1.4</v>
      </c>
      <c r="CN9" s="56">
        <f>SUM('Приложение 4'!W11)</f>
        <v>9071.5</v>
      </c>
      <c r="CO9" s="56">
        <f>SUM('Приложение 4'!X11)</f>
        <v>9071.5</v>
      </c>
      <c r="CP9" s="56">
        <f>SUM('Приложение 4'!Y11)</f>
        <v>1.6</v>
      </c>
      <c r="CQ9" s="56">
        <f>SUM('Приложение 4'!Z11)</f>
        <v>9071.5</v>
      </c>
    </row>
    <row r="10" spans="1:84" ht="17.25" customHeight="1">
      <c r="A10" s="8"/>
      <c r="B10" s="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18.75" customHeight="1">
      <c r="A11" s="18" t="s">
        <v>0</v>
      </c>
      <c r="B11" s="18"/>
      <c r="C11" s="19"/>
      <c r="D11" s="19"/>
      <c r="E11" s="19"/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15.75">
      <c r="A12" s="18" t="s">
        <v>55</v>
      </c>
      <c r="B12" s="18"/>
      <c r="C12" s="19"/>
      <c r="D12" s="19"/>
      <c r="E12" s="19"/>
      <c r="F12" s="19"/>
      <c r="G12" s="1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9"/>
      <c r="BE12" s="19"/>
      <c r="BF12" s="19"/>
      <c r="BG12" s="17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7" ht="18" customHeight="1">
      <c r="A13" s="3"/>
      <c r="B13" s="3"/>
      <c r="C13" s="4"/>
      <c r="D13" s="4"/>
      <c r="E13" s="4"/>
      <c r="F13" s="4"/>
      <c r="G13" s="4"/>
    </row>
    <row r="14" spans="1:5" ht="12.75">
      <c r="A14" s="9"/>
      <c r="B14" s="9"/>
      <c r="C14" s="9"/>
      <c r="D14" s="9"/>
      <c r="E14" s="9"/>
    </row>
    <row r="15" spans="1:5" ht="12.75">
      <c r="A15" s="3"/>
      <c r="B15" s="3"/>
      <c r="C15" s="4"/>
      <c r="D15" s="4"/>
      <c r="E15" s="4"/>
    </row>
    <row r="16" spans="1:2" ht="15.75">
      <c r="A16" s="6"/>
      <c r="B16" s="6"/>
    </row>
    <row r="17" spans="1:2" ht="15">
      <c r="A17" s="7"/>
      <c r="B17" s="7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</sheetData>
  <sheetProtection/>
  <mergeCells count="91">
    <mergeCell ref="Y5:AE5"/>
    <mergeCell ref="AP6:AP7"/>
    <mergeCell ref="CB5:CH5"/>
    <mergeCell ref="CB6:CB7"/>
    <mergeCell ref="AF5:AJ5"/>
    <mergeCell ref="AF6:AF7"/>
    <mergeCell ref="AO5:AU5"/>
    <mergeCell ref="AO6:AO7"/>
    <mergeCell ref="AV5:BB5"/>
    <mergeCell ref="AV6:AV7"/>
    <mergeCell ref="CK5:CQ5"/>
    <mergeCell ref="CK6:CK7"/>
    <mergeCell ref="BC5:BG5"/>
    <mergeCell ref="BC6:BC7"/>
    <mergeCell ref="BL5:BR5"/>
    <mergeCell ref="BL6:BL7"/>
    <mergeCell ref="BE6:BE7"/>
    <mergeCell ref="CI5:CJ5"/>
    <mergeCell ref="CI6:CI7"/>
    <mergeCell ref="CJ6:CJ7"/>
    <mergeCell ref="AH6:AH7"/>
    <mergeCell ref="B6:B7"/>
    <mergeCell ref="G5:K5"/>
    <mergeCell ref="G6:G7"/>
    <mergeCell ref="R5:X5"/>
    <mergeCell ref="R6:R7"/>
    <mergeCell ref="I6:I7"/>
    <mergeCell ref="L6:L7"/>
    <mergeCell ref="B5:F5"/>
    <mergeCell ref="E6:F6"/>
    <mergeCell ref="CL6:CL7"/>
    <mergeCell ref="CM6:CM7"/>
    <mergeCell ref="CN6:CO6"/>
    <mergeCell ref="CP6:CQ6"/>
    <mergeCell ref="BU6:BU7"/>
    <mergeCell ref="BY6:BY7"/>
    <mergeCell ref="BV6:BW6"/>
    <mergeCell ref="BI6:BI7"/>
    <mergeCell ref="BM6:BM7"/>
    <mergeCell ref="BN6:BN7"/>
    <mergeCell ref="BQ6:BR6"/>
    <mergeCell ref="U6:V6"/>
    <mergeCell ref="AA6:AA7"/>
    <mergeCell ref="Y6:Y7"/>
    <mergeCell ref="AM6:AN6"/>
    <mergeCell ref="Z6:Z7"/>
    <mergeCell ref="BD6:BD7"/>
    <mergeCell ref="J6:K6"/>
    <mergeCell ref="P1:Q1"/>
    <mergeCell ref="BH6:BH7"/>
    <mergeCell ref="P6:Q6"/>
    <mergeCell ref="M6:M7"/>
    <mergeCell ref="S6:S7"/>
    <mergeCell ref="N6:O6"/>
    <mergeCell ref="AG6:AG7"/>
    <mergeCell ref="BH5:BK5"/>
    <mergeCell ref="AT6:AU6"/>
    <mergeCell ref="A5:A7"/>
    <mergeCell ref="AI6:AJ6"/>
    <mergeCell ref="D6:D7"/>
    <mergeCell ref="C6:C7"/>
    <mergeCell ref="H6:H7"/>
    <mergeCell ref="T6:T7"/>
    <mergeCell ref="L5:Q5"/>
    <mergeCell ref="AD6:AE6"/>
    <mergeCell ref="W6:X6"/>
    <mergeCell ref="AB6:AC6"/>
    <mergeCell ref="AW6:AW7"/>
    <mergeCell ref="BF6:BG6"/>
    <mergeCell ref="AK5:AN5"/>
    <mergeCell ref="AQ6:AQ7"/>
    <mergeCell ref="AX6:AX7"/>
    <mergeCell ref="AK6:AK7"/>
    <mergeCell ref="AY6:AZ6"/>
    <mergeCell ref="AR6:AS6"/>
    <mergeCell ref="BX5:CA5"/>
    <mergeCell ref="CE6:CF6"/>
    <mergeCell ref="BX6:BX7"/>
    <mergeCell ref="CG6:CH6"/>
    <mergeCell ref="CD6:CD7"/>
    <mergeCell ref="CC6:CC7"/>
    <mergeCell ref="BS5:BW5"/>
    <mergeCell ref="BS6:BS7"/>
    <mergeCell ref="A2:Q2"/>
    <mergeCell ref="A3:Q3"/>
    <mergeCell ref="BA6:BB6"/>
    <mergeCell ref="BZ6:CA6"/>
    <mergeCell ref="BJ6:BK6"/>
    <mergeCell ref="AL6:AL7"/>
    <mergeCell ref="BO6:BP6"/>
    <mergeCell ref="BT6:BT7"/>
  </mergeCells>
  <printOptions/>
  <pageMargins left="0" right="0" top="1.141732283464567" bottom="0.7480314960629921" header="0.31496062992125984" footer="0.31496062992125984"/>
  <pageSetup fitToWidth="3" fitToHeight="1" horizontalDpi="600" verticalDpi="600" orientation="landscape" paperSize="9" scale="38" r:id="rId1"/>
  <colBreaks count="4" manualBreakCount="4">
    <brk id="18" max="65535" man="1"/>
    <brk id="32" max="65535" man="1"/>
    <brk id="55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B10" sqref="AB10"/>
    </sheetView>
  </sheetViews>
  <sheetFormatPr defaultColWidth="9.140625" defaultRowHeight="12.75"/>
  <cols>
    <col min="1" max="1" width="33.28125" style="0" customWidth="1"/>
    <col min="2" max="2" width="10.28125" style="0" customWidth="1"/>
    <col min="3" max="4" width="10.00390625" style="0" customWidth="1"/>
    <col min="5" max="6" width="10.7109375" style="0" customWidth="1"/>
    <col min="7" max="8" width="9.7109375" style="0" customWidth="1"/>
    <col min="9" max="10" width="10.7109375" style="0" customWidth="1"/>
    <col min="11" max="11" width="14.8515625" style="0" customWidth="1"/>
    <col min="12" max="12" width="14.710937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14.00390625" style="0" customWidth="1"/>
    <col min="19" max="19" width="13.7109375" style="0" customWidth="1"/>
    <col min="20" max="22" width="9.28125" style="0" customWidth="1"/>
    <col min="23" max="24" width="10.7109375" style="0" customWidth="1"/>
    <col min="25" max="25" width="15.140625" style="0" customWidth="1"/>
    <col min="26" max="26" width="13.57421875" style="0" customWidth="1"/>
    <col min="27" max="27" width="11.00390625" style="0" customWidth="1"/>
    <col min="28" max="28" width="16.421875" style="0" customWidth="1"/>
    <col min="29" max="29" width="8.140625" style="0" customWidth="1"/>
    <col min="30" max="30" width="8.28125" style="0" customWidth="1"/>
    <col min="31" max="31" width="7.7109375" style="0" customWidth="1"/>
    <col min="32" max="32" width="9.8515625" style="0" customWidth="1"/>
    <col min="33" max="33" width="8.00390625" style="0" customWidth="1"/>
    <col min="34" max="34" width="9.7109375" style="0" customWidth="1"/>
  </cols>
  <sheetData>
    <row r="1" spans="18:20" ht="20.25">
      <c r="R1" s="107" t="s">
        <v>45</v>
      </c>
      <c r="S1" s="107"/>
      <c r="T1" s="84"/>
    </row>
    <row r="2" spans="3:26" ht="26.25" customHeight="1">
      <c r="C2" s="116" t="s">
        <v>57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85"/>
      <c r="U2" s="13"/>
      <c r="V2" s="13"/>
      <c r="W2" s="13"/>
      <c r="X2" s="13"/>
      <c r="Y2" s="13"/>
      <c r="Z2" s="13"/>
    </row>
    <row r="3" spans="3:26" ht="18.75">
      <c r="C3" s="102" t="s">
        <v>83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83"/>
      <c r="U3" s="14"/>
      <c r="V3" s="14"/>
      <c r="W3" s="14"/>
      <c r="X3" s="14"/>
      <c r="Y3" s="14"/>
      <c r="Z3" s="14"/>
    </row>
    <row r="4" spans="1:26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4" ht="98.25" customHeight="1">
      <c r="A5" s="124" t="s">
        <v>11</v>
      </c>
      <c r="B5" s="118" t="s">
        <v>39</v>
      </c>
      <c r="C5" s="119"/>
      <c r="D5" s="119"/>
      <c r="E5" s="119"/>
      <c r="F5" s="120"/>
      <c r="G5" s="117" t="s">
        <v>7</v>
      </c>
      <c r="H5" s="117"/>
      <c r="I5" s="117"/>
      <c r="J5" s="117"/>
      <c r="K5" s="117"/>
      <c r="L5" s="117"/>
      <c r="M5" s="121" t="s">
        <v>8</v>
      </c>
      <c r="N5" s="122"/>
      <c r="O5" s="122"/>
      <c r="P5" s="122"/>
      <c r="Q5" s="122"/>
      <c r="R5" s="122"/>
      <c r="S5" s="123"/>
      <c r="T5" s="121" t="s">
        <v>23</v>
      </c>
      <c r="U5" s="122"/>
      <c r="V5" s="122"/>
      <c r="W5" s="122"/>
      <c r="X5" s="122"/>
      <c r="Y5" s="122"/>
      <c r="Z5" s="123"/>
      <c r="AA5" s="117" t="s">
        <v>38</v>
      </c>
      <c r="AB5" s="117"/>
      <c r="AC5" s="101" t="s">
        <v>40</v>
      </c>
      <c r="AD5" s="101"/>
      <c r="AE5" s="101"/>
      <c r="AF5" s="101"/>
      <c r="AG5" s="101"/>
      <c r="AH5" s="101"/>
    </row>
    <row r="6" spans="1:34" ht="186" customHeight="1">
      <c r="A6" s="124"/>
      <c r="B6" s="101" t="s">
        <v>81</v>
      </c>
      <c r="C6" s="117" t="s">
        <v>24</v>
      </c>
      <c r="D6" s="117" t="s">
        <v>25</v>
      </c>
      <c r="E6" s="117" t="s">
        <v>30</v>
      </c>
      <c r="F6" s="117"/>
      <c r="G6" s="117" t="s">
        <v>24</v>
      </c>
      <c r="H6" s="117" t="s">
        <v>25</v>
      </c>
      <c r="I6" s="117" t="s">
        <v>30</v>
      </c>
      <c r="J6" s="117"/>
      <c r="K6" s="117" t="s">
        <v>26</v>
      </c>
      <c r="L6" s="117"/>
      <c r="M6" s="101" t="s">
        <v>81</v>
      </c>
      <c r="N6" s="117" t="s">
        <v>24</v>
      </c>
      <c r="O6" s="117" t="s">
        <v>25</v>
      </c>
      <c r="P6" s="117" t="s">
        <v>30</v>
      </c>
      <c r="Q6" s="117"/>
      <c r="R6" s="117" t="s">
        <v>26</v>
      </c>
      <c r="S6" s="117"/>
      <c r="T6" s="101" t="s">
        <v>81</v>
      </c>
      <c r="U6" s="117" t="s">
        <v>24</v>
      </c>
      <c r="V6" s="117" t="s">
        <v>25</v>
      </c>
      <c r="W6" s="117" t="s">
        <v>30</v>
      </c>
      <c r="X6" s="117"/>
      <c r="Y6" s="117" t="s">
        <v>26</v>
      </c>
      <c r="Z6" s="117"/>
      <c r="AA6" s="103" t="s">
        <v>9</v>
      </c>
      <c r="AB6" s="103" t="s">
        <v>29</v>
      </c>
      <c r="AC6" s="101" t="s">
        <v>24</v>
      </c>
      <c r="AD6" s="101" t="s">
        <v>25</v>
      </c>
      <c r="AE6" s="101" t="s">
        <v>30</v>
      </c>
      <c r="AF6" s="101"/>
      <c r="AG6" s="101" t="s">
        <v>26</v>
      </c>
      <c r="AH6" s="101"/>
    </row>
    <row r="7" spans="1:34" s="2" customFormat="1" ht="79.5" customHeight="1">
      <c r="A7" s="124"/>
      <c r="B7" s="101"/>
      <c r="C7" s="117"/>
      <c r="D7" s="117"/>
      <c r="E7" s="15" t="s">
        <v>1</v>
      </c>
      <c r="F7" s="15" t="s">
        <v>3</v>
      </c>
      <c r="G7" s="117"/>
      <c r="H7" s="117"/>
      <c r="I7" s="15" t="s">
        <v>1</v>
      </c>
      <c r="J7" s="15" t="s">
        <v>3</v>
      </c>
      <c r="K7" s="15" t="s">
        <v>2</v>
      </c>
      <c r="L7" s="15" t="s">
        <v>13</v>
      </c>
      <c r="M7" s="101"/>
      <c r="N7" s="117"/>
      <c r="O7" s="117"/>
      <c r="P7" s="15" t="s">
        <v>1</v>
      </c>
      <c r="Q7" s="15" t="s">
        <v>3</v>
      </c>
      <c r="R7" s="15" t="s">
        <v>2</v>
      </c>
      <c r="S7" s="15" t="s">
        <v>13</v>
      </c>
      <c r="T7" s="101"/>
      <c r="U7" s="117"/>
      <c r="V7" s="117"/>
      <c r="W7" s="15" t="s">
        <v>1</v>
      </c>
      <c r="X7" s="15" t="s">
        <v>3</v>
      </c>
      <c r="Y7" s="15" t="s">
        <v>2</v>
      </c>
      <c r="Z7" s="15" t="s">
        <v>12</v>
      </c>
      <c r="AA7" s="103"/>
      <c r="AB7" s="103"/>
      <c r="AC7" s="101"/>
      <c r="AD7" s="101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5">
      <c r="A8" s="28">
        <v>1</v>
      </c>
      <c r="B8" s="28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f aca="true" t="shared" si="0" ref="J8:AH8">I8+1</f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58</v>
      </c>
      <c r="B9" s="28">
        <v>111.18</v>
      </c>
      <c r="C9" s="50">
        <v>99.73</v>
      </c>
      <c r="D9" s="50">
        <v>97</v>
      </c>
      <c r="E9" s="73">
        <f>SUM(F9*D9)/C9</f>
        <v>20254.64654567332</v>
      </c>
      <c r="F9" s="73">
        <v>20824.7</v>
      </c>
      <c r="G9" s="50">
        <v>1</v>
      </c>
      <c r="H9" s="50">
        <v>1</v>
      </c>
      <c r="I9" s="73">
        <v>71662.5</v>
      </c>
      <c r="J9" s="73">
        <v>71662.5</v>
      </c>
      <c r="K9" s="73">
        <v>1</v>
      </c>
      <c r="L9" s="73">
        <v>71662.5</v>
      </c>
      <c r="M9" s="50">
        <v>76.11</v>
      </c>
      <c r="N9" s="50">
        <v>64.28</v>
      </c>
      <c r="O9" s="50">
        <v>59.3</v>
      </c>
      <c r="P9" s="73">
        <f>SUM(Q9*O9)/N9</f>
        <v>22918.87803360298</v>
      </c>
      <c r="Q9" s="73">
        <v>24843.6</v>
      </c>
      <c r="R9" s="73">
        <v>54.3</v>
      </c>
      <c r="S9" s="73">
        <v>27131.3</v>
      </c>
      <c r="T9" s="50">
        <v>68.11</v>
      </c>
      <c r="U9" s="50">
        <v>57.89</v>
      </c>
      <c r="V9" s="50">
        <v>52.5</v>
      </c>
      <c r="W9" s="73">
        <f>SUM(X9*V9)/U9</f>
        <v>22335.308343409914</v>
      </c>
      <c r="X9" s="73">
        <v>24628.4</v>
      </c>
      <c r="Y9" s="73">
        <v>47.3</v>
      </c>
      <c r="Z9" s="73">
        <v>27335.9</v>
      </c>
      <c r="AA9" s="73">
        <v>3</v>
      </c>
      <c r="AB9" s="73">
        <v>29611.8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</row>
    <row r="10" spans="1:34" s="27" customFormat="1" ht="15" customHeight="1">
      <c r="A10" s="37" t="s">
        <v>59</v>
      </c>
      <c r="B10" s="28">
        <v>97.52</v>
      </c>
      <c r="C10" s="50">
        <v>87.45</v>
      </c>
      <c r="D10" s="50">
        <v>87</v>
      </c>
      <c r="E10" s="73">
        <f aca="true" t="shared" si="1" ref="E10:E19">SUM(F10*D10)/C10</f>
        <v>20523.245283018867</v>
      </c>
      <c r="F10" s="73">
        <v>20629.4</v>
      </c>
      <c r="G10" s="50">
        <v>1</v>
      </c>
      <c r="H10" s="50">
        <v>1</v>
      </c>
      <c r="I10" s="73">
        <v>43856.2</v>
      </c>
      <c r="J10" s="73">
        <v>55087.5</v>
      </c>
      <c r="K10" s="73">
        <v>1</v>
      </c>
      <c r="L10" s="73">
        <v>58460</v>
      </c>
      <c r="M10" s="50">
        <v>47.27</v>
      </c>
      <c r="N10" s="50">
        <v>40.3</v>
      </c>
      <c r="O10" s="50">
        <v>37.4</v>
      </c>
      <c r="P10" s="73">
        <f aca="true" t="shared" si="2" ref="P10:P19">SUM(Q10*O10)/N10</f>
        <v>26188.630769230767</v>
      </c>
      <c r="Q10" s="73">
        <v>28219.3</v>
      </c>
      <c r="R10" s="73">
        <v>35</v>
      </c>
      <c r="S10" s="73">
        <v>32146.1</v>
      </c>
      <c r="T10" s="50">
        <v>41.87</v>
      </c>
      <c r="U10" s="50">
        <v>37.14</v>
      </c>
      <c r="V10" s="50">
        <v>33.6</v>
      </c>
      <c r="W10" s="73">
        <f aca="true" t="shared" si="3" ref="W10:W19">SUM(X10*V10)/U10</f>
        <v>25666.455573505657</v>
      </c>
      <c r="X10" s="73">
        <v>28370.6</v>
      </c>
      <c r="Y10" s="73">
        <v>30.7</v>
      </c>
      <c r="Z10" s="73">
        <v>32849.4</v>
      </c>
      <c r="AA10" s="73">
        <v>2</v>
      </c>
      <c r="AB10" s="79">
        <v>30428.6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</row>
    <row r="11" spans="1:34" s="27" customFormat="1" ht="15" customHeight="1">
      <c r="A11" s="37" t="s">
        <v>60</v>
      </c>
      <c r="B11" s="28">
        <v>48.56</v>
      </c>
      <c r="C11" s="50">
        <v>41.49</v>
      </c>
      <c r="D11" s="50">
        <v>37.6</v>
      </c>
      <c r="E11" s="73">
        <f t="shared" si="1"/>
        <v>17425.048927452397</v>
      </c>
      <c r="F11" s="73">
        <v>19227.8</v>
      </c>
      <c r="G11" s="50">
        <v>1</v>
      </c>
      <c r="H11" s="50">
        <v>1</v>
      </c>
      <c r="I11" s="73">
        <v>42612.5</v>
      </c>
      <c r="J11" s="73">
        <v>42612.5</v>
      </c>
      <c r="K11" s="73">
        <v>1</v>
      </c>
      <c r="L11" s="73">
        <v>42612.5</v>
      </c>
      <c r="M11" s="50">
        <v>23.7</v>
      </c>
      <c r="N11" s="50">
        <v>19.81</v>
      </c>
      <c r="O11" s="50">
        <v>16.2</v>
      </c>
      <c r="P11" s="73">
        <f t="shared" si="2"/>
        <v>22666.01615345785</v>
      </c>
      <c r="Q11" s="73">
        <v>27716.9</v>
      </c>
      <c r="R11" s="73">
        <v>15.9</v>
      </c>
      <c r="S11" s="73">
        <v>30438.7</v>
      </c>
      <c r="T11" s="50">
        <v>19.75</v>
      </c>
      <c r="U11" s="50">
        <v>18.05</v>
      </c>
      <c r="V11" s="50">
        <v>14.2</v>
      </c>
      <c r="W11" s="73">
        <f t="shared" si="3"/>
        <v>22447.40720221606</v>
      </c>
      <c r="X11" s="73">
        <v>28533.5</v>
      </c>
      <c r="Y11" s="73">
        <v>13.9</v>
      </c>
      <c r="Z11" s="73">
        <v>31431.7</v>
      </c>
      <c r="AA11" s="73">
        <v>1</v>
      </c>
      <c r="AB11" s="73">
        <v>19862.7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</row>
    <row r="12" spans="1:34" s="27" customFormat="1" ht="15" customHeight="1">
      <c r="A12" s="37" t="s">
        <v>61</v>
      </c>
      <c r="B12" s="28">
        <v>43.25</v>
      </c>
      <c r="C12" s="50">
        <v>37.3</v>
      </c>
      <c r="D12" s="50">
        <v>37.3</v>
      </c>
      <c r="E12" s="73">
        <f t="shared" si="1"/>
        <v>18279.5</v>
      </c>
      <c r="F12" s="73">
        <v>18279.5</v>
      </c>
      <c r="G12" s="50">
        <v>1</v>
      </c>
      <c r="H12" s="50">
        <v>1</v>
      </c>
      <c r="I12" s="73">
        <v>50446.2</v>
      </c>
      <c r="J12" s="73">
        <v>67712.5</v>
      </c>
      <c r="K12" s="73">
        <v>1</v>
      </c>
      <c r="L12" s="73">
        <v>72437.5</v>
      </c>
      <c r="M12" s="50">
        <v>22.25</v>
      </c>
      <c r="N12" s="50">
        <v>17.92</v>
      </c>
      <c r="O12" s="50">
        <v>18</v>
      </c>
      <c r="P12" s="73">
        <f t="shared" si="2"/>
        <v>22331.249999999996</v>
      </c>
      <c r="Q12" s="73">
        <v>22232</v>
      </c>
      <c r="R12" s="73">
        <v>17</v>
      </c>
      <c r="S12" s="73">
        <v>26178</v>
      </c>
      <c r="T12" s="50">
        <v>18.75</v>
      </c>
      <c r="U12" s="50">
        <v>15.93</v>
      </c>
      <c r="V12" s="50">
        <v>15.1</v>
      </c>
      <c r="W12" s="73">
        <f t="shared" si="3"/>
        <v>22205.81544256121</v>
      </c>
      <c r="X12" s="73">
        <v>23426.4</v>
      </c>
      <c r="Y12" s="73">
        <v>14.5</v>
      </c>
      <c r="Z12" s="73">
        <v>26484.5</v>
      </c>
      <c r="AA12" s="73">
        <v>1</v>
      </c>
      <c r="AB12" s="73">
        <v>19222.6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</row>
    <row r="13" spans="1:34" s="27" customFormat="1" ht="15" customHeight="1">
      <c r="A13" s="37" t="s">
        <v>62</v>
      </c>
      <c r="B13" s="28">
        <v>35.16</v>
      </c>
      <c r="C13" s="50">
        <v>26.8</v>
      </c>
      <c r="D13" s="50">
        <v>24</v>
      </c>
      <c r="E13" s="73">
        <f t="shared" si="1"/>
        <v>21682.83582089552</v>
      </c>
      <c r="F13" s="73">
        <v>24212.5</v>
      </c>
      <c r="G13" s="50">
        <v>1</v>
      </c>
      <c r="H13" s="50">
        <v>1</v>
      </c>
      <c r="I13" s="73">
        <v>42532.9</v>
      </c>
      <c r="J13" s="73">
        <v>57587.5</v>
      </c>
      <c r="K13" s="73">
        <v>1</v>
      </c>
      <c r="L13" s="73">
        <v>58800</v>
      </c>
      <c r="M13" s="50">
        <v>20.22</v>
      </c>
      <c r="N13" s="50">
        <v>16.39</v>
      </c>
      <c r="O13" s="50">
        <v>13.5</v>
      </c>
      <c r="P13" s="73">
        <f t="shared" si="2"/>
        <v>22661.71446003661</v>
      </c>
      <c r="Q13" s="73">
        <v>27513</v>
      </c>
      <c r="R13" s="73">
        <v>12.6</v>
      </c>
      <c r="S13" s="73">
        <v>33243.1</v>
      </c>
      <c r="T13" s="50">
        <v>17.03</v>
      </c>
      <c r="U13" s="50">
        <v>13.89</v>
      </c>
      <c r="V13" s="50">
        <v>10.5</v>
      </c>
      <c r="W13" s="73">
        <f t="shared" si="3"/>
        <v>21612.68898488121</v>
      </c>
      <c r="X13" s="73">
        <v>28590.5</v>
      </c>
      <c r="Y13" s="73">
        <v>10.4</v>
      </c>
      <c r="Z13" s="73">
        <v>31661.1</v>
      </c>
      <c r="AA13" s="73">
        <v>1</v>
      </c>
      <c r="AB13" s="73">
        <v>23218.5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</row>
    <row r="14" spans="1:34" s="27" customFormat="1" ht="15" customHeight="1">
      <c r="A14" s="37" t="s">
        <v>63</v>
      </c>
      <c r="B14" s="28">
        <v>34.21</v>
      </c>
      <c r="C14" s="50">
        <v>25</v>
      </c>
      <c r="D14" s="50">
        <v>25</v>
      </c>
      <c r="E14" s="73">
        <f t="shared" si="1"/>
        <v>20652</v>
      </c>
      <c r="F14" s="73">
        <v>20652</v>
      </c>
      <c r="G14" s="50">
        <v>1</v>
      </c>
      <c r="H14" s="50">
        <v>1</v>
      </c>
      <c r="I14" s="73">
        <v>52449.8</v>
      </c>
      <c r="J14" s="73">
        <v>57700</v>
      </c>
      <c r="K14" s="73">
        <v>1</v>
      </c>
      <c r="L14" s="73">
        <v>57700</v>
      </c>
      <c r="M14" s="50">
        <v>17.24</v>
      </c>
      <c r="N14" s="50">
        <v>14.31</v>
      </c>
      <c r="O14" s="50">
        <v>13.9</v>
      </c>
      <c r="P14" s="73">
        <f t="shared" si="2"/>
        <v>22757.72886093641</v>
      </c>
      <c r="Q14" s="73">
        <v>23429</v>
      </c>
      <c r="R14" s="73">
        <v>13.1</v>
      </c>
      <c r="S14" s="73">
        <v>27426.6</v>
      </c>
      <c r="T14" s="50">
        <v>14.39</v>
      </c>
      <c r="U14" s="50">
        <v>13.47</v>
      </c>
      <c r="V14" s="50">
        <v>10.8</v>
      </c>
      <c r="W14" s="73">
        <f t="shared" si="3"/>
        <v>19991.70601336303</v>
      </c>
      <c r="X14" s="73">
        <v>24934.1</v>
      </c>
      <c r="Y14" s="73">
        <v>10.1</v>
      </c>
      <c r="Z14" s="73">
        <v>28896.1</v>
      </c>
      <c r="AA14" s="73">
        <v>1</v>
      </c>
      <c r="AB14" s="73">
        <v>15333.7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</row>
    <row r="15" spans="1:34" s="27" customFormat="1" ht="15" customHeight="1">
      <c r="A15" s="37" t="s">
        <v>64</v>
      </c>
      <c r="B15" s="28">
        <v>32.94</v>
      </c>
      <c r="C15" s="50">
        <v>25.9</v>
      </c>
      <c r="D15" s="50">
        <v>25.3</v>
      </c>
      <c r="E15" s="73">
        <f t="shared" si="1"/>
        <v>17619.252123552124</v>
      </c>
      <c r="F15" s="73">
        <v>18037.1</v>
      </c>
      <c r="G15" s="50">
        <v>1</v>
      </c>
      <c r="H15" s="50">
        <v>1</v>
      </c>
      <c r="I15" s="73">
        <v>33627.7</v>
      </c>
      <c r="J15" s="73">
        <v>37200</v>
      </c>
      <c r="K15" s="73">
        <v>1</v>
      </c>
      <c r="L15" s="73">
        <v>40000</v>
      </c>
      <c r="M15" s="50">
        <v>19.19</v>
      </c>
      <c r="N15" s="50">
        <v>15.48</v>
      </c>
      <c r="O15" s="50">
        <v>13.9</v>
      </c>
      <c r="P15" s="73">
        <f t="shared" si="2"/>
        <v>19023.784237726097</v>
      </c>
      <c r="Q15" s="73">
        <v>21186.2</v>
      </c>
      <c r="R15" s="73">
        <v>13</v>
      </c>
      <c r="S15" s="73">
        <v>22652.9</v>
      </c>
      <c r="T15" s="50">
        <v>16.94</v>
      </c>
      <c r="U15" s="50">
        <v>13.79</v>
      </c>
      <c r="V15" s="50">
        <v>10.9</v>
      </c>
      <c r="W15" s="73">
        <f t="shared" si="3"/>
        <v>17905.245830311822</v>
      </c>
      <c r="X15" s="73">
        <v>22652.6</v>
      </c>
      <c r="Y15" s="73">
        <v>10.6</v>
      </c>
      <c r="Z15" s="73">
        <v>23294.4</v>
      </c>
      <c r="AA15" s="73">
        <v>2</v>
      </c>
      <c r="AB15" s="73">
        <v>16024.2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</row>
    <row r="16" spans="1:34" s="27" customFormat="1" ht="15" customHeight="1">
      <c r="A16" s="37" t="s">
        <v>65</v>
      </c>
      <c r="B16" s="28">
        <v>32.42</v>
      </c>
      <c r="C16" s="50">
        <v>22.65</v>
      </c>
      <c r="D16" s="50">
        <v>23.9</v>
      </c>
      <c r="E16" s="73">
        <f t="shared" si="1"/>
        <v>20359.84547461369</v>
      </c>
      <c r="F16" s="73">
        <v>19295</v>
      </c>
      <c r="G16" s="50">
        <v>1</v>
      </c>
      <c r="H16" s="50">
        <v>1</v>
      </c>
      <c r="I16" s="73">
        <v>29422.9</v>
      </c>
      <c r="J16" s="73">
        <v>37375</v>
      </c>
      <c r="K16" s="73">
        <v>1</v>
      </c>
      <c r="L16" s="73">
        <v>39325</v>
      </c>
      <c r="M16" s="50">
        <v>15.97</v>
      </c>
      <c r="N16" s="50">
        <v>12.43</v>
      </c>
      <c r="O16" s="50">
        <v>12</v>
      </c>
      <c r="P16" s="73">
        <f t="shared" si="2"/>
        <v>23783.266291230895</v>
      </c>
      <c r="Q16" s="73">
        <v>24635.5</v>
      </c>
      <c r="R16" s="73">
        <v>10.4</v>
      </c>
      <c r="S16" s="73">
        <v>30530.1</v>
      </c>
      <c r="T16" s="50">
        <v>14.47</v>
      </c>
      <c r="U16" s="50">
        <v>10.97</v>
      </c>
      <c r="V16" s="50">
        <v>10</v>
      </c>
      <c r="W16" s="73">
        <f t="shared" si="3"/>
        <v>23533.546034639927</v>
      </c>
      <c r="X16" s="73">
        <v>25816.3</v>
      </c>
      <c r="Y16" s="73">
        <v>8.9</v>
      </c>
      <c r="Z16" s="73">
        <v>30839.9</v>
      </c>
      <c r="AA16" s="73">
        <v>0</v>
      </c>
      <c r="AB16" s="73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</row>
    <row r="17" spans="1:34" s="27" customFormat="1" ht="15" customHeight="1">
      <c r="A17" s="37" t="s">
        <v>66</v>
      </c>
      <c r="B17" s="28">
        <v>27.08</v>
      </c>
      <c r="C17" s="50">
        <v>24.22</v>
      </c>
      <c r="D17" s="50">
        <v>22.9</v>
      </c>
      <c r="E17" s="73">
        <f t="shared" si="1"/>
        <v>15724.130883567299</v>
      </c>
      <c r="F17" s="73">
        <v>16630.5</v>
      </c>
      <c r="G17" s="50">
        <v>1</v>
      </c>
      <c r="H17" s="50">
        <v>1</v>
      </c>
      <c r="I17" s="73">
        <v>24975</v>
      </c>
      <c r="J17" s="73">
        <v>24975</v>
      </c>
      <c r="K17" s="73">
        <v>1</v>
      </c>
      <c r="L17" s="73">
        <v>25462.5</v>
      </c>
      <c r="M17" s="50">
        <v>14.03</v>
      </c>
      <c r="N17" s="50">
        <v>13.22</v>
      </c>
      <c r="O17" s="50">
        <v>11.9</v>
      </c>
      <c r="P17" s="73">
        <f t="shared" si="2"/>
        <v>20379.155068078668</v>
      </c>
      <c r="Q17" s="73">
        <v>22639.7</v>
      </c>
      <c r="R17" s="73">
        <v>11.7</v>
      </c>
      <c r="S17" s="73">
        <v>25294.9</v>
      </c>
      <c r="T17" s="50">
        <v>12.78</v>
      </c>
      <c r="U17" s="50">
        <v>11.88</v>
      </c>
      <c r="V17" s="50">
        <v>10.9</v>
      </c>
      <c r="W17" s="73">
        <f t="shared" si="3"/>
        <v>20889.097643097644</v>
      </c>
      <c r="X17" s="73">
        <v>22767.2</v>
      </c>
      <c r="Y17" s="73">
        <v>10.7</v>
      </c>
      <c r="Z17" s="73">
        <v>25425.3</v>
      </c>
      <c r="AA17" s="73">
        <v>1</v>
      </c>
      <c r="AB17" s="73">
        <v>20338.4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</row>
    <row r="18" spans="1:34" s="27" customFormat="1" ht="15" customHeight="1">
      <c r="A18" s="37" t="s">
        <v>67</v>
      </c>
      <c r="B18" s="28">
        <v>31.86</v>
      </c>
      <c r="C18" s="50">
        <v>26.8</v>
      </c>
      <c r="D18" s="50">
        <v>25.9</v>
      </c>
      <c r="E18" s="73">
        <f t="shared" si="1"/>
        <v>18094.242537313432</v>
      </c>
      <c r="F18" s="73">
        <v>18723</v>
      </c>
      <c r="G18" s="50">
        <v>1</v>
      </c>
      <c r="H18" s="50">
        <v>1</v>
      </c>
      <c r="I18" s="73">
        <v>35153.3</v>
      </c>
      <c r="J18" s="73">
        <v>47925</v>
      </c>
      <c r="K18" s="73">
        <v>1</v>
      </c>
      <c r="L18" s="73">
        <v>47925</v>
      </c>
      <c r="M18" s="50">
        <v>14.11</v>
      </c>
      <c r="N18" s="50">
        <v>11.8</v>
      </c>
      <c r="O18" s="50">
        <v>11.2</v>
      </c>
      <c r="P18" s="73">
        <f t="shared" si="2"/>
        <v>26220.338983050846</v>
      </c>
      <c r="Q18" s="73">
        <v>27625</v>
      </c>
      <c r="R18" s="73">
        <v>11.2</v>
      </c>
      <c r="S18" s="73">
        <v>30980</v>
      </c>
      <c r="T18" s="50">
        <v>12.11</v>
      </c>
      <c r="U18" s="50">
        <v>10.5</v>
      </c>
      <c r="V18" s="50">
        <v>9.2</v>
      </c>
      <c r="W18" s="73">
        <f t="shared" si="3"/>
        <v>24748.87619047619</v>
      </c>
      <c r="X18" s="73">
        <v>28246</v>
      </c>
      <c r="Y18" s="73">
        <v>9.2</v>
      </c>
      <c r="Z18" s="73">
        <v>31925.3</v>
      </c>
      <c r="AA18" s="73">
        <v>1</v>
      </c>
      <c r="AB18" s="73">
        <v>27326.9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</row>
    <row r="19" spans="1:34" s="27" customFormat="1" ht="15" customHeight="1" thickBot="1">
      <c r="A19" s="38" t="s">
        <v>68</v>
      </c>
      <c r="B19" s="91">
        <v>12.88</v>
      </c>
      <c r="C19" s="64">
        <v>11.5</v>
      </c>
      <c r="D19" s="70">
        <v>13</v>
      </c>
      <c r="E19" s="73">
        <f t="shared" si="1"/>
        <v>13877.217391304348</v>
      </c>
      <c r="F19" s="77">
        <v>12276</v>
      </c>
      <c r="G19" s="64">
        <v>1</v>
      </c>
      <c r="H19" s="70">
        <v>1</v>
      </c>
      <c r="I19" s="76">
        <v>20721.2</v>
      </c>
      <c r="J19" s="77">
        <v>31525</v>
      </c>
      <c r="K19" s="76">
        <v>1</v>
      </c>
      <c r="L19" s="77">
        <v>32487.5</v>
      </c>
      <c r="M19" s="70">
        <v>2.61</v>
      </c>
      <c r="N19" s="64">
        <v>2.61</v>
      </c>
      <c r="O19" s="70">
        <v>2</v>
      </c>
      <c r="P19" s="73">
        <f t="shared" si="2"/>
        <v>20344.8275862069</v>
      </c>
      <c r="Q19" s="77">
        <v>26550</v>
      </c>
      <c r="R19" s="76">
        <v>2</v>
      </c>
      <c r="S19" s="77">
        <v>28187.5</v>
      </c>
      <c r="T19" s="70">
        <v>2.61</v>
      </c>
      <c r="U19" s="64">
        <v>2.61</v>
      </c>
      <c r="V19" s="70">
        <v>2</v>
      </c>
      <c r="W19" s="73">
        <f t="shared" si="3"/>
        <v>20344.8275862069</v>
      </c>
      <c r="X19" s="77">
        <v>26550</v>
      </c>
      <c r="Y19" s="76">
        <v>2</v>
      </c>
      <c r="Z19" s="77">
        <v>28187.5</v>
      </c>
      <c r="AA19" s="77">
        <v>0</v>
      </c>
      <c r="AB19" s="77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</row>
    <row r="20" spans="1:34" s="49" customFormat="1" ht="16.5" thickBot="1">
      <c r="A20" s="40" t="s">
        <v>4</v>
      </c>
      <c r="B20" s="92">
        <f>SUM(B9:B19)</f>
        <v>507.05999999999995</v>
      </c>
      <c r="C20" s="51">
        <f>SUM(C9:C19)</f>
        <v>428.84</v>
      </c>
      <c r="D20" s="51">
        <f aca="true" t="shared" si="4" ref="D20:AH20">SUM(D9:D19)</f>
        <v>418.8999999999999</v>
      </c>
      <c r="E20" s="75">
        <f>SUM(E9*C9+E10*C10+E11*C11+E12*C12+E13*C13+E14*C14+E15*C15+E16*C16+E17*C17+E18*C18+E19*C19)/C20</f>
        <v>19260.763011845913</v>
      </c>
      <c r="F20" s="75">
        <f>SUM(F9*D9+F10*D10+F11*D11+F12*D12+F13*D13+F14*D14+F15*D15+F16*D16+F17*D17+F18*D18+F19*D19)/D20</f>
        <v>19717.798066364292</v>
      </c>
      <c r="G20" s="51">
        <f t="shared" si="4"/>
        <v>11</v>
      </c>
      <c r="H20" s="51">
        <f t="shared" si="4"/>
        <v>11</v>
      </c>
      <c r="I20" s="75">
        <f>SUM(I9:I19)/G20</f>
        <v>40678.200000000004</v>
      </c>
      <c r="J20" s="75">
        <f>SUM(J9:J19)/H20</f>
        <v>48305.681818181816</v>
      </c>
      <c r="K20" s="75">
        <f t="shared" si="4"/>
        <v>11</v>
      </c>
      <c r="L20" s="75">
        <f>SUM(L9:L19)/K20</f>
        <v>49715.681818181816</v>
      </c>
      <c r="M20" s="51">
        <f>SUM(M9:M19)</f>
        <v>272.7</v>
      </c>
      <c r="N20" s="51">
        <f t="shared" si="4"/>
        <v>228.55</v>
      </c>
      <c r="O20" s="51">
        <f t="shared" si="4"/>
        <v>209.29999999999998</v>
      </c>
      <c r="P20" s="75">
        <f>SUM(P9*N9+P10*N10+P11*N11+P12*N12+P13*N13+P14*N14+P15*N15+P16*N16+P17*N17+P18*N18+P19*N19)/N20</f>
        <v>23176.25154233209</v>
      </c>
      <c r="Q20" s="75">
        <f>SUM(Q9*O9+Q10*O10+Q11*O11+Q12*O12+Q13*O13+Q14*O14+Q15*O15+Q16*O16+Q17*O17+Q18*O18+Q19*O19)/O20</f>
        <v>25307.846583850933</v>
      </c>
      <c r="R20" s="75">
        <f t="shared" si="4"/>
        <v>196.2</v>
      </c>
      <c r="S20" s="75">
        <f>SUM(S9*R9+S10*R10+S11*R11+S12*R12+S13*R13+S14*R14+S15*R15+S16*R16+S17*R17+S18*R18+S19*R19)/R20</f>
        <v>28627.920540265037</v>
      </c>
      <c r="T20" s="51">
        <f>SUM(T9:T19)</f>
        <v>238.81</v>
      </c>
      <c r="U20" s="51">
        <f t="shared" si="4"/>
        <v>206.11999999999998</v>
      </c>
      <c r="V20" s="51">
        <f t="shared" si="4"/>
        <v>179.7</v>
      </c>
      <c r="W20" s="75">
        <f>SUM(W9*U9+W10*U10+W11*U11+W12*U12+W13*U13+W14*U14+W15*U15+W16*U16+W17*U17+W18*U18+W19*U19)/U20</f>
        <v>22515.27289928198</v>
      </c>
      <c r="X20" s="75">
        <f>SUM(X9*V9+X10*V10+X11*V11+X12*V12+X13*V13+X14*V14+X15*V15+X16*V16+X17*V17+X18*V18+X19*V19)/V20</f>
        <v>25825.53171953256</v>
      </c>
      <c r="Y20" s="75">
        <f t="shared" si="4"/>
        <v>168.29999999999998</v>
      </c>
      <c r="Z20" s="75">
        <f>SUM(Z9*Y9+Z10*Y10+Z11*Y11+Z12*Y12+Z13*Y13+Z14*Y14+Z15*Y15+Z16*Y16+Z17*Y17+Z18*Y18+Z19*Y19)/Y20</f>
        <v>29037.734997029118</v>
      </c>
      <c r="AA20" s="75">
        <f t="shared" si="4"/>
        <v>13</v>
      </c>
      <c r="AB20" s="75">
        <f>SUM(AB9*AA9+AB10*AA10+AB11*AA11+AB12*AA12+AB13*AA13+AB14*AA14+AB15*AA15+AB16*AA16+AB17*AA17+AB18*AA18+AB19*AA19)/AA20</f>
        <v>23618.75384615385</v>
      </c>
      <c r="AC20" s="48">
        <f t="shared" si="4"/>
        <v>0</v>
      </c>
      <c r="AD20" s="48">
        <f t="shared" si="4"/>
        <v>0</v>
      </c>
      <c r="AE20" s="48">
        <f t="shared" si="4"/>
        <v>0</v>
      </c>
      <c r="AF20" s="48">
        <f t="shared" si="4"/>
        <v>0</v>
      </c>
      <c r="AG20" s="48">
        <f t="shared" si="4"/>
        <v>0</v>
      </c>
      <c r="AH20" s="48">
        <f t="shared" si="4"/>
        <v>0</v>
      </c>
    </row>
    <row r="21" spans="1:26" ht="17.25" customHeight="1">
      <c r="A21" s="8"/>
      <c r="B21" s="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>
      <c r="A22" s="18" t="s">
        <v>0</v>
      </c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17" ht="18" customHeight="1">
      <c r="A23" s="18" t="s">
        <v>55</v>
      </c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2" ht="12.75">
      <c r="A24" s="3"/>
      <c r="B24" s="3"/>
    </row>
    <row r="25" spans="1:2" ht="12.75">
      <c r="A25" s="9"/>
      <c r="B25" s="9"/>
    </row>
    <row r="26" spans="1:2" ht="12.75">
      <c r="A26" s="3"/>
      <c r="B26" s="3"/>
    </row>
    <row r="27" spans="1:2" ht="15.75">
      <c r="A27" s="6"/>
      <c r="B27" s="6"/>
    </row>
    <row r="28" spans="1:2" ht="15">
      <c r="A28" s="7"/>
      <c r="B28" s="7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</sheetData>
  <sheetProtection/>
  <mergeCells count="34">
    <mergeCell ref="AC5:AH5"/>
    <mergeCell ref="AC6:AC7"/>
    <mergeCell ref="AD6:AD7"/>
    <mergeCell ref="AE6:AF6"/>
    <mergeCell ref="AG6:AH6"/>
    <mergeCell ref="AA5:AB5"/>
    <mergeCell ref="AB6:AB7"/>
    <mergeCell ref="AA6:AA7"/>
    <mergeCell ref="W6:X6"/>
    <mergeCell ref="T6:T7"/>
    <mergeCell ref="U6:U7"/>
    <mergeCell ref="A5:A7"/>
    <mergeCell ref="E6:F6"/>
    <mergeCell ref="N6:N7"/>
    <mergeCell ref="H6:H7"/>
    <mergeCell ref="I6:J6"/>
    <mergeCell ref="T5:Z5"/>
    <mergeCell ref="Y6:Z6"/>
    <mergeCell ref="V6:V7"/>
    <mergeCell ref="R6:S6"/>
    <mergeCell ref="G5:L5"/>
    <mergeCell ref="B6:B7"/>
    <mergeCell ref="M6:M7"/>
    <mergeCell ref="K6:L6"/>
    <mergeCell ref="R1:S1"/>
    <mergeCell ref="C2:S2"/>
    <mergeCell ref="D6:D7"/>
    <mergeCell ref="G6:G7"/>
    <mergeCell ref="C3:S3"/>
    <mergeCell ref="P6:Q6"/>
    <mergeCell ref="O6:O7"/>
    <mergeCell ref="C6:C7"/>
    <mergeCell ref="B5:F5"/>
    <mergeCell ref="M5:S5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34" r:id="rId1"/>
  <colBreaks count="1" manualBreakCount="1">
    <brk id="20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7"/>
  <sheetViews>
    <sheetView view="pageBreakPreview" zoomScale="70" zoomScaleNormal="87" zoomScaleSheetLayoutView="70" zoomScalePageLayoutView="0" workbookViewId="0" topLeftCell="C2">
      <selection activeCell="AB22" sqref="AB22"/>
    </sheetView>
  </sheetViews>
  <sheetFormatPr defaultColWidth="9.140625" defaultRowHeight="12.75"/>
  <cols>
    <col min="1" max="1" width="33.421875" style="0" customWidth="1"/>
    <col min="2" max="2" width="8.57421875" style="0" customWidth="1"/>
    <col min="3" max="4" width="9.7109375" style="0" customWidth="1"/>
    <col min="5" max="6" width="10.7109375" style="0" customWidth="1"/>
    <col min="7" max="8" width="9.28125" style="0" customWidth="1"/>
    <col min="9" max="10" width="10.7109375" style="0" customWidth="1"/>
    <col min="11" max="11" width="9.00390625" style="0" customWidth="1"/>
    <col min="12" max="12" width="12.851562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9.140625" style="0" customWidth="1"/>
    <col min="19" max="19" width="13.140625" style="0" customWidth="1"/>
    <col min="20" max="20" width="10.8515625" style="0" customWidth="1"/>
    <col min="21" max="22" width="9.421875" style="0" customWidth="1"/>
    <col min="23" max="24" width="10.7109375" style="0" customWidth="1"/>
    <col min="25" max="25" width="9.00390625" style="0" customWidth="1"/>
    <col min="26" max="26" width="15.7109375" style="0" customWidth="1"/>
    <col min="27" max="27" width="15.00390625" style="0" customWidth="1"/>
    <col min="28" max="28" width="14.140625" style="0" customWidth="1"/>
    <col min="29" max="29" width="7.7109375" style="0" customWidth="1"/>
    <col min="30" max="30" width="7.421875" style="0" customWidth="1"/>
    <col min="31" max="31" width="7.28125" style="0" customWidth="1"/>
    <col min="32" max="32" width="8.8515625" style="0" customWidth="1"/>
    <col min="33" max="33" width="8.7109375" style="0" customWidth="1"/>
    <col min="34" max="34" width="13.28125" style="0" customWidth="1"/>
  </cols>
  <sheetData>
    <row r="1" spans="18:33" ht="20.25">
      <c r="R1" s="107" t="s">
        <v>44</v>
      </c>
      <c r="S1" s="107"/>
      <c r="T1" s="84"/>
      <c r="AG1" s="16"/>
    </row>
    <row r="2" spans="3:26" ht="39" customHeight="1">
      <c r="C2" s="125" t="s">
        <v>69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86"/>
      <c r="U2" s="13"/>
      <c r="V2" s="13"/>
      <c r="W2" s="13"/>
      <c r="X2" s="13"/>
      <c r="Y2" s="13"/>
      <c r="Z2" s="13"/>
    </row>
    <row r="3" spans="3:26" ht="18.75">
      <c r="C3" s="102" t="s">
        <v>83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83"/>
      <c r="U3" s="14"/>
      <c r="V3" s="14"/>
      <c r="W3" s="14"/>
      <c r="X3" s="14"/>
      <c r="Y3" s="14"/>
      <c r="Z3" s="14"/>
    </row>
    <row r="4" spans="1:34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C4" s="11"/>
      <c r="AD4" s="11"/>
      <c r="AE4" s="11"/>
      <c r="AF4" s="11"/>
      <c r="AG4" s="11"/>
      <c r="AH4" s="11"/>
    </row>
    <row r="5" spans="1:34" ht="109.5" customHeight="1">
      <c r="A5" s="124" t="s">
        <v>11</v>
      </c>
      <c r="B5" s="118" t="s">
        <v>42</v>
      </c>
      <c r="C5" s="119"/>
      <c r="D5" s="119"/>
      <c r="E5" s="119"/>
      <c r="F5" s="120"/>
      <c r="G5" s="117" t="s">
        <v>7</v>
      </c>
      <c r="H5" s="117"/>
      <c r="I5" s="117"/>
      <c r="J5" s="117"/>
      <c r="K5" s="117"/>
      <c r="L5" s="117"/>
      <c r="M5" s="121" t="s">
        <v>8</v>
      </c>
      <c r="N5" s="122"/>
      <c r="O5" s="122"/>
      <c r="P5" s="122"/>
      <c r="Q5" s="122"/>
      <c r="R5" s="122"/>
      <c r="S5" s="123"/>
      <c r="T5" s="121" t="s">
        <v>27</v>
      </c>
      <c r="U5" s="122"/>
      <c r="V5" s="122"/>
      <c r="W5" s="122"/>
      <c r="X5" s="122"/>
      <c r="Y5" s="122"/>
      <c r="Z5" s="123"/>
      <c r="AA5" s="117" t="s">
        <v>43</v>
      </c>
      <c r="AB5" s="117"/>
      <c r="AC5" s="126" t="s">
        <v>46</v>
      </c>
      <c r="AD5" s="127"/>
      <c r="AE5" s="127"/>
      <c r="AF5" s="127"/>
      <c r="AG5" s="127"/>
      <c r="AH5" s="128"/>
    </row>
    <row r="6" spans="1:34" ht="186" customHeight="1">
      <c r="A6" s="124"/>
      <c r="B6" s="101" t="s">
        <v>81</v>
      </c>
      <c r="C6" s="117" t="s">
        <v>24</v>
      </c>
      <c r="D6" s="117" t="s">
        <v>25</v>
      </c>
      <c r="E6" s="117" t="s">
        <v>30</v>
      </c>
      <c r="F6" s="117"/>
      <c r="G6" s="117" t="s">
        <v>24</v>
      </c>
      <c r="H6" s="117" t="s">
        <v>25</v>
      </c>
      <c r="I6" s="117" t="s">
        <v>30</v>
      </c>
      <c r="J6" s="117"/>
      <c r="K6" s="117" t="s">
        <v>26</v>
      </c>
      <c r="L6" s="117"/>
      <c r="M6" s="101" t="s">
        <v>81</v>
      </c>
      <c r="N6" s="117" t="s">
        <v>24</v>
      </c>
      <c r="O6" s="117" t="s">
        <v>25</v>
      </c>
      <c r="P6" s="117" t="s">
        <v>30</v>
      </c>
      <c r="Q6" s="117"/>
      <c r="R6" s="117" t="s">
        <v>26</v>
      </c>
      <c r="S6" s="117"/>
      <c r="T6" s="101" t="s">
        <v>81</v>
      </c>
      <c r="U6" s="117" t="s">
        <v>24</v>
      </c>
      <c r="V6" s="117" t="s">
        <v>25</v>
      </c>
      <c r="W6" s="117" t="s">
        <v>30</v>
      </c>
      <c r="X6" s="117"/>
      <c r="Y6" s="117" t="s">
        <v>26</v>
      </c>
      <c r="Z6" s="117"/>
      <c r="AA6" s="117" t="s">
        <v>9</v>
      </c>
      <c r="AB6" s="117" t="s">
        <v>10</v>
      </c>
      <c r="AC6" s="101" t="s">
        <v>24</v>
      </c>
      <c r="AD6" s="101" t="s">
        <v>25</v>
      </c>
      <c r="AE6" s="101" t="s">
        <v>30</v>
      </c>
      <c r="AF6" s="101"/>
      <c r="AG6" s="101" t="s">
        <v>26</v>
      </c>
      <c r="AH6" s="101"/>
    </row>
    <row r="7" spans="1:34" s="2" customFormat="1" ht="79.5" customHeight="1">
      <c r="A7" s="124"/>
      <c r="B7" s="101"/>
      <c r="C7" s="117"/>
      <c r="D7" s="117"/>
      <c r="E7" s="15" t="s">
        <v>1</v>
      </c>
      <c r="F7" s="15" t="s">
        <v>3</v>
      </c>
      <c r="G7" s="117"/>
      <c r="H7" s="117"/>
      <c r="I7" s="15" t="s">
        <v>1</v>
      </c>
      <c r="J7" s="15" t="s">
        <v>3</v>
      </c>
      <c r="K7" s="15" t="s">
        <v>2</v>
      </c>
      <c r="L7" s="15" t="s">
        <v>13</v>
      </c>
      <c r="M7" s="101"/>
      <c r="N7" s="117"/>
      <c r="O7" s="117"/>
      <c r="P7" s="15" t="s">
        <v>1</v>
      </c>
      <c r="Q7" s="15" t="s">
        <v>3</v>
      </c>
      <c r="R7" s="15" t="s">
        <v>2</v>
      </c>
      <c r="S7" s="15" t="s">
        <v>13</v>
      </c>
      <c r="T7" s="101"/>
      <c r="U7" s="117"/>
      <c r="V7" s="117"/>
      <c r="W7" s="15" t="s">
        <v>1</v>
      </c>
      <c r="X7" s="15" t="s">
        <v>3</v>
      </c>
      <c r="Y7" s="15" t="s">
        <v>2</v>
      </c>
      <c r="Z7" s="15" t="s">
        <v>12</v>
      </c>
      <c r="AA7" s="117"/>
      <c r="AB7" s="117"/>
      <c r="AC7" s="101"/>
      <c r="AD7" s="101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9.5" customHeight="1">
      <c r="A8" s="28">
        <v>1</v>
      </c>
      <c r="B8" s="28">
        <v>2</v>
      </c>
      <c r="C8" s="26">
        <v>3</v>
      </c>
      <c r="D8" s="26">
        <f aca="true" t="shared" si="0" ref="D8:AH8">C8+1</f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70</v>
      </c>
      <c r="B9" s="87">
        <v>34</v>
      </c>
      <c r="C9" s="50">
        <v>27.75</v>
      </c>
      <c r="D9" s="50">
        <v>29.6</v>
      </c>
      <c r="E9" s="73">
        <f>SUM(F9*D9)/C9</f>
        <v>14748.266666666668</v>
      </c>
      <c r="F9" s="73">
        <v>13826.5</v>
      </c>
      <c r="G9" s="73">
        <v>1</v>
      </c>
      <c r="H9" s="73">
        <v>1</v>
      </c>
      <c r="I9" s="73">
        <v>23575</v>
      </c>
      <c r="J9" s="73">
        <v>23575</v>
      </c>
      <c r="K9" s="73">
        <v>1</v>
      </c>
      <c r="L9" s="73">
        <v>23575</v>
      </c>
      <c r="M9" s="50">
        <v>14.5</v>
      </c>
      <c r="N9" s="50">
        <v>11.55</v>
      </c>
      <c r="O9" s="50">
        <v>12.9</v>
      </c>
      <c r="P9" s="73">
        <f>SUM(Q9*O9/N9)</f>
        <v>21152.64935064935</v>
      </c>
      <c r="Q9" s="73">
        <v>18939</v>
      </c>
      <c r="R9" s="73">
        <v>11.5</v>
      </c>
      <c r="S9" s="73">
        <v>21244.6</v>
      </c>
      <c r="T9" s="50">
        <v>10</v>
      </c>
      <c r="U9" s="50">
        <v>9</v>
      </c>
      <c r="V9" s="50">
        <v>9.9</v>
      </c>
      <c r="W9" s="73">
        <f>SUM(X9*V9)/U9</f>
        <v>19190.270000000004</v>
      </c>
      <c r="X9" s="73">
        <v>17445.7</v>
      </c>
      <c r="Y9" s="73">
        <v>8.9</v>
      </c>
      <c r="Z9" s="73">
        <v>19405.9</v>
      </c>
      <c r="AA9" s="50">
        <v>0</v>
      </c>
      <c r="AB9" s="50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</row>
    <row r="10" spans="1:34" s="27" customFormat="1" ht="15" customHeight="1">
      <c r="A10" s="37" t="s">
        <v>71</v>
      </c>
      <c r="B10" s="87">
        <v>47.25</v>
      </c>
      <c r="C10" s="50">
        <v>44.05</v>
      </c>
      <c r="D10" s="50">
        <v>45.6</v>
      </c>
      <c r="E10" s="73">
        <f aca="true" t="shared" si="1" ref="E10:E22">SUM(F10*D10)/C10</f>
        <v>14127.718501702611</v>
      </c>
      <c r="F10" s="73">
        <v>13647.5</v>
      </c>
      <c r="G10" s="73">
        <v>1</v>
      </c>
      <c r="H10" s="73">
        <v>1</v>
      </c>
      <c r="I10" s="73">
        <v>32687.5</v>
      </c>
      <c r="J10" s="73">
        <v>32687.5</v>
      </c>
      <c r="K10" s="73">
        <v>1</v>
      </c>
      <c r="L10" s="73">
        <v>32687.5</v>
      </c>
      <c r="M10" s="50">
        <v>21.75</v>
      </c>
      <c r="N10" s="50">
        <v>21</v>
      </c>
      <c r="O10" s="50">
        <v>21</v>
      </c>
      <c r="P10" s="73">
        <f aca="true" t="shared" si="2" ref="P10:P22">SUM(Q10*O10/N10)</f>
        <v>18842.9</v>
      </c>
      <c r="Q10" s="73">
        <v>18842.9</v>
      </c>
      <c r="R10" s="73">
        <v>21</v>
      </c>
      <c r="S10" s="73">
        <v>18842.9</v>
      </c>
      <c r="T10" s="50">
        <v>15.75</v>
      </c>
      <c r="U10" s="50">
        <v>16</v>
      </c>
      <c r="V10" s="50">
        <v>16</v>
      </c>
      <c r="W10" s="73">
        <f aca="true" t="shared" si="3" ref="W10:W22">SUM(X10*V10)/U10</f>
        <v>18146.1</v>
      </c>
      <c r="X10" s="73">
        <v>18146.1</v>
      </c>
      <c r="Y10" s="73">
        <v>16</v>
      </c>
      <c r="Z10" s="73">
        <v>18146.1</v>
      </c>
      <c r="AA10" s="50">
        <v>1</v>
      </c>
      <c r="AB10" s="50">
        <v>18872.4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</row>
    <row r="11" spans="1:34" s="27" customFormat="1" ht="15" customHeight="1">
      <c r="A11" s="37" t="s">
        <v>72</v>
      </c>
      <c r="B11" s="87">
        <v>32.35</v>
      </c>
      <c r="C11" s="50">
        <v>27.3</v>
      </c>
      <c r="D11" s="50">
        <v>27.3</v>
      </c>
      <c r="E11" s="73">
        <f t="shared" si="1"/>
        <v>13034.8</v>
      </c>
      <c r="F11" s="73">
        <v>13034.8</v>
      </c>
      <c r="G11" s="73">
        <v>1</v>
      </c>
      <c r="H11" s="73">
        <v>1</v>
      </c>
      <c r="I11" s="73">
        <v>30325</v>
      </c>
      <c r="J11" s="73">
        <v>30325</v>
      </c>
      <c r="K11" s="73">
        <v>1</v>
      </c>
      <c r="L11" s="73">
        <v>30325</v>
      </c>
      <c r="M11" s="50">
        <v>13.3</v>
      </c>
      <c r="N11" s="50">
        <v>11</v>
      </c>
      <c r="O11" s="50">
        <v>11</v>
      </c>
      <c r="P11" s="73">
        <f t="shared" si="2"/>
        <v>18221.6</v>
      </c>
      <c r="Q11" s="73">
        <v>18221.6</v>
      </c>
      <c r="R11" s="73">
        <v>11</v>
      </c>
      <c r="S11" s="73">
        <v>18221.6</v>
      </c>
      <c r="T11" s="50">
        <v>9.3</v>
      </c>
      <c r="U11" s="50">
        <v>9</v>
      </c>
      <c r="V11" s="50">
        <v>9</v>
      </c>
      <c r="W11" s="73">
        <f t="shared" si="3"/>
        <v>17177.8</v>
      </c>
      <c r="X11" s="73">
        <v>17177.8</v>
      </c>
      <c r="Y11" s="73">
        <v>9</v>
      </c>
      <c r="Z11" s="73">
        <v>17177.8</v>
      </c>
      <c r="AA11" s="50">
        <v>0</v>
      </c>
      <c r="AB11" s="50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</row>
    <row r="12" spans="1:34" s="27" customFormat="1" ht="15" customHeight="1">
      <c r="A12" s="37" t="s">
        <v>73</v>
      </c>
      <c r="B12" s="87">
        <v>45.75</v>
      </c>
      <c r="C12" s="50">
        <v>36.4</v>
      </c>
      <c r="D12" s="50">
        <v>36.9</v>
      </c>
      <c r="E12" s="73">
        <f t="shared" si="1"/>
        <v>14143.546978021977</v>
      </c>
      <c r="F12" s="73">
        <v>13951.9</v>
      </c>
      <c r="G12" s="73">
        <v>1</v>
      </c>
      <c r="H12" s="73">
        <v>1</v>
      </c>
      <c r="I12" s="73">
        <v>29687.5</v>
      </c>
      <c r="J12" s="73">
        <v>29687.5</v>
      </c>
      <c r="K12" s="73">
        <v>1</v>
      </c>
      <c r="L12" s="73">
        <v>29687.5</v>
      </c>
      <c r="M12" s="50">
        <v>19.75</v>
      </c>
      <c r="N12" s="50">
        <v>16.25</v>
      </c>
      <c r="O12" s="50">
        <v>17</v>
      </c>
      <c r="P12" s="73">
        <f t="shared" si="2"/>
        <v>19551.56923076923</v>
      </c>
      <c r="Q12" s="73">
        <v>18689</v>
      </c>
      <c r="R12" s="73">
        <v>16</v>
      </c>
      <c r="S12" s="73">
        <v>19857.1</v>
      </c>
      <c r="T12" s="50">
        <v>15</v>
      </c>
      <c r="U12" s="50">
        <v>12.75</v>
      </c>
      <c r="V12" s="50">
        <v>13.5</v>
      </c>
      <c r="W12" s="73">
        <f t="shared" si="3"/>
        <v>18891.211764705884</v>
      </c>
      <c r="X12" s="73">
        <v>17841.7</v>
      </c>
      <c r="Y12" s="73">
        <v>12.7</v>
      </c>
      <c r="Z12" s="73">
        <v>18965.6</v>
      </c>
      <c r="AA12" s="50">
        <v>0.6</v>
      </c>
      <c r="AB12" s="50">
        <v>7895.1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</row>
    <row r="13" spans="1:34" s="27" customFormat="1" ht="15" customHeight="1">
      <c r="A13" s="37" t="s">
        <v>74</v>
      </c>
      <c r="B13" s="87">
        <v>29.4</v>
      </c>
      <c r="C13" s="50">
        <v>27</v>
      </c>
      <c r="D13" s="50">
        <v>27.9</v>
      </c>
      <c r="E13" s="73">
        <f t="shared" si="1"/>
        <v>14332.023333333333</v>
      </c>
      <c r="F13" s="73">
        <v>13869.7</v>
      </c>
      <c r="G13" s="73">
        <v>1</v>
      </c>
      <c r="H13" s="73">
        <v>1</v>
      </c>
      <c r="I13" s="73">
        <v>21275</v>
      </c>
      <c r="J13" s="73">
        <v>21275</v>
      </c>
      <c r="K13" s="73">
        <v>1</v>
      </c>
      <c r="L13" s="73">
        <v>27100</v>
      </c>
      <c r="M13" s="50">
        <v>10.8</v>
      </c>
      <c r="N13" s="50">
        <v>10</v>
      </c>
      <c r="O13" s="50">
        <v>11.4</v>
      </c>
      <c r="P13" s="73">
        <f t="shared" si="2"/>
        <v>21118.842</v>
      </c>
      <c r="Q13" s="73">
        <v>18525.3</v>
      </c>
      <c r="R13" s="73">
        <v>10.7</v>
      </c>
      <c r="S13" s="73">
        <v>22453.3</v>
      </c>
      <c r="T13" s="50">
        <v>7.55</v>
      </c>
      <c r="U13" s="50">
        <v>7.4</v>
      </c>
      <c r="V13" s="50">
        <v>7.6</v>
      </c>
      <c r="W13" s="73">
        <f t="shared" si="3"/>
        <v>19146.96756756756</v>
      </c>
      <c r="X13" s="73">
        <v>18643.1</v>
      </c>
      <c r="Y13" s="73">
        <v>7.5</v>
      </c>
      <c r="Z13" s="73">
        <v>23435</v>
      </c>
      <c r="AA13" s="50">
        <v>0</v>
      </c>
      <c r="AB13" s="78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</row>
    <row r="14" spans="1:34" s="27" customFormat="1" ht="15" customHeight="1">
      <c r="A14" s="44" t="s">
        <v>60</v>
      </c>
      <c r="B14" s="88">
        <v>15.95</v>
      </c>
      <c r="C14" s="50">
        <v>13.35</v>
      </c>
      <c r="D14" s="50">
        <v>15.3</v>
      </c>
      <c r="E14" s="73">
        <f t="shared" si="1"/>
        <v>14326.874157303371</v>
      </c>
      <c r="F14" s="73">
        <v>12500.9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50">
        <v>7.45</v>
      </c>
      <c r="N14" s="50">
        <v>7.3</v>
      </c>
      <c r="O14" s="50">
        <v>8.3</v>
      </c>
      <c r="P14" s="73">
        <f t="shared" si="2"/>
        <v>18470.910958904115</v>
      </c>
      <c r="Q14" s="73">
        <v>16245.5</v>
      </c>
      <c r="R14" s="73">
        <v>7.3</v>
      </c>
      <c r="S14" s="73">
        <v>20107.9</v>
      </c>
      <c r="T14" s="50">
        <v>6</v>
      </c>
      <c r="U14" s="50">
        <v>5.55</v>
      </c>
      <c r="V14" s="50">
        <v>6.3</v>
      </c>
      <c r="W14" s="73">
        <f t="shared" si="3"/>
        <v>20000.05945945946</v>
      </c>
      <c r="X14" s="73">
        <v>17619.1</v>
      </c>
      <c r="Y14" s="73">
        <v>5.6</v>
      </c>
      <c r="Z14" s="73">
        <v>21955.4</v>
      </c>
      <c r="AA14" s="50">
        <v>0</v>
      </c>
      <c r="AB14" s="50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</row>
    <row r="15" spans="1:34" s="27" customFormat="1" ht="15" customHeight="1">
      <c r="A15" s="37" t="s">
        <v>61</v>
      </c>
      <c r="B15" s="87">
        <v>12.15</v>
      </c>
      <c r="C15" s="50">
        <v>9.3</v>
      </c>
      <c r="D15" s="50">
        <v>9.7</v>
      </c>
      <c r="E15" s="73">
        <f t="shared" si="1"/>
        <v>14055.19569892473</v>
      </c>
      <c r="F15" s="73">
        <v>13475.6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0">
        <v>7.25</v>
      </c>
      <c r="N15" s="50">
        <v>4.5</v>
      </c>
      <c r="O15" s="50">
        <v>5</v>
      </c>
      <c r="P15" s="73">
        <f t="shared" si="2"/>
        <v>17838.88888888889</v>
      </c>
      <c r="Q15" s="73">
        <v>16055</v>
      </c>
      <c r="R15" s="73">
        <v>4.5</v>
      </c>
      <c r="S15" s="73">
        <v>21547.3</v>
      </c>
      <c r="T15" s="50">
        <v>5.5</v>
      </c>
      <c r="U15" s="50">
        <v>4.5</v>
      </c>
      <c r="V15" s="50">
        <v>5</v>
      </c>
      <c r="W15" s="73">
        <f t="shared" si="3"/>
        <v>17838.88888888889</v>
      </c>
      <c r="X15" s="73">
        <v>16055</v>
      </c>
      <c r="Y15" s="73">
        <v>4.5</v>
      </c>
      <c r="Z15" s="73">
        <v>21547.3</v>
      </c>
      <c r="AA15" s="50">
        <v>0</v>
      </c>
      <c r="AB15" s="50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</row>
    <row r="16" spans="1:34" s="27" customFormat="1" ht="15" customHeight="1">
      <c r="A16" s="44" t="s">
        <v>62</v>
      </c>
      <c r="B16" s="88">
        <v>4.25</v>
      </c>
      <c r="C16" s="50">
        <v>3</v>
      </c>
      <c r="D16" s="50">
        <v>3</v>
      </c>
      <c r="E16" s="73">
        <f t="shared" si="1"/>
        <v>15975</v>
      </c>
      <c r="F16" s="73">
        <v>15975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50">
        <v>2</v>
      </c>
      <c r="N16" s="50">
        <v>2</v>
      </c>
      <c r="O16" s="50">
        <v>2</v>
      </c>
      <c r="P16" s="73">
        <f t="shared" si="2"/>
        <v>20012.5</v>
      </c>
      <c r="Q16" s="73">
        <v>20012.5</v>
      </c>
      <c r="R16" s="73">
        <v>2</v>
      </c>
      <c r="S16" s="73">
        <v>24075</v>
      </c>
      <c r="T16" s="50">
        <v>2</v>
      </c>
      <c r="U16" s="50">
        <v>2</v>
      </c>
      <c r="V16" s="50">
        <v>2</v>
      </c>
      <c r="W16" s="73">
        <f t="shared" si="3"/>
        <v>20012.5</v>
      </c>
      <c r="X16" s="73">
        <v>20012.5</v>
      </c>
      <c r="Y16" s="73">
        <v>2</v>
      </c>
      <c r="Z16" s="73">
        <v>24075</v>
      </c>
      <c r="AA16" s="50">
        <v>0</v>
      </c>
      <c r="AB16" s="50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</row>
    <row r="17" spans="1:34" s="27" customFormat="1" ht="15" customHeight="1">
      <c r="A17" s="37" t="s">
        <v>63</v>
      </c>
      <c r="B17" s="87">
        <v>3</v>
      </c>
      <c r="C17" s="50">
        <v>2</v>
      </c>
      <c r="D17" s="50">
        <v>3</v>
      </c>
      <c r="E17" s="73">
        <f t="shared" si="1"/>
        <v>15193.800000000001</v>
      </c>
      <c r="F17" s="73">
        <v>10129.2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50">
        <v>1.75</v>
      </c>
      <c r="N17" s="50">
        <v>1.25</v>
      </c>
      <c r="O17" s="50">
        <v>2</v>
      </c>
      <c r="P17" s="73">
        <f t="shared" si="2"/>
        <v>18270.079999999998</v>
      </c>
      <c r="Q17" s="73">
        <v>11418.8</v>
      </c>
      <c r="R17" s="73">
        <v>1.3</v>
      </c>
      <c r="S17" s="73">
        <v>18605.8</v>
      </c>
      <c r="T17" s="50">
        <v>1.75</v>
      </c>
      <c r="U17" s="50">
        <v>1.25</v>
      </c>
      <c r="V17" s="50">
        <v>2</v>
      </c>
      <c r="W17" s="73">
        <f t="shared" si="3"/>
        <v>18270.079999999998</v>
      </c>
      <c r="X17" s="73">
        <v>11418.8</v>
      </c>
      <c r="Y17" s="73">
        <v>1.3</v>
      </c>
      <c r="Z17" s="73">
        <v>18605.8</v>
      </c>
      <c r="AA17" s="50">
        <v>0</v>
      </c>
      <c r="AB17" s="50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</row>
    <row r="18" spans="1:34" s="27" customFormat="1" ht="15" customHeight="1">
      <c r="A18" s="44" t="s">
        <v>65</v>
      </c>
      <c r="B18" s="88">
        <v>8.5</v>
      </c>
      <c r="C18" s="50">
        <v>6.45</v>
      </c>
      <c r="D18" s="50">
        <v>7.8</v>
      </c>
      <c r="E18" s="73">
        <f t="shared" si="1"/>
        <v>15346.893023255814</v>
      </c>
      <c r="F18" s="73">
        <v>12690.7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50">
        <v>3.25</v>
      </c>
      <c r="N18" s="50">
        <v>2.8</v>
      </c>
      <c r="O18" s="50">
        <v>2.8</v>
      </c>
      <c r="P18" s="73">
        <f t="shared" si="2"/>
        <v>19866.1</v>
      </c>
      <c r="Q18" s="73">
        <v>19866.1</v>
      </c>
      <c r="R18" s="73">
        <v>2.8</v>
      </c>
      <c r="S18" s="73">
        <v>21696.5</v>
      </c>
      <c r="T18" s="50">
        <v>3</v>
      </c>
      <c r="U18" s="50">
        <v>2.8</v>
      </c>
      <c r="V18" s="50">
        <v>2.8</v>
      </c>
      <c r="W18" s="73">
        <f t="shared" si="3"/>
        <v>19866.1</v>
      </c>
      <c r="X18" s="73">
        <v>19866.1</v>
      </c>
      <c r="Y18" s="73">
        <v>2.8</v>
      </c>
      <c r="Z18" s="73">
        <v>21696.5</v>
      </c>
      <c r="AA18" s="50">
        <v>0</v>
      </c>
      <c r="AB18" s="50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</row>
    <row r="19" spans="1:34" s="27" customFormat="1" ht="15" customHeight="1">
      <c r="A19" s="37" t="s">
        <v>66</v>
      </c>
      <c r="B19" s="87">
        <v>6.1</v>
      </c>
      <c r="C19" s="50">
        <v>4.5</v>
      </c>
      <c r="D19" s="50">
        <v>4.5</v>
      </c>
      <c r="E19" s="73">
        <f t="shared" si="1"/>
        <v>14616.700000000003</v>
      </c>
      <c r="F19" s="73">
        <v>14616.7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50">
        <v>3.35</v>
      </c>
      <c r="N19" s="50">
        <v>2.7</v>
      </c>
      <c r="O19" s="50">
        <v>2.7</v>
      </c>
      <c r="P19" s="73">
        <f t="shared" si="2"/>
        <v>19111.2</v>
      </c>
      <c r="Q19" s="73">
        <v>19111.2</v>
      </c>
      <c r="R19" s="73">
        <v>2.7</v>
      </c>
      <c r="S19" s="73">
        <v>19388.9</v>
      </c>
      <c r="T19" s="50">
        <v>3.1</v>
      </c>
      <c r="U19" s="50">
        <v>2.7</v>
      </c>
      <c r="V19" s="50">
        <v>2.7</v>
      </c>
      <c r="W19" s="73">
        <f t="shared" si="3"/>
        <v>19111.2</v>
      </c>
      <c r="X19" s="73">
        <v>19111.2</v>
      </c>
      <c r="Y19" s="73">
        <v>2.7</v>
      </c>
      <c r="Z19" s="73">
        <v>19388.9</v>
      </c>
      <c r="AA19" s="50">
        <v>0</v>
      </c>
      <c r="AB19" s="50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</row>
    <row r="20" spans="1:34" s="27" customFormat="1" ht="15" customHeight="1">
      <c r="A20" s="44" t="s">
        <v>67</v>
      </c>
      <c r="B20" s="88">
        <v>4.05</v>
      </c>
      <c r="C20" s="50">
        <v>3</v>
      </c>
      <c r="D20" s="50">
        <v>3</v>
      </c>
      <c r="E20" s="73">
        <f t="shared" si="1"/>
        <v>12375</v>
      </c>
      <c r="F20" s="73">
        <v>12375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50">
        <v>1.75</v>
      </c>
      <c r="N20" s="50">
        <v>1</v>
      </c>
      <c r="O20" s="50">
        <v>1</v>
      </c>
      <c r="P20" s="73">
        <f t="shared" si="2"/>
        <v>17025</v>
      </c>
      <c r="Q20" s="73">
        <v>17025</v>
      </c>
      <c r="R20" s="73">
        <v>1</v>
      </c>
      <c r="S20" s="73">
        <v>24487.5</v>
      </c>
      <c r="T20" s="50">
        <v>1.5</v>
      </c>
      <c r="U20" s="50">
        <v>1</v>
      </c>
      <c r="V20" s="50">
        <v>1</v>
      </c>
      <c r="W20" s="73">
        <f t="shared" si="3"/>
        <v>17025</v>
      </c>
      <c r="X20" s="73">
        <v>17025</v>
      </c>
      <c r="Y20" s="73">
        <v>1</v>
      </c>
      <c r="Z20" s="73">
        <v>24487.5</v>
      </c>
      <c r="AA20" s="50">
        <v>0</v>
      </c>
      <c r="AB20" s="50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</row>
    <row r="21" spans="1:34" s="27" customFormat="1" ht="15" customHeight="1">
      <c r="A21" s="37" t="s">
        <v>59</v>
      </c>
      <c r="B21" s="87">
        <v>7.35</v>
      </c>
      <c r="C21" s="50">
        <v>6.4</v>
      </c>
      <c r="D21" s="50">
        <v>7</v>
      </c>
      <c r="E21" s="73">
        <f t="shared" si="1"/>
        <v>19611.375</v>
      </c>
      <c r="F21" s="73">
        <v>17930.4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50">
        <v>5.05</v>
      </c>
      <c r="N21" s="50">
        <v>4.4</v>
      </c>
      <c r="O21" s="50">
        <v>5</v>
      </c>
      <c r="P21" s="73">
        <f t="shared" si="2"/>
        <v>23943.181818181816</v>
      </c>
      <c r="Q21" s="73">
        <v>21070</v>
      </c>
      <c r="R21" s="73">
        <v>4.7</v>
      </c>
      <c r="S21" s="73">
        <v>24143.7</v>
      </c>
      <c r="T21" s="50">
        <v>3.55</v>
      </c>
      <c r="U21" s="50">
        <v>3</v>
      </c>
      <c r="V21" s="50">
        <v>3</v>
      </c>
      <c r="W21" s="73">
        <f t="shared" si="3"/>
        <v>19575</v>
      </c>
      <c r="X21" s="73">
        <v>19575</v>
      </c>
      <c r="Y21" s="73">
        <v>3</v>
      </c>
      <c r="Z21" s="73">
        <v>21979.2</v>
      </c>
      <c r="AA21" s="50">
        <v>0</v>
      </c>
      <c r="AB21" s="50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</row>
    <row r="22" spans="1:34" s="53" customFormat="1" ht="15" customHeight="1" thickBot="1">
      <c r="A22" s="45" t="s">
        <v>68</v>
      </c>
      <c r="B22" s="89">
        <v>2.85</v>
      </c>
      <c r="C22" s="52">
        <v>2.65</v>
      </c>
      <c r="D22" s="52">
        <v>3</v>
      </c>
      <c r="E22" s="73">
        <f t="shared" si="1"/>
        <v>16334.943396226417</v>
      </c>
      <c r="F22" s="74">
        <v>14429.2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52">
        <v>1.55</v>
      </c>
      <c r="N22" s="52">
        <v>1.55</v>
      </c>
      <c r="O22" s="52">
        <v>2</v>
      </c>
      <c r="P22" s="73">
        <f t="shared" si="2"/>
        <v>20629.032258064515</v>
      </c>
      <c r="Q22" s="74">
        <v>15987.5</v>
      </c>
      <c r="R22" s="74">
        <v>1.6</v>
      </c>
      <c r="S22" s="74">
        <v>21304.7</v>
      </c>
      <c r="T22" s="52">
        <v>1.55</v>
      </c>
      <c r="U22" s="52">
        <v>1.55</v>
      </c>
      <c r="V22" s="52">
        <v>2</v>
      </c>
      <c r="W22" s="73">
        <f t="shared" si="3"/>
        <v>20629.032258064515</v>
      </c>
      <c r="X22" s="74">
        <v>15987.5</v>
      </c>
      <c r="Y22" s="74">
        <v>1.55</v>
      </c>
      <c r="Z22" s="74">
        <v>20629</v>
      </c>
      <c r="AA22" s="52">
        <v>0</v>
      </c>
      <c r="AB22" s="52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</row>
    <row r="23" spans="1:34" s="49" customFormat="1" ht="16.5" thickBot="1">
      <c r="A23" s="46" t="s">
        <v>4</v>
      </c>
      <c r="B23" s="90">
        <f>SUM(B9:B22)</f>
        <v>252.95</v>
      </c>
      <c r="C23" s="51">
        <f>SUM(C9:C22)</f>
        <v>213.15</v>
      </c>
      <c r="D23" s="51">
        <f aca="true" t="shared" si="4" ref="D23:AH23">SUM(D9:D22)</f>
        <v>223.60000000000002</v>
      </c>
      <c r="E23" s="75">
        <f>SUM(E9*C9+E10*C10+E11*C11+E12*C12+E13*C13+E14*C14+E15*C15+E16*C16+E17*C17+E18*C18+E19*C19+E20*C20+E21*C21+E22*C22)/C23</f>
        <v>14357.062538118693</v>
      </c>
      <c r="F23" s="75">
        <f>SUM(F9*D9+F10*D10+F11*D11+F12*D12+F13*D13+F14*D14+F15*D15+F16*D16+F17*D17+F18*D18+F19*D19+F20*D20+F21*D21+F22*D22)/D23</f>
        <v>13686.081753130586</v>
      </c>
      <c r="G23" s="75">
        <f t="shared" si="4"/>
        <v>5</v>
      </c>
      <c r="H23" s="75">
        <f t="shared" si="4"/>
        <v>5</v>
      </c>
      <c r="I23" s="75">
        <f>SUM(I9:I22)/G23</f>
        <v>27510</v>
      </c>
      <c r="J23" s="75">
        <f>SUM(J9:J22)/H23</f>
        <v>27510</v>
      </c>
      <c r="K23" s="75">
        <f t="shared" si="4"/>
        <v>5</v>
      </c>
      <c r="L23" s="75">
        <f>SUM(L9:L22)/K23</f>
        <v>28675</v>
      </c>
      <c r="M23" s="51">
        <f>SUM(M9:M22)</f>
        <v>113.49999999999999</v>
      </c>
      <c r="N23" s="51">
        <f t="shared" si="4"/>
        <v>97.3</v>
      </c>
      <c r="O23" s="51">
        <f t="shared" si="4"/>
        <v>104.1</v>
      </c>
      <c r="P23" s="75">
        <f>SUM(P9*N9+P10*N10+P11*N11+P12*N12+P13*N13+P14*N14+P15*N15+P16*N16+P17*N17+P18*N18+P19*N19+P20*N20+P21*N21+P22*N22)/N23</f>
        <v>19618.741932168552</v>
      </c>
      <c r="Q23" s="75">
        <f>SUM(Q9*O9+Q10*O10+Q11*O11+Q12*O12+Q13*O13+Q14*O14+Q15*O15+Q16*O16+Q17*O17+Q18*O18+Q19*O19+Q20*O20+Q21*O21+Q22*O22)/O23</f>
        <v>18337.21027857829</v>
      </c>
      <c r="R23" s="75">
        <f t="shared" si="4"/>
        <v>98.1</v>
      </c>
      <c r="S23" s="75">
        <f>SUM(S9*R9+S10*R10+S11*R11+S12*R12+S13*R13+S14*R14+S15*R15+S16*R16+S17*R17+S18*R18+S19*R19+S20*R20+S21*R21+S22*R22)/R23</f>
        <v>20383.83292558614</v>
      </c>
      <c r="T23" s="51">
        <f>SUM(T9:T22)</f>
        <v>85.54999999999998</v>
      </c>
      <c r="U23" s="51">
        <f t="shared" si="4"/>
        <v>78.49999999999999</v>
      </c>
      <c r="V23" s="51">
        <f t="shared" si="4"/>
        <v>82.8</v>
      </c>
      <c r="W23" s="75">
        <f>SUM(W9*U9+W10*U10+W11*U11+W12*U12+W13*U13+W14*U14+W15*U15+W16*U16+W17*U17+W18*U18+W19*U19+W20*U20+W21*U21+W22*U22)/U23</f>
        <v>18717.05719745223</v>
      </c>
      <c r="X23" s="75">
        <f>SUM(X9*V9+X10*V10+X11*V11+X12*V12+X13*V13+X14*V14+X15*V15+X16*V16+X17*V17+X18*V18+X19*V19+X20*V20+X21*V21+X22*V22)/V23</f>
        <v>17745.036111111112</v>
      </c>
      <c r="Y23" s="75">
        <f t="shared" si="4"/>
        <v>78.54999999999998</v>
      </c>
      <c r="Z23" s="75">
        <f>SUM(Z9*Y9+Z10*Y10+Z11*Y11+Z12*Y12+Z13*Y13+Z14*Y14+Z15*Y15+Z16*Y16+Z17*Y17+Z18*Y18+Z19*Y19+Z20*Y20+Z21*Y21+Z22*Y22)/Y23</f>
        <v>19885.764990451946</v>
      </c>
      <c r="AA23" s="51">
        <f t="shared" si="4"/>
        <v>1.6</v>
      </c>
      <c r="AB23" s="51">
        <f>SUM(AB9*AA9+AB10*AA10+AB11*AA11+AB12*AA12+AB13*AA13+AB14*AA14+AB15*AA15+AB16*AA16+AB17*AA17+AB18*AA18+AB19*AA19+AB20*AA20+AB21*AA21+AB22*AA22)/AA23</f>
        <v>14755.9125</v>
      </c>
      <c r="AC23" s="47">
        <f t="shared" si="4"/>
        <v>0</v>
      </c>
      <c r="AD23" s="47">
        <f t="shared" si="4"/>
        <v>0</v>
      </c>
      <c r="AE23" s="47">
        <f t="shared" si="4"/>
        <v>0</v>
      </c>
      <c r="AF23" s="47">
        <f t="shared" si="4"/>
        <v>0</v>
      </c>
      <c r="AG23" s="47">
        <f t="shared" si="4"/>
        <v>0</v>
      </c>
      <c r="AH23" s="47">
        <f t="shared" si="4"/>
        <v>0</v>
      </c>
    </row>
    <row r="24" spans="1:34" ht="17.25" customHeight="1">
      <c r="A24" s="8"/>
      <c r="B24" s="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C24" s="16"/>
      <c r="AD24" s="16"/>
      <c r="AE24" s="16"/>
      <c r="AF24" s="16"/>
      <c r="AG24" s="16"/>
      <c r="AH24" s="16"/>
    </row>
    <row r="25" spans="1:34" ht="15.75">
      <c r="A25" s="18" t="s">
        <v>0</v>
      </c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C25" s="16"/>
      <c r="AD25" s="16"/>
      <c r="AE25" s="16"/>
      <c r="AF25" s="16"/>
      <c r="AG25" s="16"/>
      <c r="AH25" s="16"/>
    </row>
    <row r="26" spans="1:32" ht="18" customHeight="1">
      <c r="A26" s="18" t="s">
        <v>55</v>
      </c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AC26" s="16"/>
      <c r="AD26" s="16"/>
      <c r="AE26" s="16"/>
      <c r="AF26" s="16"/>
    </row>
    <row r="27" spans="1:2" ht="12.75">
      <c r="A27" s="3"/>
      <c r="B27" s="3"/>
    </row>
    <row r="28" spans="1:2" ht="12.75">
      <c r="A28" s="9"/>
      <c r="B28" s="9"/>
    </row>
    <row r="29" spans="1:2" ht="12.75">
      <c r="A29" s="3"/>
      <c r="B29" s="3"/>
    </row>
    <row r="30" spans="1:2" ht="15.75">
      <c r="A30" s="6"/>
      <c r="B30" s="6"/>
    </row>
    <row r="31" spans="1:2" ht="15">
      <c r="A31" s="7"/>
      <c r="B31" s="7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</sheetData>
  <sheetProtection/>
  <mergeCells count="34">
    <mergeCell ref="AC5:AH5"/>
    <mergeCell ref="AC6:AC7"/>
    <mergeCell ref="AD6:AD7"/>
    <mergeCell ref="AE6:AF6"/>
    <mergeCell ref="AG6:AH6"/>
    <mergeCell ref="E6:F6"/>
    <mergeCell ref="N6:N7"/>
    <mergeCell ref="H6:H7"/>
    <mergeCell ref="AA5:AB5"/>
    <mergeCell ref="AA6:AA7"/>
    <mergeCell ref="R1:S1"/>
    <mergeCell ref="C2:S2"/>
    <mergeCell ref="C3:S3"/>
    <mergeCell ref="V6:V7"/>
    <mergeCell ref="K6:L6"/>
    <mergeCell ref="Y6:Z6"/>
    <mergeCell ref="O6:O7"/>
    <mergeCell ref="W6:X6"/>
    <mergeCell ref="A5:A7"/>
    <mergeCell ref="G5:L5"/>
    <mergeCell ref="C6:C7"/>
    <mergeCell ref="D6:D7"/>
    <mergeCell ref="G6:G7"/>
    <mergeCell ref="B5:F5"/>
    <mergeCell ref="B6:B7"/>
    <mergeCell ref="AB6:AB7"/>
    <mergeCell ref="R6:S6"/>
    <mergeCell ref="I6:J6"/>
    <mergeCell ref="P6:Q6"/>
    <mergeCell ref="U6:U7"/>
    <mergeCell ref="M5:S5"/>
    <mergeCell ref="M6:M7"/>
    <mergeCell ref="T5:Z5"/>
    <mergeCell ref="T6:T7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35" r:id="rId1"/>
  <colBreaks count="1" manualBreakCount="1">
    <brk id="20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5"/>
  <sheetViews>
    <sheetView view="pageBreakPreview" zoomScale="70" zoomScaleNormal="87" zoomScaleSheetLayoutView="70" zoomScalePageLayoutView="0" workbookViewId="0" topLeftCell="B1">
      <selection activeCell="S13" sqref="S13"/>
    </sheetView>
  </sheetViews>
  <sheetFormatPr defaultColWidth="9.140625" defaultRowHeight="12.75"/>
  <cols>
    <col min="1" max="1" width="40.140625" style="0" customWidth="1"/>
    <col min="2" max="4" width="9.7109375" style="0" customWidth="1"/>
    <col min="5" max="6" width="10.7109375" style="0" customWidth="1"/>
    <col min="7" max="8" width="9.7109375" style="0" customWidth="1"/>
    <col min="9" max="11" width="10.00390625" style="0" customWidth="1"/>
    <col min="12" max="13" width="9.140625" style="0" customWidth="1"/>
    <col min="14" max="15" width="10.7109375" style="0" customWidth="1"/>
    <col min="16" max="16" width="8.7109375" style="0" customWidth="1"/>
    <col min="17" max="17" width="15.57421875" style="0" customWidth="1"/>
    <col min="18" max="18" width="10.8515625" style="0" customWidth="1"/>
    <col min="19" max="19" width="15.7109375" style="0" customWidth="1"/>
    <col min="20" max="20" width="9.57421875" style="0" customWidth="1"/>
    <col min="23" max="24" width="10.7109375" style="0" customWidth="1"/>
    <col min="25" max="25" width="9.140625" style="0" customWidth="1"/>
    <col min="26" max="26" width="11.57421875" style="0" customWidth="1"/>
  </cols>
  <sheetData>
    <row r="1" spans="25:26" ht="20.25">
      <c r="Y1" s="107" t="s">
        <v>50</v>
      </c>
      <c r="Z1" s="107"/>
    </row>
    <row r="2" spans="3:26" ht="18.75">
      <c r="C2" s="116" t="s">
        <v>77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3:26" ht="18.75">
      <c r="C3" s="102" t="s">
        <v>84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6" ht="114.75" customHeight="1">
      <c r="A5" s="129" t="s">
        <v>11</v>
      </c>
      <c r="B5" s="130" t="s">
        <v>48</v>
      </c>
      <c r="C5" s="131"/>
      <c r="D5" s="131"/>
      <c r="E5" s="131"/>
      <c r="F5" s="132"/>
      <c r="G5" s="101" t="s">
        <v>7</v>
      </c>
      <c r="H5" s="101"/>
      <c r="I5" s="101"/>
      <c r="J5" s="101"/>
      <c r="K5" s="126" t="s">
        <v>8</v>
      </c>
      <c r="L5" s="127"/>
      <c r="M5" s="127"/>
      <c r="N5" s="127"/>
      <c r="O5" s="127"/>
      <c r="P5" s="127"/>
      <c r="Q5" s="128"/>
      <c r="R5" s="101" t="s">
        <v>49</v>
      </c>
      <c r="S5" s="101"/>
      <c r="T5" s="126" t="s">
        <v>47</v>
      </c>
      <c r="U5" s="127"/>
      <c r="V5" s="127"/>
      <c r="W5" s="127"/>
      <c r="X5" s="127"/>
      <c r="Y5" s="127"/>
      <c r="Z5" s="128"/>
    </row>
    <row r="6" spans="1:26" ht="186" customHeight="1">
      <c r="A6" s="129"/>
      <c r="B6" s="101" t="s">
        <v>81</v>
      </c>
      <c r="C6" s="101" t="s">
        <v>24</v>
      </c>
      <c r="D6" s="101" t="s">
        <v>25</v>
      </c>
      <c r="E6" s="101" t="s">
        <v>30</v>
      </c>
      <c r="F6" s="101"/>
      <c r="G6" s="101" t="s">
        <v>24</v>
      </c>
      <c r="H6" s="101" t="s">
        <v>25</v>
      </c>
      <c r="I6" s="101" t="s">
        <v>30</v>
      </c>
      <c r="J6" s="101"/>
      <c r="K6" s="101" t="s">
        <v>81</v>
      </c>
      <c r="L6" s="101" t="s">
        <v>24</v>
      </c>
      <c r="M6" s="101" t="s">
        <v>25</v>
      </c>
      <c r="N6" s="101" t="s">
        <v>30</v>
      </c>
      <c r="O6" s="101"/>
      <c r="P6" s="101" t="s">
        <v>26</v>
      </c>
      <c r="Q6" s="101"/>
      <c r="R6" s="105" t="s">
        <v>9</v>
      </c>
      <c r="S6" s="105" t="s">
        <v>10</v>
      </c>
      <c r="T6" s="101" t="s">
        <v>81</v>
      </c>
      <c r="U6" s="101" t="s">
        <v>24</v>
      </c>
      <c r="V6" s="101" t="s">
        <v>25</v>
      </c>
      <c r="W6" s="101" t="s">
        <v>30</v>
      </c>
      <c r="X6" s="101"/>
      <c r="Y6" s="101" t="s">
        <v>26</v>
      </c>
      <c r="Z6" s="101"/>
    </row>
    <row r="7" spans="1:26" s="2" customFormat="1" ht="79.5" customHeight="1">
      <c r="A7" s="129"/>
      <c r="B7" s="101"/>
      <c r="C7" s="101"/>
      <c r="D7" s="101"/>
      <c r="E7" s="34" t="s">
        <v>1</v>
      </c>
      <c r="F7" s="34" t="s">
        <v>3</v>
      </c>
      <c r="G7" s="101"/>
      <c r="H7" s="101"/>
      <c r="I7" s="34" t="s">
        <v>1</v>
      </c>
      <c r="J7" s="34" t="s">
        <v>3</v>
      </c>
      <c r="K7" s="101"/>
      <c r="L7" s="101"/>
      <c r="M7" s="101"/>
      <c r="N7" s="34" t="s">
        <v>1</v>
      </c>
      <c r="O7" s="34" t="s">
        <v>3</v>
      </c>
      <c r="P7" s="34" t="s">
        <v>2</v>
      </c>
      <c r="Q7" s="34" t="s">
        <v>13</v>
      </c>
      <c r="R7" s="105"/>
      <c r="S7" s="105"/>
      <c r="T7" s="101"/>
      <c r="U7" s="101"/>
      <c r="V7" s="101"/>
      <c r="W7" s="34" t="s">
        <v>1</v>
      </c>
      <c r="X7" s="34" t="s">
        <v>3</v>
      </c>
      <c r="Y7" s="34" t="s">
        <v>41</v>
      </c>
      <c r="Z7" s="34" t="s">
        <v>10</v>
      </c>
    </row>
    <row r="8" spans="1:26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Z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v>20</v>
      </c>
      <c r="U8" s="35"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  <c r="Z8" s="35">
        <f t="shared" si="0"/>
        <v>26</v>
      </c>
    </row>
    <row r="9" spans="1:26" s="27" customFormat="1" ht="19.5" customHeight="1">
      <c r="A9" s="41" t="s">
        <v>75</v>
      </c>
      <c r="B9" s="93">
        <v>40.85</v>
      </c>
      <c r="C9" s="54">
        <v>34.35</v>
      </c>
      <c r="D9" s="80">
        <v>31.5</v>
      </c>
      <c r="E9" s="80">
        <f>SUM(F9*D9)/C9</f>
        <v>13476.772925764193</v>
      </c>
      <c r="F9" s="80">
        <v>14696.1</v>
      </c>
      <c r="G9" s="80">
        <v>1</v>
      </c>
      <c r="H9" s="80">
        <v>1</v>
      </c>
      <c r="I9" s="80">
        <v>30250</v>
      </c>
      <c r="J9" s="80">
        <v>30250</v>
      </c>
      <c r="K9" s="54">
        <v>21.69</v>
      </c>
      <c r="L9" s="54">
        <v>18.4</v>
      </c>
      <c r="M9" s="80">
        <v>15.1</v>
      </c>
      <c r="N9" s="80">
        <f>SUM(O9*M9)/L9</f>
        <v>15320.016847826088</v>
      </c>
      <c r="O9" s="80">
        <v>18668.1</v>
      </c>
      <c r="P9" s="80">
        <v>14.3</v>
      </c>
      <c r="Q9" s="80">
        <v>20327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</row>
    <row r="10" spans="1:26" ht="15.75" thickBot="1">
      <c r="A10" s="42" t="s">
        <v>76</v>
      </c>
      <c r="B10" s="94">
        <v>39</v>
      </c>
      <c r="C10" s="55">
        <v>21.09</v>
      </c>
      <c r="D10" s="81">
        <v>22.3</v>
      </c>
      <c r="E10" s="80">
        <f>SUM(F10*D10)/C10</f>
        <v>15908.07349454718</v>
      </c>
      <c r="F10" s="81">
        <v>15044.9</v>
      </c>
      <c r="G10" s="81">
        <v>1</v>
      </c>
      <c r="H10" s="81">
        <v>1</v>
      </c>
      <c r="I10" s="81">
        <v>42950</v>
      </c>
      <c r="J10" s="81">
        <v>42950</v>
      </c>
      <c r="K10" s="55">
        <v>14.5</v>
      </c>
      <c r="L10" s="55">
        <v>7.23</v>
      </c>
      <c r="M10" s="81">
        <v>8.1</v>
      </c>
      <c r="N10" s="80">
        <f>SUM(O10*M10)/L10</f>
        <v>20108.95020746888</v>
      </c>
      <c r="O10" s="81">
        <v>17949.1</v>
      </c>
      <c r="P10" s="81">
        <v>7.1</v>
      </c>
      <c r="Q10" s="81">
        <v>20477.2</v>
      </c>
      <c r="R10" s="55">
        <v>0</v>
      </c>
      <c r="S10" s="55">
        <v>0</v>
      </c>
      <c r="T10" s="55">
        <v>2</v>
      </c>
      <c r="U10" s="55">
        <v>1.4</v>
      </c>
      <c r="V10" s="55">
        <v>1.4</v>
      </c>
      <c r="W10" s="55">
        <v>9071.5</v>
      </c>
      <c r="X10" s="55">
        <v>9071.5</v>
      </c>
      <c r="Y10" s="55">
        <v>1.6</v>
      </c>
      <c r="Z10" s="55">
        <v>9071.5</v>
      </c>
    </row>
    <row r="11" spans="1:26" ht="16.5" thickBot="1">
      <c r="A11" s="43" t="s">
        <v>4</v>
      </c>
      <c r="B11" s="95">
        <f>SUM(B9:B10)</f>
        <v>79.85</v>
      </c>
      <c r="C11" s="56">
        <f>SUM(C9:C10)</f>
        <v>55.44</v>
      </c>
      <c r="D11" s="82">
        <f aca="true" t="shared" si="1" ref="D11:Z11">SUM(D9:D10)</f>
        <v>53.8</v>
      </c>
      <c r="E11" s="82">
        <f>SUM(E9*C9+E10*C10)/C11</f>
        <v>14401.66702741703</v>
      </c>
      <c r="F11" s="82">
        <f>SUM(F9*D9+F10*D10)/D11</f>
        <v>14840.676951672864</v>
      </c>
      <c r="G11" s="82">
        <f t="shared" si="1"/>
        <v>2</v>
      </c>
      <c r="H11" s="82">
        <f t="shared" si="1"/>
        <v>2</v>
      </c>
      <c r="I11" s="82">
        <f>SUM(I9:I10)/2</f>
        <v>36600</v>
      </c>
      <c r="J11" s="82">
        <f>SUM(J9:J10)/2</f>
        <v>36600</v>
      </c>
      <c r="K11" s="56">
        <f>SUM(K9:K10)</f>
        <v>36.19</v>
      </c>
      <c r="L11" s="56">
        <f t="shared" si="1"/>
        <v>25.63</v>
      </c>
      <c r="M11" s="82">
        <f t="shared" si="1"/>
        <v>23.2</v>
      </c>
      <c r="N11" s="82">
        <f>SUM(N9*L9+N10*L10)/L11</f>
        <v>16670.933281310965</v>
      </c>
      <c r="O11" s="82">
        <f>SUM(O9*M9+O10*M10)/M11</f>
        <v>18417.06982758621</v>
      </c>
      <c r="P11" s="82">
        <f t="shared" si="1"/>
        <v>21.4</v>
      </c>
      <c r="Q11" s="82">
        <f>SUM(Q9*P9+Q10*P10)/P11</f>
        <v>20376.832710280378</v>
      </c>
      <c r="R11" s="56">
        <f t="shared" si="1"/>
        <v>0</v>
      </c>
      <c r="S11" s="56">
        <f t="shared" si="1"/>
        <v>0</v>
      </c>
      <c r="T11" s="56">
        <v>2</v>
      </c>
      <c r="U11" s="56">
        <f t="shared" si="1"/>
        <v>1.4</v>
      </c>
      <c r="V11" s="56">
        <f t="shared" si="1"/>
        <v>1.4</v>
      </c>
      <c r="W11" s="56">
        <f t="shared" si="1"/>
        <v>9071.5</v>
      </c>
      <c r="X11" s="56">
        <f t="shared" si="1"/>
        <v>9071.5</v>
      </c>
      <c r="Y11" s="56">
        <f t="shared" si="1"/>
        <v>1.6</v>
      </c>
      <c r="Z11" s="56">
        <f t="shared" si="1"/>
        <v>9071.5</v>
      </c>
    </row>
    <row r="12" spans="1:17" ht="17.25" customHeight="1">
      <c r="A12" s="8"/>
      <c r="B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18" t="s">
        <v>0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5" ht="18" customHeight="1">
      <c r="A14" s="18" t="s">
        <v>55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" ht="12.75">
      <c r="A15" s="3"/>
      <c r="B15" s="3"/>
    </row>
    <row r="16" spans="1:2" ht="12.75">
      <c r="A16" s="9"/>
      <c r="B16" s="9"/>
    </row>
    <row r="17" spans="1:2" ht="12.75">
      <c r="A17" s="3"/>
      <c r="B17" s="3"/>
    </row>
    <row r="18" spans="1:2" ht="15.75">
      <c r="A18" s="6"/>
      <c r="B18" s="6"/>
    </row>
    <row r="19" spans="1:2" ht="15">
      <c r="A19" s="7"/>
      <c r="B19" s="7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</sheetData>
  <sheetProtection/>
  <mergeCells count="28">
    <mergeCell ref="Y1:Z1"/>
    <mergeCell ref="C2:Z2"/>
    <mergeCell ref="C3:Z3"/>
    <mergeCell ref="U6:U7"/>
    <mergeCell ref="V6:V7"/>
    <mergeCell ref="W6:X6"/>
    <mergeCell ref="Y6:Z6"/>
    <mergeCell ref="B5:F5"/>
    <mergeCell ref="B6:B7"/>
    <mergeCell ref="G6:G7"/>
    <mergeCell ref="A5:A7"/>
    <mergeCell ref="G5:J5"/>
    <mergeCell ref="M6:M7"/>
    <mergeCell ref="N6:O6"/>
    <mergeCell ref="L6:L7"/>
    <mergeCell ref="K5:Q5"/>
    <mergeCell ref="K6:K7"/>
    <mergeCell ref="C6:C7"/>
    <mergeCell ref="D6:D7"/>
    <mergeCell ref="E6:F6"/>
    <mergeCell ref="H6:H7"/>
    <mergeCell ref="I6:J6"/>
    <mergeCell ref="R6:R7"/>
    <mergeCell ref="P6:Q6"/>
    <mergeCell ref="T5:Z5"/>
    <mergeCell ref="T6:T7"/>
    <mergeCell ref="S6:S7"/>
    <mergeCell ref="R5:S5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view="pageBreakPreview" zoomScale="70" zoomScaleNormal="87" zoomScaleSheetLayoutView="70" zoomScalePageLayoutView="0" workbookViewId="0" topLeftCell="A1">
      <selection activeCell="S9" sqref="S9"/>
    </sheetView>
  </sheetViews>
  <sheetFormatPr defaultColWidth="9.140625" defaultRowHeight="12.75"/>
  <cols>
    <col min="1" max="1" width="23.140625" style="0" customWidth="1"/>
    <col min="2" max="2" width="9.8515625" style="0" customWidth="1"/>
    <col min="3" max="4" width="9.7109375" style="0" customWidth="1"/>
    <col min="5" max="6" width="10.7109375" style="0" customWidth="1"/>
    <col min="7" max="8" width="9.8515625" style="0" customWidth="1"/>
    <col min="9" max="10" width="10.7109375" style="0" customWidth="1"/>
    <col min="11" max="11" width="10.140625" style="0" customWidth="1"/>
    <col min="12" max="13" width="9.28125" style="0" customWidth="1"/>
    <col min="14" max="15" width="10.7109375" style="0" customWidth="1"/>
    <col min="16" max="16" width="8.421875" style="0" customWidth="1"/>
    <col min="17" max="17" width="16.00390625" style="0" customWidth="1"/>
    <col min="18" max="19" width="15.140625" style="0" customWidth="1"/>
    <col min="25" max="25" width="15.421875" style="0" customWidth="1"/>
  </cols>
  <sheetData>
    <row r="1" spans="24:25" ht="20.25">
      <c r="X1" s="107" t="s">
        <v>54</v>
      </c>
      <c r="Y1" s="107"/>
    </row>
    <row r="2" spans="3:25" ht="38.25" customHeight="1">
      <c r="C2" s="125" t="s">
        <v>78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3:25" ht="18.75">
      <c r="C3" s="102" t="s">
        <v>84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67.25" customHeight="1">
      <c r="A5" s="129" t="s">
        <v>11</v>
      </c>
      <c r="B5" s="130" t="s">
        <v>51</v>
      </c>
      <c r="C5" s="131"/>
      <c r="D5" s="131"/>
      <c r="E5" s="131"/>
      <c r="F5" s="132"/>
      <c r="G5" s="101" t="s">
        <v>7</v>
      </c>
      <c r="H5" s="101"/>
      <c r="I5" s="101"/>
      <c r="J5" s="101"/>
      <c r="K5" s="126" t="s">
        <v>8</v>
      </c>
      <c r="L5" s="127"/>
      <c r="M5" s="127"/>
      <c r="N5" s="127"/>
      <c r="O5" s="127"/>
      <c r="P5" s="127"/>
      <c r="Q5" s="128"/>
      <c r="R5" s="101" t="s">
        <v>52</v>
      </c>
      <c r="S5" s="101"/>
      <c r="T5" s="126" t="s">
        <v>53</v>
      </c>
      <c r="U5" s="127"/>
      <c r="V5" s="127"/>
      <c r="W5" s="127"/>
      <c r="X5" s="127"/>
      <c r="Y5" s="128"/>
    </row>
    <row r="6" spans="1:25" ht="186" customHeight="1">
      <c r="A6" s="129"/>
      <c r="B6" s="101" t="s">
        <v>81</v>
      </c>
      <c r="C6" s="101" t="s">
        <v>24</v>
      </c>
      <c r="D6" s="101" t="s">
        <v>25</v>
      </c>
      <c r="E6" s="101" t="s">
        <v>30</v>
      </c>
      <c r="F6" s="101"/>
      <c r="G6" s="101" t="s">
        <v>24</v>
      </c>
      <c r="H6" s="101" t="s">
        <v>25</v>
      </c>
      <c r="I6" s="101" t="s">
        <v>30</v>
      </c>
      <c r="J6" s="101"/>
      <c r="K6" s="101" t="s">
        <v>81</v>
      </c>
      <c r="L6" s="101" t="s">
        <v>24</v>
      </c>
      <c r="M6" s="101" t="s">
        <v>25</v>
      </c>
      <c r="N6" s="101" t="s">
        <v>30</v>
      </c>
      <c r="O6" s="101"/>
      <c r="P6" s="101" t="s">
        <v>26</v>
      </c>
      <c r="Q6" s="101"/>
      <c r="R6" s="101" t="s">
        <v>9</v>
      </c>
      <c r="S6" s="101" t="s">
        <v>10</v>
      </c>
      <c r="T6" s="101" t="s">
        <v>24</v>
      </c>
      <c r="U6" s="101" t="s">
        <v>25</v>
      </c>
      <c r="V6" s="101" t="s">
        <v>30</v>
      </c>
      <c r="W6" s="101"/>
      <c r="X6" s="101" t="s">
        <v>26</v>
      </c>
      <c r="Y6" s="101"/>
    </row>
    <row r="7" spans="1:25" s="2" customFormat="1" ht="79.5" customHeight="1">
      <c r="A7" s="129"/>
      <c r="B7" s="101"/>
      <c r="C7" s="101"/>
      <c r="D7" s="101"/>
      <c r="E7" s="34" t="s">
        <v>1</v>
      </c>
      <c r="F7" s="34" t="s">
        <v>3</v>
      </c>
      <c r="G7" s="101"/>
      <c r="H7" s="101"/>
      <c r="I7" s="34" t="s">
        <v>1</v>
      </c>
      <c r="J7" s="34" t="s">
        <v>3</v>
      </c>
      <c r="K7" s="101"/>
      <c r="L7" s="101"/>
      <c r="M7" s="101"/>
      <c r="N7" s="34" t="s">
        <v>1</v>
      </c>
      <c r="O7" s="34" t="s">
        <v>3</v>
      </c>
      <c r="P7" s="34" t="s">
        <v>2</v>
      </c>
      <c r="Q7" s="34" t="s">
        <v>13</v>
      </c>
      <c r="R7" s="101"/>
      <c r="S7" s="101"/>
      <c r="T7" s="101"/>
      <c r="U7" s="101"/>
      <c r="V7" s="34" t="s">
        <v>1</v>
      </c>
      <c r="W7" s="34" t="s">
        <v>3</v>
      </c>
      <c r="X7" s="34" t="s">
        <v>41</v>
      </c>
      <c r="Y7" s="34" t="s">
        <v>10</v>
      </c>
    </row>
    <row r="8" spans="1:25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Y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</row>
    <row r="9" spans="1:25" ht="15" thickBot="1">
      <c r="A9" s="58" t="s">
        <v>79</v>
      </c>
      <c r="B9" s="96">
        <v>38.9</v>
      </c>
      <c r="C9" s="60">
        <v>31.4</v>
      </c>
      <c r="D9" s="60">
        <v>32.4</v>
      </c>
      <c r="E9" s="71">
        <v>18092.9</v>
      </c>
      <c r="F9" s="71">
        <v>17534.4</v>
      </c>
      <c r="G9" s="60">
        <v>1</v>
      </c>
      <c r="H9" s="60">
        <v>1</v>
      </c>
      <c r="I9" s="71">
        <v>38437.5</v>
      </c>
      <c r="J9" s="71">
        <v>38437.5</v>
      </c>
      <c r="K9" s="71">
        <v>15</v>
      </c>
      <c r="L9" s="60">
        <v>11.6</v>
      </c>
      <c r="M9" s="60">
        <v>12.1</v>
      </c>
      <c r="N9" s="71">
        <v>20691.9</v>
      </c>
      <c r="O9" s="71">
        <v>19836.8</v>
      </c>
      <c r="P9" s="60">
        <v>12</v>
      </c>
      <c r="Q9" s="71">
        <v>23123</v>
      </c>
      <c r="R9" s="60">
        <v>3</v>
      </c>
      <c r="S9" s="71">
        <v>22489.5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</row>
    <row r="10" spans="1:25" ht="15.75" thickBot="1">
      <c r="A10" s="59" t="s">
        <v>4</v>
      </c>
      <c r="B10" s="97">
        <f>SUM(B9)</f>
        <v>38.9</v>
      </c>
      <c r="C10" s="61">
        <f>SUM(C9)</f>
        <v>31.4</v>
      </c>
      <c r="D10" s="61">
        <f aca="true" t="shared" si="1" ref="D10:Y10">SUM(D9)</f>
        <v>32.4</v>
      </c>
      <c r="E10" s="72">
        <f t="shared" si="1"/>
        <v>18092.9</v>
      </c>
      <c r="F10" s="72">
        <f t="shared" si="1"/>
        <v>17534.4</v>
      </c>
      <c r="G10" s="61">
        <f t="shared" si="1"/>
        <v>1</v>
      </c>
      <c r="H10" s="61">
        <f t="shared" si="1"/>
        <v>1</v>
      </c>
      <c r="I10" s="72">
        <f t="shared" si="1"/>
        <v>38437.5</v>
      </c>
      <c r="J10" s="72">
        <f t="shared" si="1"/>
        <v>38437.5</v>
      </c>
      <c r="K10" s="72">
        <f>SUM(K9)</f>
        <v>15</v>
      </c>
      <c r="L10" s="61">
        <f t="shared" si="1"/>
        <v>11.6</v>
      </c>
      <c r="M10" s="61">
        <f t="shared" si="1"/>
        <v>12.1</v>
      </c>
      <c r="N10" s="72">
        <f t="shared" si="1"/>
        <v>20691.9</v>
      </c>
      <c r="O10" s="72">
        <f t="shared" si="1"/>
        <v>19836.8</v>
      </c>
      <c r="P10" s="61">
        <f t="shared" si="1"/>
        <v>12</v>
      </c>
      <c r="Q10" s="72">
        <f t="shared" si="1"/>
        <v>23123</v>
      </c>
      <c r="R10" s="61">
        <f t="shared" si="1"/>
        <v>3</v>
      </c>
      <c r="S10" s="72">
        <f t="shared" si="1"/>
        <v>22489.5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0</v>
      </c>
    </row>
    <row r="11" spans="1:17" ht="17.25" customHeight="1">
      <c r="A11" s="8"/>
      <c r="B11" s="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18" t="s">
        <v>0</v>
      </c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5" ht="18" customHeight="1">
      <c r="A13" s="18" t="s">
        <v>55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" ht="12.75">
      <c r="A14" s="3"/>
      <c r="B14" s="3"/>
    </row>
    <row r="15" spans="1:2" ht="12.75">
      <c r="A15" s="9"/>
      <c r="B15" s="9"/>
    </row>
    <row r="16" spans="1:2" ht="12.75">
      <c r="A16" s="3"/>
      <c r="B16" s="3"/>
    </row>
    <row r="17" spans="1:2" ht="15.75">
      <c r="A17" s="6"/>
      <c r="B17" s="6"/>
    </row>
    <row r="18" spans="1:2" ht="15">
      <c r="A18" s="7"/>
      <c r="B18" s="7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</sheetData>
  <sheetProtection/>
  <mergeCells count="27">
    <mergeCell ref="X1:Y1"/>
    <mergeCell ref="C2:Y2"/>
    <mergeCell ref="C3:Y3"/>
    <mergeCell ref="S6:S7"/>
    <mergeCell ref="G6:G7"/>
    <mergeCell ref="R6:R7"/>
    <mergeCell ref="H6:H7"/>
    <mergeCell ref="I6:J6"/>
    <mergeCell ref="L6:L7"/>
    <mergeCell ref="M6:M7"/>
    <mergeCell ref="T5:Y5"/>
    <mergeCell ref="T6:T7"/>
    <mergeCell ref="U6:U7"/>
    <mergeCell ref="V6:W6"/>
    <mergeCell ref="X6:Y6"/>
    <mergeCell ref="N6:O6"/>
    <mergeCell ref="K5:Q5"/>
    <mergeCell ref="A5:A7"/>
    <mergeCell ref="G5:J5"/>
    <mergeCell ref="R5:S5"/>
    <mergeCell ref="C6:C7"/>
    <mergeCell ref="D6:D7"/>
    <mergeCell ref="E6:F6"/>
    <mergeCell ref="P6:Q6"/>
    <mergeCell ref="B5:F5"/>
    <mergeCell ref="B6:B7"/>
    <mergeCell ref="K6:K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2015-08-10T11:45:40Z</cp:lastPrinted>
  <dcterms:created xsi:type="dcterms:W3CDTF">1996-10-08T23:32:33Z</dcterms:created>
  <dcterms:modified xsi:type="dcterms:W3CDTF">2015-09-09T11:27:56Z</dcterms:modified>
  <cp:category/>
  <cp:version/>
  <cp:contentType/>
  <cp:contentStatus/>
</cp:coreProperties>
</file>