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5195" windowHeight="6975" activeTab="2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Area" localSheetId="0">'доходы'!$A$1:$U$372</definedName>
    <definedName name="_xlnm.Print_Area" localSheetId="1">'расходы'!$A$1:$K$423</definedName>
  </definedNames>
  <calcPr fullCalcOnLoad="1"/>
</workbook>
</file>

<file path=xl/sharedStrings.xml><?xml version="1.0" encoding="utf-8"?>
<sst xmlns="http://schemas.openxmlformats.org/spreadsheetml/2006/main" count="3403" uniqueCount="759">
  <si>
    <t>Плата за выбросы загрязняющих веществ в атмосферный воздух передвижными объектами</t>
  </si>
  <si>
    <t>6.1.3.</t>
  </si>
  <si>
    <t>Плата за выбросы загрязняющих веществ в водные объекта</t>
  </si>
  <si>
    <t>6.1.4.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</si>
  <si>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</si>
  <si>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</si>
  <si>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</si>
  <si>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</si>
  <si>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 xml:space="preserve">Прочие доходы от оказания платных услуг (работ) </t>
  </si>
  <si>
    <t>990</t>
  </si>
  <si>
    <t>130</t>
  </si>
  <si>
    <t>7.1.1.</t>
  </si>
  <si>
    <t>Прочие доходы от оказания платных услуг (работ) получателями средств бюджетов муниципальных районов</t>
  </si>
  <si>
    <t>995</t>
  </si>
  <si>
    <t>8.</t>
  </si>
  <si>
    <t>ДОХОДЫ ОТ ПРОДАЖИ МАТЕРИАЛЬНЫХ И НЕМАТЕРИАЛЬНЫХ АКТИВОВ</t>
  </si>
  <si>
    <t>8.1.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</si>
  <si>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</si>
  <si>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</si>
  <si>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</si>
  <si>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</si>
  <si>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8.1.2.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</si>
  <si>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</si>
  <si>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</si>
  <si>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8.2.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</si>
  <si>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</si>
  <si>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</si>
  <si>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8.2.1.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</si>
  <si>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</si>
  <si>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8.2.2</t>
  </si>
  <si>
    <t>Доходы от продажи земельных участков, находящихся в собственности муниципальных районов (за исключением земельных участков бюджетных и автономных учреждений)</t>
  </si>
  <si>
    <t>025</t>
  </si>
  <si>
    <t>8.2.3.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</si>
  <si>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</si>
  <si>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</si>
  <si>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</si>
  <si>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</si>
  <si>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</si>
  <si>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</si>
  <si>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</si>
  <si>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9.1.1.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</si>
  <si>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</si>
  <si>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9.1.2.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</si>
  <si>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</si>
  <si>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9.2.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</si>
  <si>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</si>
  <si>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9.2.1.</t>
  </si>
  <si>
    <t>9.3.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</si>
  <si>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</si>
  <si>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9.3.1.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</si>
  <si>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</si>
  <si>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9.3.2.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</si>
  <si>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</si>
  <si>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9.4.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</si>
  <si>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</si>
  <si>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25</t>
  </si>
  <si>
    <t>9.4.1.</t>
  </si>
  <si>
    <t>Денежные взыскания (штрафы) за нарушение законодательства Российской Федерации об охране и использовании животного мира</t>
  </si>
  <si>
    <t>9.4.2.</t>
  </si>
  <si>
    <t>Денежные взыскания (штрафы) за нарушение земельного законодательства</t>
  </si>
  <si>
    <t>060</t>
  </si>
  <si>
    <t>9.5.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</si>
  <si>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</si>
  <si>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</si>
  <si>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9.5.1.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</si>
  <si>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</si>
  <si>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9.6.</t>
  </si>
  <si>
    <t>Суммы по искам о возмещении вреда, причиненного окружающей среде</t>
  </si>
  <si>
    <t>30</t>
  </si>
  <si>
    <t>9.6.1.</t>
  </si>
  <si>
    <t>Суммы по искам о возмещении вреда, причиненного окружающей среде,подлежащие зачислению в бюджеты муниципальных районов</t>
  </si>
  <si>
    <t>35</t>
  </si>
  <si>
    <t>9.7.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</si>
  <si>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</si>
  <si>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</si>
  <si>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9.7.1.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</si>
  <si>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</si>
  <si>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9.8.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</si>
  <si>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</si>
  <si>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</si>
  <si>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</si>
  <si>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9.8.1.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</si>
  <si>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</si>
  <si>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9.9.</t>
  </si>
  <si>
    <t>Прочие поступления от денежных взысканий (штрафов) и иных сумм в возмещение ущерба</t>
  </si>
  <si>
    <t>90</t>
  </si>
  <si>
    <t>9.9.1.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</si>
  <si>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</si>
  <si>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</si>
  <si>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</si>
  <si>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</si>
  <si>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10.1.</t>
  </si>
  <si>
    <t>Прочие неналоговые доходы</t>
  </si>
  <si>
    <t>Невыясненные поступления, зачисляемые в бюджеты муниципальных районов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</si>
  <si>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</si>
  <si>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</si>
  <si>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</si>
  <si>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</si>
  <si>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</si>
  <si>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</si>
  <si>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</si>
  <si>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</si>
  <si>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</si>
  <si>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</si>
  <si>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>1.1.1.1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</si>
  <si>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</si>
  <si>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</si>
  <si>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</si>
  <si>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</si>
  <si>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</si>
  <si>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</si>
  <si>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</si>
  <si>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</si>
  <si>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</si>
  <si>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1.1.8.</t>
  </si>
  <si>
    <t>Субсидии бюджетам муниципальных районов на  софинансирование капитальных вложенийв объекты муниципальной собственности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</si>
  <si>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</si>
  <si>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</si>
  <si>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1.1.5</t>
  </si>
  <si>
    <t xml:space="preserve">Субсидии бюджетам муниципальных районов на создание в общеоброзавательных организациях, расположенных в сельской местности, условий для занятий физической культурой и спортом  </t>
  </si>
  <si>
    <t>215</t>
  </si>
  <si>
    <t>0004</t>
  </si>
  <si>
    <t>1.1.6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</si>
  <si>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</si>
  <si>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</si>
  <si>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1.1.7</t>
  </si>
  <si>
    <t>Субсидии бюджетам муниципальных районов на модернизацию региональных систем общего образования</t>
  </si>
  <si>
    <t>145</t>
  </si>
  <si>
    <t>1.2.1</t>
  </si>
  <si>
    <t>999</t>
  </si>
  <si>
    <t>1.2.1.1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</si>
  <si>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</si>
  <si>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</si>
  <si>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</si>
  <si>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</si>
  <si>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</si>
  <si>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</si>
  <si>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1.3.1.1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</si>
  <si>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</si>
  <si>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1.3.2</t>
  </si>
  <si>
    <t>Субвенции местным бюджетам на выполнение передаваемых полномочий субъектов Российской Федерации</t>
  </si>
  <si>
    <t>024</t>
  </si>
  <si>
    <t>1.3.2.1</t>
  </si>
  <si>
    <t>Субвенции бюджетам муниципальных районов на выполнение передаваемых полномочий субъектов Российской Федерации</t>
  </si>
  <si>
    <t>1.3.3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</si>
  <si>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</si>
  <si>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</si>
  <si>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1.3.3.1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</si>
  <si>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</si>
  <si>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1.3.4</t>
  </si>
  <si>
    <t xml:space="preserve">Прочие субвенции бюджетам </t>
  </si>
  <si>
    <t>1.3.4.1</t>
  </si>
  <si>
    <t>Прочие субвенции бюджетам муниципальных районов</t>
  </si>
  <si>
    <t>1.4.</t>
  </si>
  <si>
    <t>1.4.1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</si>
  <si>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</si>
  <si>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</si>
  <si>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1.4.1.1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</si>
  <si>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</si>
  <si>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</si>
  <si>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</si>
  <si>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</si>
  <si>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1.4.2.1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</si>
  <si>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</si>
  <si>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1.4.2.2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</si>
  <si>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</si>
  <si>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029</t>
  </si>
  <si>
    <t>1.4.2.3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</si>
  <si>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</si>
  <si>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</si>
  <si>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1.4.2.4</t>
  </si>
  <si>
    <t>Прочие межбюджетные трансферты, передаваемые бюджетам муниципальных районов</t>
  </si>
  <si>
    <t>1.5.</t>
  </si>
  <si>
    <t>Прочие безвозмездные поступления</t>
  </si>
  <si>
    <t>1.5.1</t>
  </si>
  <si>
    <t>Прочие безвозмездные поступления в бюджеты муниципальных районов</t>
  </si>
  <si>
    <t>1.6.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</si>
  <si>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</si>
  <si>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</si>
  <si>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1.6.1.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</si>
  <si>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</si>
  <si>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</si>
  <si>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субвенции на переданные госполномочия, всего</t>
  </si>
  <si>
    <t>льготы на селе соцработникам</t>
  </si>
  <si>
    <t>комиссии по делам несовершеннолетних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</si>
  <si>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</si>
  <si>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</si>
  <si>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</si>
  <si>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</si>
  <si>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выплаты опекунам и приемным семьям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</si>
  <si>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</si>
  <si>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</si>
  <si>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</si>
  <si>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</si>
  <si>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</si>
  <si>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орг.и провед.мер.по защ.насел от болезней, общих для чел. и животн</t>
  </si>
  <si>
    <t>опека и попеч</t>
  </si>
  <si>
    <t>субсидии прочие, всего</t>
  </si>
  <si>
    <t>АСП питание школьников</t>
  </si>
  <si>
    <t>меропр.по сохр.военно историч.памят.</t>
  </si>
  <si>
    <t>молоко 1-5 классы</t>
  </si>
  <si>
    <t>наказы</t>
  </si>
  <si>
    <t>без.дорож.движ</t>
  </si>
  <si>
    <t>поддерж.местных инициатив</t>
  </si>
  <si>
    <t>соц.экон.территор.</t>
  </si>
  <si>
    <t>комп.малооб., не получ напр в д\с</t>
  </si>
  <si>
    <t>организ.отдыха детей в каник.время</t>
  </si>
  <si>
    <t>доплаты культуре по Указу 597</t>
  </si>
  <si>
    <t>доплаты работникам допобраз(Указ761)</t>
  </si>
  <si>
    <t>субсидия на выравнивание БО</t>
  </si>
  <si>
    <t>федеральные программы, всего</t>
  </si>
  <si>
    <t>Жилье молодым семьям</t>
  </si>
  <si>
    <t>"Доступная среда"</t>
  </si>
  <si>
    <t>"Культура России"</t>
  </si>
  <si>
    <t>Источники финансирования дефицита бюджета на 2015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</si>
  <si>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</si>
  <si>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</si>
  <si>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</si>
  <si>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</si>
  <si>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</si>
  <si>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</si>
  <si>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</si>
  <si>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</si>
  <si>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</si>
  <si>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</si>
  <si>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</si>
  <si>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</si>
  <si>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</si>
  <si>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</si>
  <si>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</si>
  <si>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кредитов от кредитных организаций бюджетами муниципальных районов в валюте Российской ФедерацииФедерации</t>
  </si>
  <si>
    <t>019 01  02  00  00  05  0000  810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</si>
  <si>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</si>
  <si>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</si>
  <si>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</si>
  <si>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</si>
  <si>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</si>
  <si>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</si>
  <si>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</si>
  <si>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</si>
  <si>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</si>
  <si>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</si>
  <si>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</si>
  <si>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</si>
  <si>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</si>
  <si>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</si>
  <si>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</si>
  <si>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</si>
  <si>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</si>
  <si>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</si>
  <si>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</si>
  <si>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</si>
  <si>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</si>
  <si>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</si>
  <si>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</si>
  <si>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</si>
  <si>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</si>
  <si>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</si>
  <si>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</si>
  <si>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</si>
  <si>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</si>
  <si>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</si>
  <si>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</si>
  <si>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</si>
  <si>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</si>
  <si>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</si>
  <si>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</si>
  <si>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</si>
  <si>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</si>
  <si>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</si>
  <si>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</si>
  <si>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</si>
  <si>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</si>
  <si>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</si>
  <si>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Приложение № 3 к решению Совета депутатов "Об исполнении бюджета муниципального образования "Суоярвский район" за  2015 год"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</si>
  <si>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</si>
  <si>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</si>
  <si>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</si>
  <si>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</si>
  <si>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</si>
  <si>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</si>
  <si>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</si>
  <si>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</si>
  <si>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</si>
  <si>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</si>
  <si>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</si>
  <si>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</si>
  <si>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</si>
  <si>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</si>
  <si>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</si>
  <si>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</si>
  <si>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</si>
  <si>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</si>
  <si>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</si>
  <si>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</si>
  <si>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</si>
  <si>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</si>
  <si>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</si>
  <si>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</si>
  <si>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</si>
  <si>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</si>
  <si>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</si>
  <si>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</si>
  <si>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</si>
  <si>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</si>
  <si>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</si>
  <si>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</si>
  <si>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</si>
  <si>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</si>
  <si>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</si>
  <si>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</si>
  <si>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</si>
  <si>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</si>
  <si>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</si>
  <si>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</si>
  <si>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</si>
  <si>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</si>
  <si>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</si>
  <si>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</si>
  <si>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</si>
  <si>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</si>
  <si>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</si>
  <si>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</si>
  <si>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</si>
  <si>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</si>
  <si>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</si>
  <si>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</si>
  <si>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</si>
  <si>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</si>
  <si>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</si>
  <si>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</si>
  <si>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</si>
  <si>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</si>
  <si>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</si>
  <si>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</si>
  <si>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</si>
  <si>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</si>
  <si>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</si>
  <si>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</si>
  <si>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</si>
  <si>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</si>
  <si>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</si>
  <si>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</si>
  <si>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</si>
  <si>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</si>
  <si>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</si>
  <si>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</si>
  <si>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</si>
  <si>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</si>
  <si>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</si>
  <si>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</si>
  <si>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</si>
  <si>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</si>
  <si>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</si>
  <si>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</si>
  <si>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</si>
  <si>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</si>
  <si>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</si>
  <si>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</si>
  <si>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</si>
  <si>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</si>
  <si>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</si>
  <si>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</si>
  <si>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</si>
  <si>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</si>
  <si>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</si>
  <si>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</si>
  <si>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</si>
  <si>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</si>
  <si>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</si>
  <si>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</si>
  <si>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</si>
  <si>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</si>
  <si>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</si>
  <si>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</si>
  <si>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</si>
  <si>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</si>
  <si>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</si>
  <si>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</si>
  <si>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</si>
  <si>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</si>
  <si>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</si>
  <si>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</si>
  <si>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</si>
  <si>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</si>
  <si>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</si>
  <si>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</si>
  <si>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</si>
  <si>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</si>
  <si>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</si>
  <si>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</si>
  <si>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</si>
  <si>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</si>
  <si>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</si>
  <si>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</si>
  <si>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</si>
  <si>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</si>
  <si>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</si>
  <si>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</si>
  <si>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</si>
  <si>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</si>
  <si>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</si>
  <si>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</si>
  <si>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</si>
  <si>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</si>
  <si>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</si>
  <si>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</si>
  <si>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</si>
  <si>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</si>
  <si>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</si>
  <si>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</si>
  <si>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</si>
  <si>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</si>
  <si>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</si>
  <si>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</si>
  <si>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</si>
  <si>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</si>
  <si>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</si>
  <si>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</si>
  <si>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</si>
  <si>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</si>
  <si>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</si>
  <si>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</si>
  <si>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</si>
  <si>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</si>
  <si>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09 0 7795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</si>
  <si>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</si>
  <si>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</si>
  <si>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</si>
  <si>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</si>
  <si>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</si>
  <si>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</si>
  <si>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</si>
  <si>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</si>
  <si>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</si>
  <si>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</si>
  <si>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</si>
  <si>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</si>
  <si>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</si>
  <si>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</si>
  <si>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</si>
  <si>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</si>
  <si>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</si>
  <si>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</si>
  <si>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</si>
  <si>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</si>
  <si>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</si>
  <si>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</si>
  <si>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</si>
  <si>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</si>
  <si>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</si>
  <si>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</si>
  <si>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</si>
  <si>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</si>
  <si>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</si>
  <si>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</si>
  <si>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</si>
  <si>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</si>
  <si>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</si>
  <si>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</si>
  <si>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</si>
  <si>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</si>
  <si>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</si>
  <si>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</si>
  <si>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</si>
  <si>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</si>
  <si>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</si>
  <si>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</si>
  <si>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</si>
  <si>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</si>
  <si>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</si>
  <si>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</si>
  <si>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</si>
  <si>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Своевременная уплата процентов по долговым обязательствам</t>
  </si>
  <si>
    <t>06 1 7065</t>
  </si>
  <si>
    <t>06 2 6130</t>
  </si>
  <si>
    <t>06 2 4215</t>
  </si>
  <si>
    <t xml:space="preserve">08 </t>
  </si>
  <si>
    <t>Здравоохранение</t>
  </si>
  <si>
    <t>Стационарная медицинская помощь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</si>
  <si>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</si>
  <si>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06 2 5118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</si>
  <si>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</si>
  <si>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</si>
  <si>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</si>
  <si>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</si>
  <si>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</si>
  <si>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</si>
  <si>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</si>
  <si>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</si>
  <si>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</si>
  <si>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</si>
  <si>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</si>
  <si>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</si>
  <si>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</si>
  <si>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</si>
  <si>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</si>
  <si>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</si>
  <si>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</si>
  <si>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</si>
  <si>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</si>
  <si>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08 4 8491</t>
  </si>
  <si>
    <t>08 4 4208</t>
  </si>
  <si>
    <t>08 4 4211</t>
  </si>
  <si>
    <t>08 4 5020</t>
  </si>
  <si>
    <t>10 0 8795</t>
  </si>
  <si>
    <t>08 4 4209</t>
  </si>
  <si>
    <t>08 4 5082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</si>
  <si>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</si>
  <si>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</si>
  <si>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03 1 6442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</si>
  <si>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</si>
  <si>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</si>
  <si>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</si>
  <si>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</si>
  <si>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</si>
  <si>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</si>
  <si>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</si>
  <si>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</si>
  <si>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</si>
  <si>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</si>
  <si>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</si>
  <si>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</si>
  <si>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</si>
  <si>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</si>
  <si>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</si>
  <si>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</si>
  <si>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</si>
  <si>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</si>
  <si>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</si>
  <si>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01 5 4207</t>
  </si>
  <si>
    <t>01 5 4203</t>
  </si>
  <si>
    <t>01 5 4310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</si>
  <si>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</si>
  <si>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</si>
  <si>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</si>
  <si>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Ведомственная структура расходов бюджета муниципального образования "Суоярвский район" на 2015 год по разделам и подразделам, целевым статьям и видам расходов классификации расходов бюджетов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</si>
  <si>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</si>
  <si>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</si>
  <si>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</si>
  <si>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</si>
  <si>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</si>
  <si>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</si>
  <si>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</si>
  <si>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</si>
  <si>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</si>
  <si>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01 5 7402</t>
  </si>
  <si>
    <t>08 2 4218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</si>
  <si>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</si>
  <si>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</si>
  <si>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</si>
  <si>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</si>
  <si>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06 2 4305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</si>
  <si>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</si>
  <si>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Иные межбюджетные трансферты</t>
  </si>
  <si>
    <t>08 0 6520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</si>
  <si>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</si>
  <si>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</si>
  <si>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Объекты строительства и реконструкции государственной и муниципальной собственности</t>
  </si>
  <si>
    <t>08 3 9040</t>
  </si>
  <si>
    <t>522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</si>
  <si>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</si>
  <si>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</si>
  <si>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Благоустройство</t>
  </si>
  <si>
    <t>08 3 7600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</si>
  <si>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</si>
  <si>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</si>
  <si>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08 3 7604</t>
  </si>
  <si>
    <t>08 3 7605</t>
  </si>
  <si>
    <t>01 1 4305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</si>
  <si>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</si>
  <si>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</si>
  <si>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</si>
  <si>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</si>
  <si>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</si>
  <si>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</si>
  <si>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</si>
  <si>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Реализация мероприятий по сохранению мемориальных, военно-исторических объектов и памятников</t>
  </si>
  <si>
    <t>06 2 4303</t>
  </si>
  <si>
    <t>Пособия, компенсации, меры социальной поддержки по публичным нормативным обязательствам (остаток на 01.01.2015)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</si>
  <si>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</si>
  <si>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</si>
  <si>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</si>
  <si>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</si>
  <si>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</si>
  <si>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</si>
  <si>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</si>
  <si>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</si>
  <si>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</si>
  <si>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</si>
  <si>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06 2 6605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</si>
  <si>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</si>
  <si>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</si>
  <si>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</si>
  <si>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</si>
  <si>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01 1 2340</t>
  </si>
  <si>
    <t>Субсидия на социально-экономическое развитие территорий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</si>
  <si>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</si>
  <si>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</si>
  <si>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06 2 5147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</si>
  <si>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</si>
  <si>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</si>
  <si>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</si>
  <si>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Субсидии на поддержку местных инициатив граждан, проживающих в городских и сельских поселениях в РК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</si>
  <si>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</si>
  <si>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</si>
  <si>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</si>
  <si>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06 2 4309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</si>
  <si>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</si>
  <si>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</si>
  <si>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</si>
  <si>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08 3 4309</t>
  </si>
  <si>
    <t>Мероприятия в области коммунального хозяйства</t>
  </si>
  <si>
    <t>08 3 7351</t>
  </si>
  <si>
    <t>Субсидии бюджетным учреждениям на иные цели (Ремонт фасада Суоярвской средней школы)</t>
  </si>
  <si>
    <t>01 3 0000</t>
  </si>
  <si>
    <t>Субсидии гражданам на приобретение жилья (за счет остатка на 01.01.2015 )</t>
  </si>
  <si>
    <t>08 4 7120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</si>
  <si>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</si>
  <si>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</si>
  <si>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</si>
  <si>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</si>
  <si>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12 0 7795</t>
  </si>
  <si>
    <t>12 0 7790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</si>
  <si>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</si>
  <si>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12 0 0000 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</si>
  <si>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</si>
  <si>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в рамках подпрограммы "Комплексная безопасность муниципальных образовательных организаций"</t>
  </si>
  <si>
    <t>08 3 7360</t>
  </si>
  <si>
    <t>фонд капремонта</t>
  </si>
  <si>
    <t>01 9 7317</t>
  </si>
  <si>
    <t>Софинансирование за счет средств местного бюджета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занятия физической культурой и спортом(ремонт спорт.зала Найстенъярвской школы)</t>
  </si>
  <si>
    <t xml:space="preserve">07 </t>
  </si>
  <si>
    <t>01 1 5097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</si>
  <si>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</si>
  <si>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01 1 7317</t>
  </si>
  <si>
    <t>Софинансирование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</si>
  <si>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Дополнительная поддержка на реализацию мер, предусмотренных Указом Президента РФ от 07 мая 2012 года № 597 "О мерах по реализации госсоциальной политики"</t>
  </si>
  <si>
    <t>03 1 4313</t>
  </si>
  <si>
    <t>06 2 4313</t>
  </si>
  <si>
    <t>Общеэкономические вопросы</t>
  </si>
  <si>
    <t>01 1 5083</t>
  </si>
  <si>
    <t>Допол.мероприятия в сфере занятости населения (средства федерального бюджета)</t>
  </si>
  <si>
    <t>01 9 4205</t>
  </si>
  <si>
    <t>Софинансирование за счёт средств местного бюджета субвенции на общ.образование</t>
  </si>
  <si>
    <t>06 1 4305</t>
  </si>
  <si>
    <t>Мероприятия по капитальному ремонту жилых домов (По Найстенъярвскому СП, По Лоймольскому СП)</t>
  </si>
  <si>
    <t>Софинансирование за счет средств местного бюджета субсидии на дополнительную поддержку на реализацию мер, предусмотренных Указом Президента РФ от 07 мая 2012 года № 597 "О мерах по реализации госсоциальной политики"</t>
  </si>
  <si>
    <t>03 9 4313</t>
  </si>
  <si>
    <t>09 0 5064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</si>
  <si>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</si>
  <si>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Прочие межбюджетные трансферты общего характера</t>
  </si>
  <si>
    <t>06 2 6520</t>
  </si>
  <si>
    <t>вид 500</t>
  </si>
  <si>
    <t>Утверждено</t>
  </si>
  <si>
    <t>Исполнено</t>
  </si>
  <si>
    <t>в %</t>
  </si>
  <si>
    <t>Приложение №2  к решению "Об исполнении бюджета муниципального образования "Суоярвский район" за 2015 год</t>
  </si>
  <si>
    <t xml:space="preserve">Приложение № 1 </t>
  </si>
  <si>
    <t>к решению "Об исполнении бюджета муниципального образования «Суоярвский район» за  2015 год</t>
  </si>
  <si>
    <t>Структура доходов бюджета муниципального образования "Суоярвский район" в 2015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</si>
  <si>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</si>
  <si>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</si>
  <si>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</si>
  <si>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</si>
  <si>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</si>
  <si>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</si>
  <si>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</si>
  <si>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</si>
  <si>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</si>
  <si>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</si>
  <si>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</si>
  <si>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</si>
  <si>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</si>
  <si>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</si>
  <si>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</si>
  <si>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</si>
  <si>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</si>
  <si>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</si>
  <si>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</si>
  <si>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</si>
  <si>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</si>
  <si>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</si>
  <si>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</si>
  <si>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</si>
  <si>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</si>
  <si>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</si>
  <si>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</si>
  <si>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</si>
  <si>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</si>
  <si>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</si>
  <si>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</si>
  <si>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</si>
  <si>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</si>
  <si>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</si>
  <si>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</si>
  <si>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</si>
  <si>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</si>
  <si>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</si>
  <si>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</si>
  <si>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</si>
  <si>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</si>
  <si>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</si>
  <si>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</si>
  <si>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</si>
  <si>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</si>
  <si>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</si>
  <si>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</si>
  <si>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</si>
  <si>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</si>
  <si>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</si>
  <si>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</si>
  <si>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</si>
  <si>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</si>
  <si>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</si>
  <si>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</si>
  <si>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</si>
  <si>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</si>
  <si>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</si>
  <si>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</si>
  <si>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</si>
  <si>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</si>
  <si>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</si>
  <si>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</si>
  <si>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</si>
  <si>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</si>
  <si>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</si>
  <si>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</si>
  <si>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</si>
  <si>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</si>
  <si>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084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</si>
  <si>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</si>
  <si>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</si>
  <si>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</si>
  <si>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 xml:space="preserve">Проценты, полученные от предоставления бюджетных кредитов внутри страны </t>
  </si>
  <si>
    <t>120</t>
  </si>
  <si>
    <t>5.1.1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</si>
  <si>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</si>
  <si>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</si>
  <si>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</si>
  <si>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</si>
  <si>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5.2.1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</si>
  <si>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</si>
  <si>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</si>
  <si>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</si>
  <si>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</si>
  <si>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</si>
  <si>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5.3.2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</si>
  <si>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</si>
  <si>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</si>
  <si>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5.3.1.2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</si>
  <si>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</si>
  <si>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</si>
  <si>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</si>
  <si>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</si>
  <si>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</si>
  <si>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6.1.1.</t>
  </si>
  <si>
    <t>Плата за выбросы загрязняющих веществ в атмосферный воздух стационарными объектами</t>
  </si>
  <si>
    <t>6.1.2.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</si>
</sst>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</numFmts>
  <fonts count="7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58"/>
      <name val="Times New Roman"/>
      <family val="1"/>
    </font>
    <font>
      <sz val="14"/>
      <color indexed="8"/>
      <name val="Times New Roman"/>
      <family val="1"/>
    </font>
    <font>
      <sz val="14"/>
      <color indexed="5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59"/>
      <name val="Times New Roman"/>
      <family val="1"/>
    </font>
    <font>
      <sz val="12"/>
      <color indexed="16"/>
      <name val="Times New Roman"/>
      <family val="1"/>
    </font>
    <font>
      <sz val="12"/>
      <color indexed="60"/>
      <name val="Times New Roman"/>
      <family val="1"/>
    </font>
    <font>
      <sz val="14"/>
      <color indexed="6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b/>
      <sz val="8"/>
      <name val="Arial Cyr"/>
      <family val="0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46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Font="1" applyBorder="1" applyAlignment="1">
      <alignment horizontal="left" vertical="top" wrapText="1"/>
    </xf>
    <xf numFmtId="49" fontId="15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15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15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top" wrapText="1"/>
    </xf>
    <xf numFmtId="49" fontId="15" fillId="0" borderId="15" xfId="0" applyNumberFormat="1" applyFont="1" applyFill="1" applyBorder="1" applyAlignment="1">
      <alignment horizontal="left"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15" fillId="0" borderId="13" xfId="0" applyNumberFormat="1" applyFont="1" applyBorder="1" applyAlignment="1" applyProtection="1">
      <alignment horizontal="center" vertical="top"/>
      <protection locked="0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Fill="1" applyBorder="1" applyAlignment="1">
      <alignment horizontal="center" wrapText="1"/>
    </xf>
    <xf numFmtId="1" fontId="15" fillId="0" borderId="17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wrapText="1"/>
    </xf>
    <xf numFmtId="1" fontId="15" fillId="0" borderId="1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5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vertical="top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3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2" fillId="0" borderId="16" xfId="0" applyNumberFormat="1" applyFont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15" fillId="0" borderId="21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6" xfId="0" applyNumberFormat="1" applyFont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24" borderId="13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6" xfId="0" applyNumberFormat="1" applyFont="1" applyFill="1" applyBorder="1" applyAlignment="1" applyProtection="1">
      <alignment horizontal="center" vertical="top"/>
      <protection locked="0"/>
    </xf>
    <xf numFmtId="4" fontId="11" fillId="24" borderId="19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9" xfId="0" applyNumberFormat="1" applyFont="1" applyFill="1" applyBorder="1" applyAlignment="1">
      <alignment vertical="top"/>
    </xf>
    <xf numFmtId="4" fontId="15" fillId="0" borderId="19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49" fontId="6" fillId="0" borderId="24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 wrapText="1"/>
    </xf>
    <xf numFmtId="0" fontId="15" fillId="0" borderId="16" xfId="0" applyFont="1" applyBorder="1" applyAlignment="1">
      <alignment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" fontId="15" fillId="0" borderId="1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9" fontId="15" fillId="0" borderId="25" xfId="0" applyNumberFormat="1" applyFont="1" applyFill="1" applyBorder="1" applyAlignment="1" applyProtection="1">
      <alignment horizontal="center" vertical="top"/>
      <protection/>
    </xf>
    <xf numFmtId="49" fontId="15" fillId="0" borderId="22" xfId="0" applyNumberFormat="1" applyFont="1" applyBorder="1" applyAlignment="1" applyProtection="1">
      <alignment horizontal="center" vertical="top"/>
      <protection locked="0"/>
    </xf>
    <xf numFmtId="4" fontId="15" fillId="0" borderId="25" xfId="0" applyNumberFormat="1" applyFont="1" applyBorder="1" applyAlignment="1">
      <alignment vertical="top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11" fillId="24" borderId="23" xfId="0" applyNumberFormat="1" applyFont="1" applyFill="1" applyBorder="1" applyAlignment="1" applyProtection="1">
      <alignment horizontal="center" vertical="top"/>
      <protection locked="0"/>
    </xf>
    <xf numFmtId="49" fontId="3" fillId="24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6" fillId="0" borderId="26" xfId="0" applyNumberFormat="1" applyFont="1" applyFill="1" applyBorder="1" applyAlignment="1" applyProtection="1">
      <alignment horizontal="center" vertical="top"/>
      <protection locked="0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5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top"/>
      <protection locked="0"/>
    </xf>
    <xf numFmtId="49" fontId="6" fillId="0" borderId="28" xfId="0" applyNumberFormat="1" applyFont="1" applyBorder="1" applyAlignment="1" applyProtection="1">
      <alignment horizontal="center" vertical="top"/>
      <protection locked="0"/>
    </xf>
    <xf numFmtId="49" fontId="15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3" fillId="0" borderId="23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49" fontId="8" fillId="0" borderId="23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5" fillId="0" borderId="23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3" xfId="0" applyNumberFormat="1" applyFont="1" applyFill="1" applyBorder="1" applyAlignment="1" applyProtection="1">
      <alignment horizontal="center" vertical="top"/>
      <protection locked="0"/>
    </xf>
    <xf numFmtId="49" fontId="15" fillId="0" borderId="24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10" fillId="0" borderId="29" xfId="0" applyNumberFormat="1" applyFont="1" applyFill="1" applyBorder="1" applyAlignment="1">
      <alignment horizontal="center" vertical="top"/>
    </xf>
    <xf numFmtId="176" fontId="19" fillId="0" borderId="10" xfId="64" applyNumberFormat="1" applyFont="1" applyFill="1" applyBorder="1" applyAlignment="1" applyProtection="1">
      <alignment horizontal="left" vertical="top" wrapText="1"/>
      <protection hidden="1"/>
    </xf>
    <xf numFmtId="0" fontId="11" fillId="24" borderId="11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20" fillId="0" borderId="10" xfId="0" applyNumberFormat="1" applyFont="1" applyBorder="1" applyAlignment="1" applyProtection="1">
      <alignment horizontal="center" vertical="top"/>
      <protection locked="0"/>
    </xf>
    <xf numFmtId="49" fontId="20" fillId="0" borderId="23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 wrapText="1"/>
    </xf>
    <xf numFmtId="0" fontId="15" fillId="0" borderId="15" xfId="0" applyFont="1" applyBorder="1" applyAlignment="1">
      <alignment wrapText="1"/>
    </xf>
    <xf numFmtId="49" fontId="2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49" fontId="10" fillId="0" borderId="3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5" fillId="0" borderId="23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5" fillId="0" borderId="13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172" fontId="2" fillId="0" borderId="10" xfId="0" applyNumberFormat="1" applyFont="1" applyFill="1" applyBorder="1" applyAlignment="1">
      <alignment horizontal="left" vertical="center" wrapText="1"/>
    </xf>
    <xf numFmtId="172" fontId="2" fillId="0" borderId="16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29" xfId="0" applyNumberFormat="1" applyFont="1" applyFill="1" applyBorder="1" applyAlignment="1" applyProtection="1">
      <alignment horizontal="center" vertical="top"/>
      <protection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28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3" fillId="0" borderId="23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/>
      <protection locked="0"/>
    </xf>
    <xf numFmtId="4" fontId="15" fillId="0" borderId="10" xfId="0" applyNumberFormat="1" applyFont="1" applyFill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49" fontId="15" fillId="0" borderId="23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/>
    </xf>
    <xf numFmtId="0" fontId="15" fillId="0" borderId="23" xfId="0" applyFont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5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49" fontId="10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Fill="1" applyBorder="1" applyAlignment="1" applyProtection="1">
      <alignment horizontal="center" vertical="top"/>
      <protection/>
    </xf>
    <xf numFmtId="49" fontId="6" fillId="0" borderId="31" xfId="0" applyNumberFormat="1" applyFont="1" applyFill="1" applyBorder="1" applyAlignment="1" applyProtection="1">
      <alignment horizontal="center" vertical="top"/>
      <protection/>
    </xf>
    <xf numFmtId="49" fontId="6" fillId="0" borderId="25" xfId="0" applyNumberFormat="1" applyFont="1" applyFill="1" applyBorder="1" applyAlignment="1" applyProtection="1">
      <alignment horizontal="center" vertical="top"/>
      <protection locked="0"/>
    </xf>
    <xf numFmtId="0" fontId="15" fillId="0" borderId="32" xfId="0" applyFont="1" applyFill="1" applyBorder="1" applyAlignment="1">
      <alignment horizontal="left" vertical="top" wrapText="1"/>
    </xf>
    <xf numFmtId="49" fontId="15" fillId="0" borderId="20" xfId="0" applyNumberFormat="1" applyFont="1" applyFill="1" applyBorder="1" applyAlignment="1" applyProtection="1">
      <alignment horizontal="center" vertical="top"/>
      <protection/>
    </xf>
    <xf numFmtId="49" fontId="15" fillId="0" borderId="25" xfId="0" applyNumberFormat="1" applyFont="1" applyFill="1" applyBorder="1" applyAlignment="1" applyProtection="1">
      <alignment horizontal="center" vertical="top"/>
      <protection locked="0"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left" vertical="center" wrapText="1"/>
    </xf>
    <xf numFmtId="0" fontId="3" fillId="24" borderId="33" xfId="0" applyFont="1" applyFill="1" applyBorder="1" applyAlignment="1" applyProtection="1">
      <alignment horizontal="right" vertical="top" wrapText="1"/>
      <protection/>
    </xf>
    <xf numFmtId="49" fontId="2" fillId="0" borderId="12" xfId="0" applyNumberFormat="1" applyFont="1" applyFill="1" applyBorder="1" applyAlignment="1" applyProtection="1">
      <alignment horizontal="center" vertical="top"/>
      <protection locked="0"/>
    </xf>
    <xf numFmtId="49" fontId="3" fillId="24" borderId="34" xfId="0" applyNumberFormat="1" applyFont="1" applyFill="1" applyBorder="1" applyAlignment="1">
      <alignment horizontal="left" vertical="top"/>
    </xf>
    <xf numFmtId="49" fontId="3" fillId="24" borderId="35" xfId="0" applyNumberFormat="1" applyFont="1" applyFill="1" applyBorder="1" applyAlignment="1">
      <alignment horizontal="left" vertical="top"/>
    </xf>
    <xf numFmtId="49" fontId="3" fillId="24" borderId="35" xfId="0" applyNumberFormat="1" applyFont="1" applyFill="1" applyBorder="1" applyAlignment="1">
      <alignment horizontal="center" vertical="top"/>
    </xf>
    <xf numFmtId="4" fontId="11" fillId="24" borderId="35" xfId="0" applyNumberFormat="1" applyFont="1" applyFill="1" applyBorder="1" applyAlignment="1">
      <alignment vertical="top"/>
    </xf>
    <xf numFmtId="0" fontId="0" fillId="0" borderId="35" xfId="0" applyBorder="1" applyAlignment="1">
      <alignment/>
    </xf>
    <xf numFmtId="4" fontId="11" fillId="24" borderId="36" xfId="0" applyNumberFormat="1" applyFont="1" applyFill="1" applyBorder="1" applyAlignment="1">
      <alignment vertical="top"/>
    </xf>
    <xf numFmtId="0" fontId="39" fillId="0" borderId="0" xfId="0" applyFont="1" applyAlignment="1">
      <alignment/>
    </xf>
    <xf numFmtId="0" fontId="0" fillId="24" borderId="0" xfId="0" applyFill="1" applyAlignment="1">
      <alignment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22" borderId="19" xfId="0" applyFill="1" applyBorder="1" applyAlignment="1">
      <alignment/>
    </xf>
    <xf numFmtId="4" fontId="0" fillId="22" borderId="19" xfId="0" applyNumberFormat="1" applyFill="1" applyBorder="1" applyAlignment="1">
      <alignment/>
    </xf>
    <xf numFmtId="0" fontId="40" fillId="0" borderId="37" xfId="0" applyFont="1" applyBorder="1" applyAlignment="1">
      <alignment/>
    </xf>
    <xf numFmtId="4" fontId="40" fillId="22" borderId="36" xfId="0" applyNumberFormat="1" applyFont="1" applyFill="1" applyBorder="1" applyAlignment="1">
      <alignment/>
    </xf>
    <xf numFmtId="4" fontId="40" fillId="22" borderId="38" xfId="0" applyNumberFormat="1" applyFont="1" applyFill="1" applyBorder="1" applyAlignment="1">
      <alignment/>
    </xf>
    <xf numFmtId="0" fontId="0" fillId="22" borderId="33" xfId="0" applyFill="1" applyBorder="1" applyAlignment="1">
      <alignment/>
    </xf>
    <xf numFmtId="0" fontId="0" fillId="22" borderId="37" xfId="0" applyFill="1" applyBorder="1" applyAlignment="1">
      <alignment/>
    </xf>
    <xf numFmtId="0" fontId="0" fillId="22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24" borderId="25" xfId="0" applyFont="1" applyFill="1" applyBorder="1" applyAlignment="1">
      <alignment horizontal="left" vertical="top" wrapText="1"/>
    </xf>
    <xf numFmtId="49" fontId="41" fillId="24" borderId="10" xfId="0" applyNumberFormat="1" applyFont="1" applyFill="1" applyBorder="1" applyAlignment="1" applyProtection="1">
      <alignment horizontal="center" vertical="center" wrapText="1"/>
      <protection/>
    </xf>
    <xf numFmtId="49" fontId="11" fillId="24" borderId="25" xfId="0" applyNumberFormat="1" applyFont="1" applyFill="1" applyBorder="1" applyAlignment="1">
      <alignment horizontal="center" vertical="top"/>
    </xf>
    <xf numFmtId="49" fontId="11" fillId="24" borderId="22" xfId="0" applyNumberFormat="1" applyFont="1" applyFill="1" applyBorder="1" applyAlignment="1">
      <alignment horizontal="center" vertical="top"/>
    </xf>
    <xf numFmtId="49" fontId="11" fillId="24" borderId="20" xfId="0" applyNumberFormat="1" applyFont="1" applyFill="1" applyBorder="1" applyAlignment="1">
      <alignment horizontal="center" vertical="top"/>
    </xf>
    <xf numFmtId="4" fontId="11" fillId="24" borderId="25" xfId="0" applyNumberFormat="1" applyFont="1" applyFill="1" applyBorder="1" applyAlignment="1">
      <alignment vertical="top"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49" fontId="41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5" xfId="0" applyFont="1" applyBorder="1" applyAlignment="1">
      <alignment/>
    </xf>
    <xf numFmtId="4" fontId="1" fillId="0" borderId="25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2" fillId="0" borderId="0" xfId="0" applyFont="1" applyBorder="1" applyAlignment="1">
      <alignment vertical="top"/>
    </xf>
    <xf numFmtId="49" fontId="42" fillId="0" borderId="0" xfId="0" applyNumberFormat="1" applyFont="1" applyAlignment="1">
      <alignment horizontal="center" vertical="top"/>
    </xf>
    <xf numFmtId="3" fontId="42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Border="1" applyAlignment="1">
      <alignment vertical="top"/>
    </xf>
    <xf numFmtId="49" fontId="44" fillId="0" borderId="0" xfId="0" applyNumberFormat="1" applyFont="1" applyAlignment="1">
      <alignment horizontal="center" vertical="top"/>
    </xf>
    <xf numFmtId="3" fontId="44" fillId="0" borderId="0" xfId="0" applyNumberFormat="1" applyFont="1" applyAlignment="1">
      <alignment horizontal="right" vertical="top"/>
    </xf>
    <xf numFmtId="0" fontId="45" fillId="0" borderId="26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top"/>
    </xf>
    <xf numFmtId="0" fontId="47" fillId="0" borderId="10" xfId="0" applyFont="1" applyBorder="1" applyAlignment="1">
      <alignment vertical="justify" wrapText="1"/>
    </xf>
    <xf numFmtId="49" fontId="48" fillId="0" borderId="10" xfId="0" applyNumberFormat="1" applyFont="1" applyBorder="1" applyAlignment="1" quotePrefix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vertical="top"/>
    </xf>
    <xf numFmtId="3" fontId="46" fillId="0" borderId="10" xfId="0" applyNumberFormat="1" applyFont="1" applyBorder="1" applyAlignment="1">
      <alignment vertical="top"/>
    </xf>
    <xf numFmtId="3" fontId="46" fillId="0" borderId="19" xfId="0" applyNumberFormat="1" applyFont="1" applyBorder="1" applyAlignment="1">
      <alignment vertical="top"/>
    </xf>
    <xf numFmtId="4" fontId="42" fillId="22" borderId="10" xfId="0" applyNumberFormat="1" applyFont="1" applyFill="1" applyBorder="1" applyAlignment="1">
      <alignment vertical="top"/>
    </xf>
    <xf numFmtId="0" fontId="49" fillId="0" borderId="0" xfId="0" applyFont="1" applyAlignment="1">
      <alignment vertical="top"/>
    </xf>
    <xf numFmtId="0" fontId="50" fillId="0" borderId="10" xfId="0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vertical="top"/>
    </xf>
    <xf numFmtId="3" fontId="50" fillId="0" borderId="12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51" fillId="0" borderId="10" xfId="0" applyFont="1" applyBorder="1" applyAlignment="1">
      <alignment vertical="top"/>
    </xf>
    <xf numFmtId="0" fontId="52" fillId="0" borderId="10" xfId="0" applyFont="1" applyBorder="1" applyAlignment="1">
      <alignment vertical="justify" wrapText="1"/>
    </xf>
    <xf numFmtId="49" fontId="52" fillId="0" borderId="10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 quotePrefix="1">
      <alignment horizontal="center" vertical="top" wrapText="1"/>
    </xf>
    <xf numFmtId="4" fontId="52" fillId="0" borderId="10" xfId="0" applyNumberFormat="1" applyFont="1" applyBorder="1" applyAlignment="1">
      <alignment vertical="top"/>
    </xf>
    <xf numFmtId="3" fontId="51" fillId="0" borderId="10" xfId="0" applyNumberFormat="1" applyFont="1" applyBorder="1" applyAlignment="1">
      <alignment vertical="top"/>
    </xf>
    <xf numFmtId="3" fontId="51" fillId="0" borderId="12" xfId="0" applyNumberFormat="1" applyFont="1" applyBorder="1" applyAlignment="1">
      <alignment vertical="top"/>
    </xf>
    <xf numFmtId="0" fontId="52" fillId="0" borderId="0" xfId="0" applyFont="1" applyAlignment="1">
      <alignment vertical="top"/>
    </xf>
    <xf numFmtId="49" fontId="44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center" vertical="top" wrapText="1"/>
    </xf>
    <xf numFmtId="178" fontId="42" fillId="0" borderId="42" xfId="55" applyNumberFormat="1" applyFont="1" applyFill="1" applyBorder="1" applyAlignment="1" applyProtection="1">
      <alignment vertical="top" wrapText="1"/>
      <protection hidden="1"/>
    </xf>
    <xf numFmtId="3" fontId="54" fillId="0" borderId="10" xfId="0" applyNumberFormat="1" applyFont="1" applyBorder="1" applyAlignment="1">
      <alignment vertical="top"/>
    </xf>
    <xf numFmtId="3" fontId="54" fillId="0" borderId="12" xfId="0" applyNumberFormat="1" applyFont="1" applyBorder="1" applyAlignment="1">
      <alignment vertical="top"/>
    </xf>
    <xf numFmtId="178" fontId="42" fillId="0" borderId="16" xfId="56" applyNumberFormat="1" applyFont="1" applyFill="1" applyBorder="1" applyAlignment="1" applyProtection="1">
      <alignment horizontal="right" vertical="top"/>
      <protection hidden="1"/>
    </xf>
    <xf numFmtId="0" fontId="44" fillId="0" borderId="10" xfId="0" applyFont="1" applyBorder="1" applyAlignment="1">
      <alignment vertical="top"/>
    </xf>
    <xf numFmtId="49" fontId="55" fillId="0" borderId="10" xfId="0" applyNumberFormat="1" applyFont="1" applyBorder="1" applyAlignment="1">
      <alignment horizontal="center" vertical="top" wrapText="1"/>
    </xf>
    <xf numFmtId="49" fontId="55" fillId="0" borderId="10" xfId="0" applyNumberFormat="1" applyFont="1" applyBorder="1" applyAlignment="1" quotePrefix="1">
      <alignment horizontal="center" vertical="top" wrapText="1"/>
    </xf>
    <xf numFmtId="3" fontId="42" fillId="0" borderId="10" xfId="0" applyNumberFormat="1" applyFont="1" applyBorder="1" applyAlignment="1">
      <alignment vertical="top"/>
    </xf>
    <xf numFmtId="3" fontId="42" fillId="0" borderId="12" xfId="0" applyNumberFormat="1" applyFont="1" applyBorder="1" applyAlignment="1">
      <alignment vertical="top"/>
    </xf>
    <xf numFmtId="178" fontId="42" fillId="0" borderId="16" xfId="57" applyNumberFormat="1" applyFont="1" applyFill="1" applyBorder="1" applyAlignment="1" applyProtection="1">
      <alignment horizontal="right" vertical="top"/>
      <protection hidden="1"/>
    </xf>
    <xf numFmtId="178" fontId="42" fillId="0" borderId="16" xfId="58" applyNumberFormat="1" applyFont="1" applyFill="1" applyBorder="1" applyAlignment="1" applyProtection="1">
      <alignment horizontal="right" vertical="top"/>
      <protection hidden="1"/>
    </xf>
    <xf numFmtId="178" fontId="42" fillId="0" borderId="16" xfId="59" applyNumberFormat="1" applyFont="1" applyFill="1" applyBorder="1" applyAlignment="1" applyProtection="1">
      <alignment horizontal="right" vertical="top"/>
      <protection hidden="1"/>
    </xf>
    <xf numFmtId="0" fontId="42" fillId="0" borderId="10" xfId="0" applyFont="1" applyBorder="1" applyAlignment="1">
      <alignment vertical="justify" wrapText="1"/>
    </xf>
    <xf numFmtId="4" fontId="42" fillId="0" borderId="10" xfId="0" applyNumberFormat="1" applyFont="1" applyBorder="1" applyAlignment="1">
      <alignment vertical="top"/>
    </xf>
    <xf numFmtId="178" fontId="42" fillId="0" borderId="16" xfId="60" applyNumberFormat="1" applyFont="1" applyFill="1" applyBorder="1" applyAlignment="1" applyProtection="1">
      <alignment horizontal="right" vertical="center"/>
      <protection hidden="1"/>
    </xf>
    <xf numFmtId="178" fontId="42" fillId="0" borderId="16" xfId="61" applyNumberFormat="1" applyFont="1" applyFill="1" applyBorder="1" applyAlignment="1" applyProtection="1">
      <alignment horizontal="right" vertical="center"/>
      <protection hidden="1"/>
    </xf>
    <xf numFmtId="0" fontId="42" fillId="0" borderId="10" xfId="62" applyNumberFormat="1" applyFont="1" applyFill="1" applyBorder="1" applyAlignment="1" applyProtection="1">
      <alignment horizontal="left" vertical="top" wrapText="1"/>
      <protection hidden="1"/>
    </xf>
    <xf numFmtId="178" fontId="42" fillId="0" borderId="16" xfId="53" applyNumberFormat="1" applyFont="1" applyFill="1" applyBorder="1" applyAlignment="1" applyProtection="1">
      <alignment horizontal="right" vertical="top"/>
      <protection hidden="1"/>
    </xf>
    <xf numFmtId="0" fontId="14" fillId="0" borderId="10" xfId="0" applyFont="1" applyBorder="1" applyAlignment="1">
      <alignment vertical="center"/>
    </xf>
    <xf numFmtId="178" fontId="42" fillId="0" borderId="10" xfId="62" applyNumberFormat="1" applyFont="1" applyFill="1" applyBorder="1" applyAlignment="1" applyProtection="1">
      <alignment horizontal="right" vertical="justify"/>
      <protection hidden="1"/>
    </xf>
    <xf numFmtId="3" fontId="44" fillId="0" borderId="10" xfId="0" applyNumberFormat="1" applyFont="1" applyBorder="1" applyAlignment="1">
      <alignment vertical="top"/>
    </xf>
    <xf numFmtId="3" fontId="44" fillId="0" borderId="12" xfId="0" applyNumberFormat="1" applyFont="1" applyBorder="1" applyAlignment="1">
      <alignment vertical="top"/>
    </xf>
    <xf numFmtId="0" fontId="52" fillId="0" borderId="10" xfId="0" applyFont="1" applyBorder="1" applyAlignment="1">
      <alignment horizontal="justify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justify" vertical="top" wrapText="1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wrapText="1"/>
    </xf>
    <xf numFmtId="16" fontId="51" fillId="0" borderId="10" xfId="0" applyNumberFormat="1" applyFont="1" applyBorder="1" applyAlignment="1">
      <alignment vertical="top"/>
    </xf>
    <xf numFmtId="0" fontId="52" fillId="0" borderId="10" xfId="62" applyNumberFormat="1" applyFont="1" applyFill="1" applyBorder="1" applyAlignment="1" applyProtection="1">
      <alignment vertical="center" wrapText="1"/>
      <protection hidden="1"/>
    </xf>
    <xf numFmtId="49" fontId="56" fillId="0" borderId="10" xfId="0" applyNumberFormat="1" applyFont="1" applyBorder="1" applyAlignment="1">
      <alignment horizontal="center" vertical="top" wrapText="1"/>
    </xf>
    <xf numFmtId="0" fontId="57" fillId="0" borderId="10" xfId="62" applyNumberFormat="1" applyFont="1" applyFill="1" applyBorder="1" applyAlignment="1" applyProtection="1">
      <alignment vertical="center" wrapText="1"/>
      <protection hidden="1"/>
    </xf>
    <xf numFmtId="49" fontId="55" fillId="0" borderId="10" xfId="0" applyNumberFormat="1" applyFont="1" applyBorder="1" applyAlignment="1">
      <alignment horizontal="center" vertical="top" wrapText="1"/>
    </xf>
    <xf numFmtId="4" fontId="55" fillId="0" borderId="10" xfId="0" applyNumberFormat="1" applyFont="1" applyBorder="1" applyAlignment="1">
      <alignment vertical="top"/>
    </xf>
    <xf numFmtId="3" fontId="58" fillId="0" borderId="10" xfId="0" applyNumberFormat="1" applyFont="1" applyBorder="1" applyAlignment="1">
      <alignment vertical="top"/>
    </xf>
    <xf numFmtId="3" fontId="58" fillId="0" borderId="12" xfId="0" applyNumberFormat="1" applyFont="1" applyBorder="1" applyAlignment="1">
      <alignment vertical="top"/>
    </xf>
    <xf numFmtId="0" fontId="52" fillId="0" borderId="0" xfId="0" applyFont="1" applyAlignment="1">
      <alignment wrapText="1"/>
    </xf>
    <xf numFmtId="0" fontId="54" fillId="0" borderId="10" xfId="0" applyFont="1" applyBorder="1" applyAlignment="1">
      <alignment vertical="justify" wrapText="1"/>
    </xf>
    <xf numFmtId="49" fontId="54" fillId="0" borderId="10" xfId="0" applyNumberFormat="1" applyFont="1" applyBorder="1" applyAlignment="1">
      <alignment horizontal="center" vertical="top" wrapText="1"/>
    </xf>
    <xf numFmtId="4" fontId="54" fillId="0" borderId="10" xfId="0" applyNumberFormat="1" applyFont="1" applyBorder="1" applyAlignment="1">
      <alignment vertical="top"/>
    </xf>
    <xf numFmtId="0" fontId="42" fillId="0" borderId="0" xfId="0" applyFont="1" applyAlignment="1">
      <alignment wrapText="1"/>
    </xf>
    <xf numFmtId="0" fontId="54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vertical="top"/>
    </xf>
    <xf numFmtId="16" fontId="59" fillId="0" borderId="10" xfId="0" applyNumberFormat="1" applyFont="1" applyBorder="1" applyAlignment="1">
      <alignment vertical="top"/>
    </xf>
    <xf numFmtId="0" fontId="42" fillId="0" borderId="10" xfId="62" applyNumberFormat="1" applyFont="1" applyFill="1" applyBorder="1" applyAlignment="1" applyProtection="1">
      <alignment vertical="center" wrapText="1"/>
      <protection hidden="1"/>
    </xf>
    <xf numFmtId="49" fontId="51" fillId="0" borderId="10" xfId="0" applyNumberFormat="1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vertical="top"/>
    </xf>
    <xf numFmtId="49" fontId="59" fillId="0" borderId="10" xfId="0" applyNumberFormat="1" applyFont="1" applyBorder="1" applyAlignment="1">
      <alignment vertical="top"/>
    </xf>
    <xf numFmtId="0" fontId="42" fillId="0" borderId="10" xfId="0" applyNumberFormat="1" applyFont="1" applyBorder="1" applyAlignment="1">
      <alignment wrapText="1"/>
    </xf>
    <xf numFmtId="3" fontId="60" fillId="0" borderId="10" xfId="0" applyNumberFormat="1" applyFont="1" applyBorder="1" applyAlignment="1">
      <alignment vertical="top"/>
    </xf>
    <xf numFmtId="3" fontId="60" fillId="0" borderId="12" xfId="0" applyNumberFormat="1" applyFont="1" applyBorder="1" applyAlignment="1">
      <alignment vertical="top"/>
    </xf>
    <xf numFmtId="0" fontId="48" fillId="0" borderId="0" xfId="0" applyFont="1" applyAlignment="1">
      <alignment vertical="top"/>
    </xf>
    <xf numFmtId="0" fontId="52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vertical="top"/>
    </xf>
    <xf numFmtId="3" fontId="50" fillId="0" borderId="10" xfId="0" applyNumberFormat="1" applyFont="1" applyBorder="1" applyAlignment="1">
      <alignment vertical="center"/>
    </xf>
    <xf numFmtId="3" fontId="50" fillId="0" borderId="12" xfId="0" applyNumberFormat="1" applyFont="1" applyBorder="1" applyAlignment="1">
      <alignment vertical="center"/>
    </xf>
    <xf numFmtId="0" fontId="42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vertical="center"/>
    </xf>
    <xf numFmtId="0" fontId="42" fillId="0" borderId="16" xfId="62" applyNumberFormat="1" applyFont="1" applyFill="1" applyBorder="1" applyAlignment="1" applyProtection="1">
      <alignment wrapText="1"/>
      <protection hidden="1"/>
    </xf>
    <xf numFmtId="0" fontId="42" fillId="0" borderId="0" xfId="0" applyFont="1" applyAlignment="1">
      <alignment wrapText="1"/>
    </xf>
    <xf numFmtId="0" fontId="52" fillId="0" borderId="16" xfId="62" applyNumberFormat="1" applyFont="1" applyFill="1" applyBorder="1" applyAlignment="1" applyProtection="1">
      <alignment wrapText="1"/>
      <protection hidden="1"/>
    </xf>
    <xf numFmtId="0" fontId="42" fillId="0" borderId="16" xfId="63" applyNumberFormat="1" applyFont="1" applyFill="1" applyBorder="1" applyAlignment="1" applyProtection="1">
      <alignment wrapText="1"/>
      <protection hidden="1"/>
    </xf>
    <xf numFmtId="49" fontId="57" fillId="0" borderId="10" xfId="0" applyNumberFormat="1" applyFont="1" applyBorder="1" applyAlignment="1">
      <alignment horizontal="center" vertical="top" wrapText="1"/>
    </xf>
    <xf numFmtId="4" fontId="57" fillId="0" borderId="10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0" fontId="56" fillId="0" borderId="10" xfId="62" applyNumberFormat="1" applyFont="1" applyFill="1" applyBorder="1" applyAlignment="1" applyProtection="1">
      <alignment vertical="center" wrapText="1"/>
      <protection hidden="1"/>
    </xf>
    <xf numFmtId="0" fontId="57" fillId="0" borderId="16" xfId="63" applyNumberFormat="1" applyFont="1" applyFill="1" applyBorder="1" applyAlignment="1" applyProtection="1">
      <alignment wrapText="1"/>
      <protection hidden="1"/>
    </xf>
    <xf numFmtId="0" fontId="57" fillId="0" borderId="10" xfId="62" applyNumberFormat="1" applyFont="1" applyFill="1" applyBorder="1" applyAlignment="1" applyProtection="1">
      <alignment horizontal="left" vertical="top" wrapText="1"/>
      <protection hidden="1"/>
    </xf>
    <xf numFmtId="0" fontId="51" fillId="0" borderId="19" xfId="0" applyFont="1" applyBorder="1" applyAlignment="1">
      <alignment vertical="top"/>
    </xf>
    <xf numFmtId="0" fontId="56" fillId="0" borderId="10" xfId="62" applyNumberFormat="1" applyFont="1" applyFill="1" applyBorder="1" applyAlignment="1" applyProtection="1">
      <alignment horizontal="left" vertical="top" wrapText="1"/>
      <protection hidden="1"/>
    </xf>
    <xf numFmtId="178" fontId="56" fillId="0" borderId="10" xfId="62" applyNumberFormat="1" applyFont="1" applyFill="1" applyBorder="1" applyAlignment="1" applyProtection="1">
      <alignment horizontal="right" vertical="justify"/>
      <protection hidden="1"/>
    </xf>
    <xf numFmtId="178" fontId="57" fillId="0" borderId="10" xfId="62" applyNumberFormat="1" applyFont="1" applyFill="1" applyBorder="1" applyAlignment="1" applyProtection="1">
      <alignment horizontal="right" vertical="justify"/>
      <protection hidden="1"/>
    </xf>
    <xf numFmtId="0" fontId="42" fillId="0" borderId="10" xfId="54" applyNumberFormat="1" applyFont="1" applyFill="1" applyBorder="1" applyAlignment="1" applyProtection="1">
      <alignment horizontal="left" vertical="top" wrapText="1"/>
      <protection hidden="1"/>
    </xf>
    <xf numFmtId="4" fontId="56" fillId="0" borderId="10" xfId="0" applyNumberFormat="1" applyFont="1" applyBorder="1" applyAlignment="1">
      <alignment vertical="justify"/>
    </xf>
    <xf numFmtId="49" fontId="62" fillId="0" borderId="10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vertical="justify"/>
    </xf>
    <xf numFmtId="0" fontId="52" fillId="0" borderId="10" xfId="62" applyNumberFormat="1" applyFont="1" applyFill="1" applyBorder="1" applyAlignment="1" applyProtection="1">
      <alignment horizontal="left" vertical="center" wrapText="1"/>
      <protection hidden="1"/>
    </xf>
    <xf numFmtId="3" fontId="46" fillId="0" borderId="12" xfId="0" applyNumberFormat="1" applyFont="1" applyBorder="1" applyAlignment="1">
      <alignment vertical="top"/>
    </xf>
    <xf numFmtId="4" fontId="52" fillId="0" borderId="10" xfId="0" applyNumberFormat="1" applyFont="1" applyBorder="1" applyAlignment="1">
      <alignment vertical="justify"/>
    </xf>
    <xf numFmtId="0" fontId="55" fillId="0" borderId="10" xfId="0" applyFont="1" applyBorder="1" applyAlignment="1">
      <alignment vertical="distributed" wrapText="1"/>
    </xf>
    <xf numFmtId="16" fontId="50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justify"/>
    </xf>
    <xf numFmtId="0" fontId="42" fillId="0" borderId="10" xfId="0" applyFont="1" applyBorder="1" applyAlignment="1">
      <alignment vertical="top"/>
    </xf>
    <xf numFmtId="4" fontId="42" fillId="0" borderId="10" xfId="0" applyNumberFormat="1" applyFont="1" applyBorder="1" applyAlignment="1">
      <alignment vertical="justify"/>
    </xf>
    <xf numFmtId="16" fontId="4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justify" wrapText="1"/>
    </xf>
    <xf numFmtId="0" fontId="63" fillId="0" borderId="10" xfId="0" applyFont="1" applyBorder="1" applyAlignment="1">
      <alignment vertical="justify" wrapText="1"/>
    </xf>
    <xf numFmtId="49" fontId="63" fillId="0" borderId="10" xfId="0" applyNumberFormat="1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justify" wrapText="1"/>
    </xf>
    <xf numFmtId="0" fontId="51" fillId="0" borderId="13" xfId="0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64" fillId="0" borderId="10" xfId="0" applyFont="1" applyBorder="1" applyAlignment="1">
      <alignment wrapText="1"/>
    </xf>
    <xf numFmtId="49" fontId="64" fillId="0" borderId="10" xfId="0" applyNumberFormat="1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vertical="top"/>
    </xf>
    <xf numFmtId="3" fontId="65" fillId="0" borderId="10" xfId="0" applyNumberFormat="1" applyFont="1" applyBorder="1" applyAlignment="1">
      <alignment vertical="top"/>
    </xf>
    <xf numFmtId="3" fontId="65" fillId="0" borderId="12" xfId="0" applyNumberFormat="1" applyFont="1" applyBorder="1" applyAlignment="1">
      <alignment vertical="top"/>
    </xf>
    <xf numFmtId="0" fontId="42" fillId="0" borderId="25" xfId="0" applyFont="1" applyBorder="1" applyAlignment="1">
      <alignment wrapText="1"/>
    </xf>
    <xf numFmtId="0" fontId="46" fillId="0" borderId="38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63" fillId="0" borderId="10" xfId="0" applyNumberFormat="1" applyFont="1" applyBorder="1" applyAlignment="1">
      <alignment horizontal="left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4" fontId="66" fillId="0" borderId="10" xfId="0" applyNumberFormat="1" applyFont="1" applyBorder="1" applyAlignment="1">
      <alignment vertical="top"/>
    </xf>
    <xf numFmtId="4" fontId="66" fillId="0" borderId="10" xfId="0" applyNumberFormat="1" applyFont="1" applyBorder="1" applyAlignment="1">
      <alignment vertical="justify"/>
    </xf>
    <xf numFmtId="3" fontId="44" fillId="0" borderId="13" xfId="0" applyNumberFormat="1" applyFont="1" applyBorder="1" applyAlignment="1">
      <alignment vertical="top"/>
    </xf>
    <xf numFmtId="0" fontId="64" fillId="0" borderId="13" xfId="0" applyFont="1" applyBorder="1" applyAlignment="1">
      <alignment horizontal="justify" vertical="top" wrapText="1"/>
    </xf>
    <xf numFmtId="0" fontId="55" fillId="0" borderId="0" xfId="0" applyFont="1" applyAlignment="1">
      <alignment wrapText="1"/>
    </xf>
    <xf numFmtId="1" fontId="44" fillId="0" borderId="13" xfId="0" applyNumberFormat="1" applyFont="1" applyBorder="1" applyAlignment="1">
      <alignment vertical="top"/>
    </xf>
    <xf numFmtId="1" fontId="44" fillId="0" borderId="10" xfId="0" applyNumberFormat="1" applyFont="1" applyBorder="1" applyAlignment="1">
      <alignment vertical="top"/>
    </xf>
    <xf numFmtId="1" fontId="44" fillId="0" borderId="12" xfId="0" applyNumberFormat="1" applyFont="1" applyBorder="1" applyAlignment="1">
      <alignment vertical="top"/>
    </xf>
    <xf numFmtId="0" fontId="63" fillId="0" borderId="10" xfId="0" applyFont="1" applyBorder="1" applyAlignment="1">
      <alignment wrapText="1"/>
    </xf>
    <xf numFmtId="1" fontId="44" fillId="0" borderId="29" xfId="0" applyNumberFormat="1" applyFont="1" applyBorder="1" applyAlignment="1">
      <alignment vertical="top"/>
    </xf>
    <xf numFmtId="1" fontId="44" fillId="0" borderId="19" xfId="0" applyNumberFormat="1" applyFont="1" applyBorder="1" applyAlignment="1">
      <alignment vertical="top"/>
    </xf>
    <xf numFmtId="1" fontId="51" fillId="0" borderId="13" xfId="0" applyNumberFormat="1" applyFont="1" applyBorder="1" applyAlignment="1">
      <alignment vertical="top"/>
    </xf>
    <xf numFmtId="1" fontId="51" fillId="0" borderId="10" xfId="0" applyNumberFormat="1" applyFont="1" applyBorder="1" applyAlignment="1">
      <alignment vertical="top"/>
    </xf>
    <xf numFmtId="1" fontId="44" fillId="0" borderId="20" xfId="0" applyNumberFormat="1" applyFont="1" applyBorder="1" applyAlignment="1">
      <alignment vertical="top"/>
    </xf>
    <xf numFmtId="1" fontId="44" fillId="0" borderId="25" xfId="0" applyNumberFormat="1" applyFont="1" applyBorder="1" applyAlignment="1">
      <alignment vertical="top"/>
    </xf>
    <xf numFmtId="3" fontId="44" fillId="0" borderId="0" xfId="0" applyNumberFormat="1" applyFont="1" applyAlignment="1">
      <alignment vertical="top"/>
    </xf>
    <xf numFmtId="171" fontId="42" fillId="0" borderId="10" xfId="0" applyNumberFormat="1" applyFont="1" applyBorder="1" applyAlignment="1">
      <alignment vertical="top"/>
    </xf>
    <xf numFmtId="0" fontId="42" fillId="0" borderId="19" xfId="0" applyFont="1" applyBorder="1" applyAlignment="1">
      <alignment vertical="justify" wrapText="1"/>
    </xf>
    <xf numFmtId="49" fontId="42" fillId="0" borderId="19" xfId="0" applyNumberFormat="1" applyFont="1" applyBorder="1" applyAlignment="1">
      <alignment horizontal="center" vertical="top" wrapText="1"/>
    </xf>
    <xf numFmtId="4" fontId="42" fillId="0" borderId="19" xfId="0" applyNumberFormat="1" applyFont="1" applyBorder="1" applyAlignment="1">
      <alignment vertical="top"/>
    </xf>
    <xf numFmtId="0" fontId="42" fillId="0" borderId="12" xfId="0" applyFont="1" applyBorder="1" applyAlignment="1">
      <alignment vertical="justify" wrapText="1"/>
    </xf>
    <xf numFmtId="49" fontId="42" fillId="0" borderId="12" xfId="0" applyNumberFormat="1" applyFont="1" applyBorder="1" applyAlignment="1">
      <alignment horizontal="center" vertical="top" wrapText="1"/>
    </xf>
    <xf numFmtId="178" fontId="42" fillId="0" borderId="19" xfId="62" applyNumberFormat="1" applyFont="1" applyFill="1" applyBorder="1" applyAlignment="1" applyProtection="1">
      <alignment horizontal="right" vertical="center"/>
      <protection hidden="1"/>
    </xf>
    <xf numFmtId="4" fontId="42" fillId="0" borderId="0" xfId="0" applyNumberFormat="1" applyFont="1" applyBorder="1" applyAlignment="1">
      <alignment vertical="top"/>
    </xf>
    <xf numFmtId="0" fontId="44" fillId="0" borderId="43" xfId="0" applyFont="1" applyBorder="1" applyAlignment="1">
      <alignment vertical="top"/>
    </xf>
    <xf numFmtId="0" fontId="48" fillId="0" borderId="35" xfId="0" applyFont="1" applyBorder="1" applyAlignment="1">
      <alignment vertical="justify"/>
    </xf>
    <xf numFmtId="49" fontId="48" fillId="0" borderId="35" xfId="0" applyNumberFormat="1" applyFont="1" applyBorder="1" applyAlignment="1">
      <alignment horizontal="center" vertical="top"/>
    </xf>
    <xf numFmtId="4" fontId="52" fillId="0" borderId="34" xfId="0" applyNumberFormat="1" applyFont="1" applyBorder="1" applyAlignment="1">
      <alignment vertical="top"/>
    </xf>
    <xf numFmtId="4" fontId="69" fillId="0" borderId="10" xfId="0" applyNumberFormat="1" applyFont="1" applyBorder="1" applyAlignment="1">
      <alignment vertical="top"/>
    </xf>
    <xf numFmtId="4" fontId="44" fillId="0" borderId="0" xfId="0" applyNumberFormat="1" applyFont="1" applyAlignment="1">
      <alignment vertical="top"/>
    </xf>
    <xf numFmtId="4" fontId="70" fillId="0" borderId="10" xfId="0" applyNumberFormat="1" applyFont="1" applyBorder="1" applyAlignment="1">
      <alignment vertical="top"/>
    </xf>
    <xf numFmtId="2" fontId="44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textRotation="90" wrapText="1"/>
    </xf>
    <xf numFmtId="0" fontId="7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0" fillId="0" borderId="10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7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72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72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49" fontId="42" fillId="0" borderId="16" xfId="0" applyNumberFormat="1" applyFont="1" applyBorder="1" applyAlignment="1">
      <alignment horizontal="left" vertical="top" wrapText="1"/>
    </xf>
    <xf numFmtId="49" fontId="42" fillId="0" borderId="23" xfId="0" applyNumberFormat="1" applyFont="1" applyBorder="1" applyAlignment="1">
      <alignment horizontal="left" vertical="top" wrapText="1"/>
    </xf>
    <xf numFmtId="49" fontId="42" fillId="0" borderId="13" xfId="0" applyNumberFormat="1" applyFont="1" applyBorder="1" applyAlignment="1">
      <alignment horizontal="left" vertical="top" wrapText="1"/>
    </xf>
    <xf numFmtId="49" fontId="67" fillId="0" borderId="16" xfId="0" applyNumberFormat="1" applyFont="1" applyBorder="1" applyAlignment="1">
      <alignment horizontal="left" vertical="justify" wrapText="1"/>
    </xf>
    <xf numFmtId="49" fontId="67" fillId="0" borderId="23" xfId="0" applyNumberFormat="1" applyFont="1" applyBorder="1" applyAlignment="1">
      <alignment horizontal="left" vertical="justify" wrapText="1"/>
    </xf>
    <xf numFmtId="49" fontId="67" fillId="0" borderId="13" xfId="0" applyNumberFormat="1" applyFont="1" applyBorder="1" applyAlignment="1">
      <alignment horizontal="left" vertical="justify" wrapText="1"/>
    </xf>
    <xf numFmtId="0" fontId="68" fillId="0" borderId="23" xfId="0" applyFont="1" applyBorder="1" applyAlignment="1">
      <alignment horizontal="left" wrapText="1"/>
    </xf>
    <xf numFmtId="0" fontId="68" fillId="0" borderId="13" xfId="0" applyFont="1" applyBorder="1" applyAlignment="1">
      <alignment horizontal="left" wrapText="1"/>
    </xf>
    <xf numFmtId="49" fontId="42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  <xf numFmtId="0" fontId="39" fillId="0" borderId="23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" fontId="43" fillId="0" borderId="19" xfId="0" applyNumberFormat="1" applyFont="1" applyBorder="1" applyAlignment="1">
      <alignment horizontal="center" vertical="center" wrapText="1"/>
    </xf>
    <xf numFmtId="3" fontId="43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50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49" fontId="7" fillId="0" borderId="5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45" xfId="0" applyBorder="1" applyAlignment="1">
      <alignment/>
    </xf>
    <xf numFmtId="49" fontId="7" fillId="0" borderId="6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2" xfId="55"/>
    <cellStyle name="Обычный 2 3" xfId="56"/>
    <cellStyle name="Обычный 2 4" xfId="57"/>
    <cellStyle name="Обычный 2 5" xfId="58"/>
    <cellStyle name="Обычный 2 7" xfId="59"/>
    <cellStyle name="Обычный 2 8" xfId="60"/>
    <cellStyle name="Обычный 2 9" xfId="61"/>
    <cellStyle name="Обычный_tmp" xfId="62"/>
    <cellStyle name="Обычный_tmp_дох" xfId="63"/>
    <cellStyle name="Обычный_Tmp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%201-3%203%20%2020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"/>
      <sheetName val="расх"/>
      <sheetName val="ист"/>
    </sheetNames>
    <sheetDataSet>
      <sheetData sheetId="1">
        <row r="412">
          <cell r="G412">
            <v>444057260.00000006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4"/>
  <sheetViews>
    <sheetView zoomScalePageLayoutView="0" workbookViewId="0" topLeftCell="C52">
      <selection activeCell="T118" sqref="T118"/>
    </sheetView>
  </sheetViews>
  <sheetFormatPr defaultColWidth="9.00390625" defaultRowHeight="12.75"/>
  <cols>
    <col min="1" max="1" width="12.00390625" style="281" customWidth="1"/>
    <col min="2" max="2" width="0.875" style="282" hidden="1" customWidth="1"/>
    <col min="3" max="3" width="72.375" style="281" customWidth="1"/>
    <col min="4" max="4" width="6.375" style="283" customWidth="1"/>
    <col min="5" max="5" width="5.125" style="283" customWidth="1"/>
    <col min="6" max="6" width="5.875" style="283" customWidth="1"/>
    <col min="7" max="7" width="5.125" style="283" customWidth="1"/>
    <col min="8" max="8" width="7.75390625" style="283" customWidth="1"/>
    <col min="9" max="9" width="9.375" style="283" customWidth="1"/>
    <col min="10" max="10" width="10.00390625" style="283" customWidth="1"/>
    <col min="11" max="11" width="8.25390625" style="283" customWidth="1"/>
    <col min="12" max="12" width="20.625" style="284" customWidth="1"/>
    <col min="13" max="14" width="0.12890625" style="284" hidden="1" customWidth="1"/>
    <col min="15" max="16" width="0.2421875" style="284" hidden="1" customWidth="1"/>
    <col min="17" max="17" width="13.125" style="284" hidden="1" customWidth="1"/>
    <col min="18" max="18" width="0.12890625" style="284" hidden="1" customWidth="1"/>
    <col min="19" max="19" width="7.375" style="284" hidden="1" customWidth="1"/>
    <col min="20" max="20" width="19.625" style="281" customWidth="1"/>
    <col min="21" max="21" width="10.75390625" style="281" customWidth="1"/>
    <col min="22" max="16384" width="9.125" style="281" customWidth="1"/>
  </cols>
  <sheetData>
    <row r="1" spans="8:12" ht="15.75">
      <c r="H1"/>
      <c r="I1"/>
      <c r="J1"/>
      <c r="K1"/>
      <c r="L1" t="s">
        <v>658</v>
      </c>
    </row>
    <row r="2" spans="3:21" ht="39.75" customHeight="1">
      <c r="C2" s="285"/>
      <c r="F2"/>
      <c r="I2"/>
      <c r="J2"/>
      <c r="K2"/>
      <c r="L2" s="503" t="s">
        <v>659</v>
      </c>
      <c r="M2" s="503"/>
      <c r="N2" s="503"/>
      <c r="O2" s="503"/>
      <c r="P2" s="503"/>
      <c r="Q2" s="503"/>
      <c r="R2" s="503"/>
      <c r="S2" s="503"/>
      <c r="T2" s="503"/>
      <c r="U2" s="503"/>
    </row>
    <row r="3" spans="8:12" ht="15.75">
      <c r="H3"/>
      <c r="I3"/>
      <c r="J3"/>
      <c r="K3"/>
      <c r="L3"/>
    </row>
    <row r="4" spans="1:19" ht="16.5" customHeight="1">
      <c r="A4" s="504" t="s">
        <v>660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</row>
    <row r="5" spans="1:19" ht="16.5" customHeight="1">
      <c r="A5" s="286"/>
      <c r="B5" s="287"/>
      <c r="C5" s="286"/>
      <c r="D5" s="288"/>
      <c r="E5" s="288"/>
      <c r="F5" s="288"/>
      <c r="G5" s="288"/>
      <c r="H5" s="288"/>
      <c r="I5" s="288"/>
      <c r="J5" s="288"/>
      <c r="K5" s="288"/>
      <c r="L5" s="289" t="s">
        <v>328</v>
      </c>
      <c r="M5" s="289"/>
      <c r="N5" s="289"/>
      <c r="O5" s="289"/>
      <c r="P5" s="289"/>
      <c r="Q5" s="289"/>
      <c r="R5" s="289"/>
      <c r="S5" s="289" t="s">
        <v>661</v>
      </c>
    </row>
    <row r="6" spans="1:21" s="291" customFormat="1" ht="42.75" customHeight="1">
      <c r="A6" s="505" t="s">
        <v>662</v>
      </c>
      <c r="B6" s="290"/>
      <c r="C6" s="507" t="s">
        <v>663</v>
      </c>
      <c r="D6" s="509" t="s">
        <v>664</v>
      </c>
      <c r="E6" s="510"/>
      <c r="F6" s="510"/>
      <c r="G6" s="510"/>
      <c r="H6" s="510"/>
      <c r="I6" s="510"/>
      <c r="J6" s="510"/>
      <c r="K6" s="511"/>
      <c r="L6" s="501" t="s">
        <v>665</v>
      </c>
      <c r="M6" s="501" t="s">
        <v>666</v>
      </c>
      <c r="N6" s="501" t="s">
        <v>667</v>
      </c>
      <c r="O6" s="501" t="s">
        <v>668</v>
      </c>
      <c r="P6" s="501" t="s">
        <v>669</v>
      </c>
      <c r="Q6" s="501" t="s">
        <v>670</v>
      </c>
      <c r="R6" s="501"/>
      <c r="S6" s="501" t="s">
        <v>671</v>
      </c>
      <c r="T6" s="501" t="s">
        <v>655</v>
      </c>
      <c r="U6" s="501" t="s">
        <v>656</v>
      </c>
    </row>
    <row r="7" spans="1:21" s="291" customFormat="1" ht="110.25">
      <c r="A7" s="506"/>
      <c r="B7" s="292"/>
      <c r="C7" s="508"/>
      <c r="D7" s="293" t="s">
        <v>672</v>
      </c>
      <c r="E7" s="293" t="s">
        <v>673</v>
      </c>
      <c r="F7" s="293" t="s">
        <v>674</v>
      </c>
      <c r="G7" s="293" t="s">
        <v>675</v>
      </c>
      <c r="H7" s="293" t="s">
        <v>676</v>
      </c>
      <c r="I7" s="293" t="s">
        <v>677</v>
      </c>
      <c r="J7" s="293" t="s">
        <v>678</v>
      </c>
      <c r="K7" s="293" t="s">
        <v>679</v>
      </c>
      <c r="L7" s="502"/>
      <c r="M7" s="502"/>
      <c r="N7" s="502"/>
      <c r="O7" s="502"/>
      <c r="P7" s="502"/>
      <c r="Q7" s="502"/>
      <c r="R7" s="502"/>
      <c r="S7" s="502"/>
      <c r="T7" s="502"/>
      <c r="U7" s="502"/>
    </row>
    <row r="8" spans="1:21" s="302" customFormat="1" ht="18.75" customHeight="1">
      <c r="A8" s="294" t="s">
        <v>680</v>
      </c>
      <c r="B8" s="294"/>
      <c r="C8" s="295" t="s">
        <v>681</v>
      </c>
      <c r="D8" s="296" t="s">
        <v>682</v>
      </c>
      <c r="E8" s="296">
        <v>1</v>
      </c>
      <c r="F8" s="296" t="s">
        <v>683</v>
      </c>
      <c r="G8" s="297" t="s">
        <v>683</v>
      </c>
      <c r="H8" s="297" t="s">
        <v>682</v>
      </c>
      <c r="I8" s="297" t="s">
        <v>683</v>
      </c>
      <c r="J8" s="297" t="s">
        <v>684</v>
      </c>
      <c r="K8" s="297" t="s">
        <v>682</v>
      </c>
      <c r="L8" s="298">
        <f>L9+L15+L24+L29+L38+L44+L47+L55+L77</f>
        <v>135033200</v>
      </c>
      <c r="M8" s="299" t="e">
        <f>M9+M15+#REF!+M22+#REF!+M30+M37+M46+M42+M52+#REF!+M66</f>
        <v>#REF!</v>
      </c>
      <c r="N8" s="299" t="e">
        <f>N9+N15+#REF!+N22+#REF!+N30+N37+N46+N42+N52+#REF!+N66</f>
        <v>#REF!</v>
      </c>
      <c r="O8" s="299" t="e">
        <f>O9+O15+#REF!+O22+#REF!+O30+O37+O42+O52+#REF!</f>
        <v>#REF!</v>
      </c>
      <c r="P8" s="299" t="e">
        <f>P9+P15+#REF!+P22+#REF!+P30+P37+P46+P42+P52+#REF!+P66</f>
        <v>#REF!</v>
      </c>
      <c r="Q8" s="299" t="e">
        <f>Q9+Q15+#REF!+Q22+#REF!+Q30+Q37+Q46+Q42+Q52+#REF!+Q66</f>
        <v>#REF!</v>
      </c>
      <c r="R8" s="299" t="e">
        <f>R9+R15+#REF!+R22+#REF!+R30+R37+R46+R42+R52+#REF!+R66</f>
        <v>#REF!</v>
      </c>
      <c r="S8" s="300" t="e">
        <f>#REF!=SUM(L8:R8)</f>
        <v>#REF!</v>
      </c>
      <c r="T8" s="298">
        <f>T9+T15+T24+T29+T38+T44+T47+T55+T77</f>
        <v>111716154.71000001</v>
      </c>
      <c r="U8" s="301">
        <f>T8/L8*100</f>
        <v>82.73236116007027</v>
      </c>
    </row>
    <row r="9" spans="1:21" s="310" customFormat="1" ht="18.75" customHeight="1">
      <c r="A9" s="303" t="s">
        <v>685</v>
      </c>
      <c r="B9" s="303"/>
      <c r="C9" s="304" t="s">
        <v>686</v>
      </c>
      <c r="D9" s="305" t="s">
        <v>682</v>
      </c>
      <c r="E9" s="305">
        <v>1</v>
      </c>
      <c r="F9" s="305" t="s">
        <v>277</v>
      </c>
      <c r="G9" s="306" t="s">
        <v>683</v>
      </c>
      <c r="H9" s="306" t="s">
        <v>682</v>
      </c>
      <c r="I9" s="306" t="s">
        <v>683</v>
      </c>
      <c r="J9" s="306" t="s">
        <v>684</v>
      </c>
      <c r="K9" s="306" t="s">
        <v>682</v>
      </c>
      <c r="L9" s="307">
        <f>L10</f>
        <v>95742000</v>
      </c>
      <c r="M9" s="308" t="e">
        <f aca="true" t="shared" si="0" ref="M9:R9">M10</f>
        <v>#REF!</v>
      </c>
      <c r="N9" s="308" t="e">
        <f t="shared" si="0"/>
        <v>#REF!</v>
      </c>
      <c r="O9" s="308" t="e">
        <f t="shared" si="0"/>
        <v>#REF!</v>
      </c>
      <c r="P9" s="308" t="e">
        <f t="shared" si="0"/>
        <v>#REF!</v>
      </c>
      <c r="Q9" s="308" t="e">
        <f t="shared" si="0"/>
        <v>#REF!</v>
      </c>
      <c r="R9" s="309" t="e">
        <f t="shared" si="0"/>
        <v>#REF!</v>
      </c>
      <c r="S9" s="309" t="e">
        <f>#REF!=SUM(L9:R9)</f>
        <v>#REF!</v>
      </c>
      <c r="T9" s="307">
        <f>T10</f>
        <v>72280478.53999999</v>
      </c>
      <c r="U9" s="301">
        <f aca="true" t="shared" si="1" ref="U9:U72">T9/L9*100</f>
        <v>75.49505811451608</v>
      </c>
    </row>
    <row r="10" spans="1:21" s="318" customFormat="1" ht="19.5" customHeight="1">
      <c r="A10" s="311" t="s">
        <v>687</v>
      </c>
      <c r="B10" s="311"/>
      <c r="C10" s="312" t="s">
        <v>688</v>
      </c>
      <c r="D10" s="313" t="s">
        <v>682</v>
      </c>
      <c r="E10" s="314">
        <v>1</v>
      </c>
      <c r="F10" s="314" t="s">
        <v>277</v>
      </c>
      <c r="G10" s="313" t="s">
        <v>284</v>
      </c>
      <c r="H10" s="313" t="s">
        <v>682</v>
      </c>
      <c r="I10" s="313" t="s">
        <v>277</v>
      </c>
      <c r="J10" s="313" t="s">
        <v>684</v>
      </c>
      <c r="K10" s="313" t="s">
        <v>689</v>
      </c>
      <c r="L10" s="315">
        <f>L11+L12+L13+L14</f>
        <v>95742000</v>
      </c>
      <c r="M10" s="316" t="e">
        <f>#REF!+M12+#REF!+#REF!</f>
        <v>#REF!</v>
      </c>
      <c r="N10" s="316" t="e">
        <f>#REF!+N12+#REF!+#REF!</f>
        <v>#REF!</v>
      </c>
      <c r="O10" s="316" t="e">
        <f>#REF!+O12+#REF!+#REF!</f>
        <v>#REF!</v>
      </c>
      <c r="P10" s="316" t="e">
        <f>#REF!+P12+#REF!+#REF!</f>
        <v>#REF!</v>
      </c>
      <c r="Q10" s="316" t="e">
        <f>#REF!+Q12+#REF!+#REF!</f>
        <v>#REF!</v>
      </c>
      <c r="R10" s="317" t="e">
        <f>#REF!+R12+#REF!+#REF!</f>
        <v>#REF!</v>
      </c>
      <c r="S10" s="317" t="e">
        <f>#REF!=SUM(L10:R10)</f>
        <v>#REF!</v>
      </c>
      <c r="T10" s="315">
        <f>T11+T12+T13+T14</f>
        <v>72280478.53999999</v>
      </c>
      <c r="U10" s="301">
        <f t="shared" si="1"/>
        <v>75.49505811451608</v>
      </c>
    </row>
    <row r="11" spans="1:21" s="318" customFormat="1" ht="64.5" customHeight="1">
      <c r="A11" s="319" t="s">
        <v>690</v>
      </c>
      <c r="B11" s="311"/>
      <c r="C11" s="320" t="s">
        <v>691</v>
      </c>
      <c r="D11" s="321" t="s">
        <v>682</v>
      </c>
      <c r="E11" s="321" t="s">
        <v>692</v>
      </c>
      <c r="F11" s="321" t="s">
        <v>277</v>
      </c>
      <c r="G11" s="321" t="s">
        <v>284</v>
      </c>
      <c r="H11" s="321" t="s">
        <v>693</v>
      </c>
      <c r="I11" s="321" t="s">
        <v>277</v>
      </c>
      <c r="J11" s="321" t="s">
        <v>684</v>
      </c>
      <c r="K11" s="321" t="s">
        <v>689</v>
      </c>
      <c r="L11" s="322">
        <v>95417000</v>
      </c>
      <c r="M11" s="323"/>
      <c r="N11" s="323"/>
      <c r="O11" s="323"/>
      <c r="P11" s="323"/>
      <c r="Q11" s="323"/>
      <c r="R11" s="324"/>
      <c r="S11" s="324"/>
      <c r="T11" s="325">
        <v>71947975.57</v>
      </c>
      <c r="U11" s="301">
        <f t="shared" si="1"/>
        <v>75.40372844461677</v>
      </c>
    </row>
    <row r="12" spans="1:21" ht="86.25" customHeight="1">
      <c r="A12" s="319" t="s">
        <v>694</v>
      </c>
      <c r="B12" s="326"/>
      <c r="C12" s="320" t="s">
        <v>695</v>
      </c>
      <c r="D12" s="327" t="s">
        <v>682</v>
      </c>
      <c r="E12" s="328">
        <v>1</v>
      </c>
      <c r="F12" s="328" t="s">
        <v>277</v>
      </c>
      <c r="G12" s="327" t="s">
        <v>284</v>
      </c>
      <c r="H12" s="327" t="s">
        <v>696</v>
      </c>
      <c r="I12" s="327" t="s">
        <v>277</v>
      </c>
      <c r="J12" s="327" t="s">
        <v>684</v>
      </c>
      <c r="K12" s="327" t="s">
        <v>689</v>
      </c>
      <c r="L12" s="322">
        <v>135000</v>
      </c>
      <c r="M12" s="329">
        <f aca="true" t="shared" si="2" ref="M12:R12">SUM(M13:M14)</f>
        <v>10201</v>
      </c>
      <c r="N12" s="329">
        <f t="shared" si="2"/>
        <v>1327</v>
      </c>
      <c r="O12" s="329">
        <f t="shared" si="2"/>
        <v>1996</v>
      </c>
      <c r="P12" s="329">
        <f t="shared" si="2"/>
        <v>1647</v>
      </c>
      <c r="Q12" s="329">
        <f t="shared" si="2"/>
        <v>262</v>
      </c>
      <c r="R12" s="330">
        <f t="shared" si="2"/>
        <v>0</v>
      </c>
      <c r="S12" s="330" t="e">
        <f>#REF!=SUM(L12:R12)</f>
        <v>#REF!</v>
      </c>
      <c r="T12" s="331">
        <v>125104.14</v>
      </c>
      <c r="U12" s="301">
        <f t="shared" si="1"/>
        <v>92.66973333333334</v>
      </c>
    </row>
    <row r="13" spans="1:21" ht="52.5" customHeight="1">
      <c r="A13" s="319" t="s">
        <v>697</v>
      </c>
      <c r="B13" s="326"/>
      <c r="C13" s="320" t="s">
        <v>698</v>
      </c>
      <c r="D13" s="327" t="s">
        <v>682</v>
      </c>
      <c r="E13" s="328">
        <v>1</v>
      </c>
      <c r="F13" s="328" t="s">
        <v>277</v>
      </c>
      <c r="G13" s="327" t="s">
        <v>284</v>
      </c>
      <c r="H13" s="327" t="s">
        <v>699</v>
      </c>
      <c r="I13" s="327" t="s">
        <v>277</v>
      </c>
      <c r="J13" s="327" t="s">
        <v>684</v>
      </c>
      <c r="K13" s="327" t="s">
        <v>689</v>
      </c>
      <c r="L13" s="322">
        <v>100000</v>
      </c>
      <c r="M13" s="329">
        <v>10201</v>
      </c>
      <c r="N13" s="329">
        <v>1327</v>
      </c>
      <c r="O13" s="329">
        <v>1996</v>
      </c>
      <c r="P13" s="329">
        <v>1647</v>
      </c>
      <c r="Q13" s="329">
        <v>262</v>
      </c>
      <c r="R13" s="330">
        <v>0</v>
      </c>
      <c r="S13" s="330" t="e">
        <f>#REF!=SUM(L13:R13)</f>
        <v>#REF!</v>
      </c>
      <c r="T13" s="332">
        <v>91985.48999999999</v>
      </c>
      <c r="U13" s="301">
        <f t="shared" si="1"/>
        <v>91.98549</v>
      </c>
    </row>
    <row r="14" spans="1:21" ht="69" customHeight="1">
      <c r="A14" s="319" t="s">
        <v>700</v>
      </c>
      <c r="B14" s="326"/>
      <c r="C14" s="320" t="s">
        <v>701</v>
      </c>
      <c r="D14" s="327" t="s">
        <v>682</v>
      </c>
      <c r="E14" s="328">
        <v>1</v>
      </c>
      <c r="F14" s="328" t="s">
        <v>277</v>
      </c>
      <c r="G14" s="327" t="s">
        <v>284</v>
      </c>
      <c r="H14" s="327" t="s">
        <v>702</v>
      </c>
      <c r="I14" s="327" t="s">
        <v>277</v>
      </c>
      <c r="J14" s="327" t="s">
        <v>684</v>
      </c>
      <c r="K14" s="327" t="s">
        <v>689</v>
      </c>
      <c r="L14" s="322">
        <v>90000</v>
      </c>
      <c r="M14" s="329"/>
      <c r="N14" s="329"/>
      <c r="O14" s="329"/>
      <c r="P14" s="329"/>
      <c r="Q14" s="329"/>
      <c r="R14" s="330"/>
      <c r="S14" s="330" t="e">
        <f>#REF!=SUM(L14:R14)</f>
        <v>#REF!</v>
      </c>
      <c r="T14" s="333">
        <v>115413.34</v>
      </c>
      <c r="U14" s="301">
        <f t="shared" si="1"/>
        <v>128.23704444444445</v>
      </c>
    </row>
    <row r="15" spans="1:21" s="318" customFormat="1" ht="18" customHeight="1">
      <c r="A15" s="303" t="s">
        <v>703</v>
      </c>
      <c r="B15" s="303"/>
      <c r="C15" s="304" t="s">
        <v>704</v>
      </c>
      <c r="D15" s="305" t="s">
        <v>682</v>
      </c>
      <c r="E15" s="306" t="s">
        <v>692</v>
      </c>
      <c r="F15" s="306" t="s">
        <v>283</v>
      </c>
      <c r="G15" s="306" t="s">
        <v>683</v>
      </c>
      <c r="H15" s="306" t="s">
        <v>682</v>
      </c>
      <c r="I15" s="306" t="s">
        <v>683</v>
      </c>
      <c r="J15" s="306" t="s">
        <v>684</v>
      </c>
      <c r="K15" s="306" t="s">
        <v>682</v>
      </c>
      <c r="L15" s="307">
        <f>L16+L19+L22</f>
        <v>7130800</v>
      </c>
      <c r="M15" s="308">
        <f aca="true" t="shared" si="3" ref="M15:R15">M16</f>
        <v>0</v>
      </c>
      <c r="N15" s="308">
        <f t="shared" si="3"/>
        <v>0</v>
      </c>
      <c r="O15" s="308">
        <f t="shared" si="3"/>
        <v>0</v>
      </c>
      <c r="P15" s="308">
        <f t="shared" si="3"/>
        <v>0</v>
      </c>
      <c r="Q15" s="308">
        <f t="shared" si="3"/>
        <v>0</v>
      </c>
      <c r="R15" s="309">
        <f t="shared" si="3"/>
        <v>0</v>
      </c>
      <c r="S15" s="309" t="e">
        <f>#REF!=SUM(L15:R15)</f>
        <v>#REF!</v>
      </c>
      <c r="T15" s="307">
        <f>T16+T19+T22</f>
        <v>7144468.78</v>
      </c>
      <c r="U15" s="301">
        <f t="shared" si="1"/>
        <v>100.1916864867897</v>
      </c>
    </row>
    <row r="16" spans="1:21" s="318" customFormat="1" ht="18.75" customHeight="1">
      <c r="A16" s="311" t="s">
        <v>705</v>
      </c>
      <c r="B16" s="311"/>
      <c r="C16" s="312" t="s">
        <v>706</v>
      </c>
      <c r="D16" s="313" t="s">
        <v>682</v>
      </c>
      <c r="E16" s="313" t="s">
        <v>692</v>
      </c>
      <c r="F16" s="313" t="s">
        <v>283</v>
      </c>
      <c r="G16" s="313" t="s">
        <v>284</v>
      </c>
      <c r="H16" s="313" t="s">
        <v>682</v>
      </c>
      <c r="I16" s="313" t="s">
        <v>284</v>
      </c>
      <c r="J16" s="313" t="s">
        <v>684</v>
      </c>
      <c r="K16" s="313" t="s">
        <v>689</v>
      </c>
      <c r="L16" s="315">
        <f>L17+L18</f>
        <v>6500000</v>
      </c>
      <c r="M16" s="316"/>
      <c r="N16" s="316"/>
      <c r="O16" s="316"/>
      <c r="P16" s="316"/>
      <c r="Q16" s="316"/>
      <c r="R16" s="317"/>
      <c r="S16" s="317" t="e">
        <f>#REF!=SUM(L16:R16)</f>
        <v>#REF!</v>
      </c>
      <c r="T16" s="315">
        <f>T17+T18</f>
        <v>6457653.58</v>
      </c>
      <c r="U16" s="301">
        <f t="shared" si="1"/>
        <v>99.34851661538463</v>
      </c>
    </row>
    <row r="17" spans="1:21" ht="18.75" customHeight="1">
      <c r="A17" s="319" t="s">
        <v>707</v>
      </c>
      <c r="B17" s="311"/>
      <c r="C17" s="334" t="s">
        <v>706</v>
      </c>
      <c r="D17" s="321" t="s">
        <v>682</v>
      </c>
      <c r="E17" s="321" t="s">
        <v>692</v>
      </c>
      <c r="F17" s="321" t="s">
        <v>283</v>
      </c>
      <c r="G17" s="321" t="s">
        <v>284</v>
      </c>
      <c r="H17" s="321" t="s">
        <v>693</v>
      </c>
      <c r="I17" s="321" t="s">
        <v>284</v>
      </c>
      <c r="J17" s="321" t="s">
        <v>684</v>
      </c>
      <c r="K17" s="321" t="s">
        <v>689</v>
      </c>
      <c r="L17" s="335">
        <v>6500000</v>
      </c>
      <c r="M17" s="329"/>
      <c r="N17" s="329"/>
      <c r="O17" s="329"/>
      <c r="P17" s="329"/>
      <c r="Q17" s="329"/>
      <c r="R17" s="330"/>
      <c r="S17" s="330" t="e">
        <f>#REF!=SUM(L17:R17)</f>
        <v>#REF!</v>
      </c>
      <c r="T17" s="336">
        <v>6459474.63</v>
      </c>
      <c r="U17" s="301">
        <f t="shared" si="1"/>
        <v>99.37653276923076</v>
      </c>
    </row>
    <row r="18" spans="1:21" ht="30.75" customHeight="1">
      <c r="A18" s="319" t="s">
        <v>708</v>
      </c>
      <c r="B18" s="311"/>
      <c r="C18" s="334" t="s">
        <v>709</v>
      </c>
      <c r="D18" s="321" t="s">
        <v>682</v>
      </c>
      <c r="E18" s="321" t="s">
        <v>692</v>
      </c>
      <c r="F18" s="321" t="s">
        <v>283</v>
      </c>
      <c r="G18" s="321" t="s">
        <v>284</v>
      </c>
      <c r="H18" s="321" t="s">
        <v>696</v>
      </c>
      <c r="I18" s="321" t="s">
        <v>284</v>
      </c>
      <c r="J18" s="321" t="s">
        <v>684</v>
      </c>
      <c r="K18" s="321" t="s">
        <v>689</v>
      </c>
      <c r="L18" s="335"/>
      <c r="M18" s="329"/>
      <c r="N18" s="329"/>
      <c r="O18" s="329"/>
      <c r="P18" s="329"/>
      <c r="Q18" s="329"/>
      <c r="R18" s="330"/>
      <c r="S18" s="330"/>
      <c r="T18" s="337">
        <v>-1821.05</v>
      </c>
      <c r="U18" s="301"/>
    </row>
    <row r="19" spans="1:21" ht="24.75" customHeight="1">
      <c r="A19" s="311" t="s">
        <v>710</v>
      </c>
      <c r="B19" s="311"/>
      <c r="C19" s="312" t="s">
        <v>711</v>
      </c>
      <c r="D19" s="313" t="s">
        <v>682</v>
      </c>
      <c r="E19" s="313" t="s">
        <v>692</v>
      </c>
      <c r="F19" s="313" t="s">
        <v>283</v>
      </c>
      <c r="G19" s="313" t="s">
        <v>286</v>
      </c>
      <c r="H19" s="313" t="s">
        <v>682</v>
      </c>
      <c r="I19" s="313" t="s">
        <v>277</v>
      </c>
      <c r="J19" s="313" t="s">
        <v>684</v>
      </c>
      <c r="K19" s="313" t="s">
        <v>689</v>
      </c>
      <c r="L19" s="315">
        <f>L20+L21</f>
        <v>277300</v>
      </c>
      <c r="M19" s="316"/>
      <c r="N19" s="316"/>
      <c r="O19" s="316"/>
      <c r="P19" s="316"/>
      <c r="Q19" s="316"/>
      <c r="R19" s="317"/>
      <c r="S19" s="317"/>
      <c r="T19" s="315">
        <f>T20+T21</f>
        <v>277315.2</v>
      </c>
      <c r="U19" s="301">
        <f t="shared" si="1"/>
        <v>100.00548142805626</v>
      </c>
    </row>
    <row r="20" spans="1:21" ht="21" customHeight="1">
      <c r="A20" s="319" t="s">
        <v>712</v>
      </c>
      <c r="B20" s="303"/>
      <c r="C20" s="338" t="s">
        <v>713</v>
      </c>
      <c r="D20" s="321" t="s">
        <v>682</v>
      </c>
      <c r="E20" s="321" t="s">
        <v>692</v>
      </c>
      <c r="F20" s="321" t="s">
        <v>283</v>
      </c>
      <c r="G20" s="321" t="s">
        <v>286</v>
      </c>
      <c r="H20" s="321" t="s">
        <v>693</v>
      </c>
      <c r="I20" s="321" t="s">
        <v>277</v>
      </c>
      <c r="J20" s="321" t="s">
        <v>684</v>
      </c>
      <c r="K20" s="321" t="s">
        <v>689</v>
      </c>
      <c r="L20" s="335">
        <v>277300</v>
      </c>
      <c r="M20" s="316"/>
      <c r="N20" s="316"/>
      <c r="O20" s="316"/>
      <c r="P20" s="316"/>
      <c r="Q20" s="316"/>
      <c r="R20" s="317"/>
      <c r="S20" s="317"/>
      <c r="T20" s="339">
        <v>277315.2</v>
      </c>
      <c r="U20" s="301">
        <f t="shared" si="1"/>
        <v>100.00548142805626</v>
      </c>
    </row>
    <row r="21" spans="1:21" ht="37.5" customHeight="1">
      <c r="A21" s="319" t="s">
        <v>714</v>
      </c>
      <c r="B21" s="303"/>
      <c r="C21" s="338" t="s">
        <v>715</v>
      </c>
      <c r="D21" s="321" t="s">
        <v>682</v>
      </c>
      <c r="E21" s="321" t="s">
        <v>692</v>
      </c>
      <c r="F21" s="321" t="s">
        <v>283</v>
      </c>
      <c r="G21" s="321" t="s">
        <v>286</v>
      </c>
      <c r="H21" s="321" t="s">
        <v>696</v>
      </c>
      <c r="I21" s="321" t="s">
        <v>277</v>
      </c>
      <c r="J21" s="321" t="s">
        <v>684</v>
      </c>
      <c r="K21" s="321" t="s">
        <v>689</v>
      </c>
      <c r="L21" s="335">
        <v>0</v>
      </c>
      <c r="M21" s="316"/>
      <c r="N21" s="316"/>
      <c r="O21" s="316"/>
      <c r="P21" s="316"/>
      <c r="Q21" s="316"/>
      <c r="R21" s="317"/>
      <c r="S21" s="317"/>
      <c r="T21" s="335">
        <v>0</v>
      </c>
      <c r="U21" s="301"/>
    </row>
    <row r="22" spans="1:21" s="318" customFormat="1" ht="20.25" customHeight="1">
      <c r="A22" s="311" t="s">
        <v>716</v>
      </c>
      <c r="B22" s="311"/>
      <c r="C22" s="312" t="s">
        <v>717</v>
      </c>
      <c r="D22" s="313" t="s">
        <v>682</v>
      </c>
      <c r="E22" s="313" t="s">
        <v>692</v>
      </c>
      <c r="F22" s="313" t="s">
        <v>283</v>
      </c>
      <c r="G22" s="313" t="s">
        <v>287</v>
      </c>
      <c r="H22" s="313" t="s">
        <v>682</v>
      </c>
      <c r="I22" s="313" t="s">
        <v>284</v>
      </c>
      <c r="J22" s="313" t="s">
        <v>684</v>
      </c>
      <c r="K22" s="313" t="s">
        <v>689</v>
      </c>
      <c r="L22" s="315">
        <f>L23</f>
        <v>353500</v>
      </c>
      <c r="M22" s="308" t="e">
        <f>M24+#REF!+#REF!</f>
        <v>#REF!</v>
      </c>
      <c r="N22" s="308" t="e">
        <f>N24+#REF!+#REF!</f>
        <v>#REF!</v>
      </c>
      <c r="O22" s="308" t="e">
        <f>O24+#REF!+#REF!</f>
        <v>#REF!</v>
      </c>
      <c r="P22" s="308" t="e">
        <f>P24+#REF!+#REF!</f>
        <v>#REF!</v>
      </c>
      <c r="Q22" s="308" t="e">
        <f>Q24+#REF!+#REF!</f>
        <v>#REF!</v>
      </c>
      <c r="R22" s="309" t="e">
        <f>R24+#REF!+#REF!</f>
        <v>#REF!</v>
      </c>
      <c r="S22" s="309" t="e">
        <f>#REF!=SUM(L22:R22)</f>
        <v>#REF!</v>
      </c>
      <c r="T22" s="315">
        <f>T23</f>
        <v>409500</v>
      </c>
      <c r="U22" s="301">
        <f t="shared" si="1"/>
        <v>115.84158415841583</v>
      </c>
    </row>
    <row r="23" spans="1:21" ht="34.5" customHeight="1">
      <c r="A23" s="319" t="s">
        <v>718</v>
      </c>
      <c r="B23" s="340"/>
      <c r="C23" s="338" t="s">
        <v>719</v>
      </c>
      <c r="D23" s="321" t="s">
        <v>682</v>
      </c>
      <c r="E23" s="321" t="s">
        <v>692</v>
      </c>
      <c r="F23" s="321" t="s">
        <v>283</v>
      </c>
      <c r="G23" s="321" t="s">
        <v>287</v>
      </c>
      <c r="H23" s="321" t="s">
        <v>696</v>
      </c>
      <c r="I23" s="321" t="s">
        <v>284</v>
      </c>
      <c r="J23" s="321" t="s">
        <v>684</v>
      </c>
      <c r="K23" s="321" t="s">
        <v>689</v>
      </c>
      <c r="L23" s="341">
        <v>353500</v>
      </c>
      <c r="M23" s="308"/>
      <c r="N23" s="308"/>
      <c r="O23" s="308"/>
      <c r="P23" s="308"/>
      <c r="Q23" s="308"/>
      <c r="R23" s="309"/>
      <c r="S23" s="309"/>
      <c r="T23" s="341">
        <v>409500</v>
      </c>
      <c r="U23" s="301">
        <f t="shared" si="1"/>
        <v>115.84158415841583</v>
      </c>
    </row>
    <row r="24" spans="1:21" ht="21.75" customHeight="1">
      <c r="A24" s="303" t="s">
        <v>720</v>
      </c>
      <c r="B24" s="340"/>
      <c r="C24" s="304" t="s">
        <v>721</v>
      </c>
      <c r="D24" s="305" t="s">
        <v>682</v>
      </c>
      <c r="E24" s="306" t="s">
        <v>692</v>
      </c>
      <c r="F24" s="306" t="s">
        <v>279</v>
      </c>
      <c r="G24" s="306" t="s">
        <v>683</v>
      </c>
      <c r="H24" s="306" t="s">
        <v>682</v>
      </c>
      <c r="I24" s="306" t="s">
        <v>683</v>
      </c>
      <c r="J24" s="306" t="s">
        <v>684</v>
      </c>
      <c r="K24" s="306" t="s">
        <v>682</v>
      </c>
      <c r="L24" s="307">
        <f>L26+L27</f>
        <v>3426000</v>
      </c>
      <c r="M24" s="342"/>
      <c r="N24" s="342"/>
      <c r="O24" s="342"/>
      <c r="P24" s="342"/>
      <c r="Q24" s="342"/>
      <c r="R24" s="343"/>
      <c r="S24" s="343" t="e">
        <f>#REF!=SUM(L24:R24)</f>
        <v>#REF!</v>
      </c>
      <c r="T24" s="307">
        <f>T26+T27</f>
        <v>3209316.69</v>
      </c>
      <c r="U24" s="301">
        <f t="shared" si="1"/>
        <v>93.67532661996498</v>
      </c>
    </row>
    <row r="25" spans="1:21" ht="36" customHeight="1">
      <c r="A25" s="311" t="s">
        <v>722</v>
      </c>
      <c r="B25" s="303"/>
      <c r="C25" s="344" t="s">
        <v>723</v>
      </c>
      <c r="D25" s="345" t="s">
        <v>682</v>
      </c>
      <c r="E25" s="345" t="s">
        <v>692</v>
      </c>
      <c r="F25" s="345" t="s">
        <v>279</v>
      </c>
      <c r="G25" s="345" t="s">
        <v>286</v>
      </c>
      <c r="H25" s="345" t="s">
        <v>682</v>
      </c>
      <c r="I25" s="345" t="s">
        <v>277</v>
      </c>
      <c r="J25" s="345" t="s">
        <v>684</v>
      </c>
      <c r="K25" s="345" t="s">
        <v>682</v>
      </c>
      <c r="L25" s="315">
        <f>L26</f>
        <v>2500000</v>
      </c>
      <c r="M25" s="342"/>
      <c r="N25" s="342"/>
      <c r="O25" s="342"/>
      <c r="P25" s="342"/>
      <c r="Q25" s="342"/>
      <c r="R25" s="343"/>
      <c r="S25" s="343"/>
      <c r="T25" s="315">
        <f>T26</f>
        <v>2386816.69</v>
      </c>
      <c r="U25" s="301">
        <f t="shared" si="1"/>
        <v>95.4726676</v>
      </c>
    </row>
    <row r="26" spans="1:21" ht="38.25" customHeight="1">
      <c r="A26" s="319" t="s">
        <v>724</v>
      </c>
      <c r="B26" s="311"/>
      <c r="C26" s="346" t="s">
        <v>725</v>
      </c>
      <c r="D26" s="327" t="s">
        <v>682</v>
      </c>
      <c r="E26" s="327" t="s">
        <v>692</v>
      </c>
      <c r="F26" s="327" t="s">
        <v>279</v>
      </c>
      <c r="G26" s="327" t="s">
        <v>286</v>
      </c>
      <c r="H26" s="327" t="s">
        <v>693</v>
      </c>
      <c r="I26" s="327" t="s">
        <v>277</v>
      </c>
      <c r="J26" s="327" t="s">
        <v>684</v>
      </c>
      <c r="K26" s="327" t="s">
        <v>689</v>
      </c>
      <c r="L26" s="335">
        <v>2500000</v>
      </c>
      <c r="M26" s="342"/>
      <c r="N26" s="342"/>
      <c r="O26" s="342"/>
      <c r="P26" s="342"/>
      <c r="Q26" s="342"/>
      <c r="R26" s="343"/>
      <c r="S26" s="343"/>
      <c r="T26" s="335">
        <v>2386816.69</v>
      </c>
      <c r="U26" s="301">
        <f t="shared" si="1"/>
        <v>95.4726676</v>
      </c>
    </row>
    <row r="27" spans="1:21" s="318" customFormat="1" ht="33.75" customHeight="1">
      <c r="A27" s="347" t="s">
        <v>726</v>
      </c>
      <c r="B27" s="326"/>
      <c r="C27" s="348" t="s">
        <v>727</v>
      </c>
      <c r="D27" s="313" t="s">
        <v>682</v>
      </c>
      <c r="E27" s="313" t="s">
        <v>692</v>
      </c>
      <c r="F27" s="313" t="s">
        <v>279</v>
      </c>
      <c r="G27" s="313" t="s">
        <v>278</v>
      </c>
      <c r="H27" s="313" t="s">
        <v>682</v>
      </c>
      <c r="I27" s="313" t="s">
        <v>277</v>
      </c>
      <c r="J27" s="313" t="s">
        <v>684</v>
      </c>
      <c r="K27" s="313" t="s">
        <v>682</v>
      </c>
      <c r="L27" s="315">
        <f>L28</f>
        <v>926000</v>
      </c>
      <c r="M27" s="342"/>
      <c r="N27" s="342"/>
      <c r="O27" s="342"/>
      <c r="P27" s="342"/>
      <c r="Q27" s="342"/>
      <c r="R27" s="343"/>
      <c r="S27" s="343"/>
      <c r="T27" s="315">
        <f>T28</f>
        <v>822500</v>
      </c>
      <c r="U27" s="301">
        <f t="shared" si="1"/>
        <v>88.82289416846653</v>
      </c>
    </row>
    <row r="28" spans="1:21" s="318" customFormat="1" ht="63.75" customHeight="1">
      <c r="A28" s="319" t="s">
        <v>728</v>
      </c>
      <c r="B28" s="303"/>
      <c r="C28" s="346" t="s">
        <v>729</v>
      </c>
      <c r="D28" s="321" t="s">
        <v>682</v>
      </c>
      <c r="E28" s="321" t="s">
        <v>692</v>
      </c>
      <c r="F28" s="321" t="s">
        <v>279</v>
      </c>
      <c r="G28" s="321" t="s">
        <v>278</v>
      </c>
      <c r="H28" s="321" t="s">
        <v>730</v>
      </c>
      <c r="I28" s="321" t="s">
        <v>277</v>
      </c>
      <c r="J28" s="321" t="s">
        <v>684</v>
      </c>
      <c r="K28" s="321" t="s">
        <v>689</v>
      </c>
      <c r="L28" s="335">
        <v>926000</v>
      </c>
      <c r="M28" s="342"/>
      <c r="N28" s="342"/>
      <c r="O28" s="342"/>
      <c r="P28" s="342"/>
      <c r="Q28" s="342"/>
      <c r="R28" s="343"/>
      <c r="S28" s="343"/>
      <c r="T28" s="335">
        <v>822500</v>
      </c>
      <c r="U28" s="301">
        <f t="shared" si="1"/>
        <v>88.82289416846653</v>
      </c>
    </row>
    <row r="29" spans="1:21" ht="36.75" customHeight="1">
      <c r="A29" s="303" t="s">
        <v>731</v>
      </c>
      <c r="B29" s="303"/>
      <c r="C29" s="304" t="s">
        <v>732</v>
      </c>
      <c r="D29" s="305" t="s">
        <v>682</v>
      </c>
      <c r="E29" s="306" t="s">
        <v>692</v>
      </c>
      <c r="F29" s="306" t="s">
        <v>308</v>
      </c>
      <c r="G29" s="306" t="s">
        <v>683</v>
      </c>
      <c r="H29" s="306" t="s">
        <v>682</v>
      </c>
      <c r="I29" s="306" t="s">
        <v>683</v>
      </c>
      <c r="J29" s="306" t="s">
        <v>684</v>
      </c>
      <c r="K29" s="306" t="s">
        <v>682</v>
      </c>
      <c r="L29" s="307">
        <f>L32+L30</f>
        <v>6708400</v>
      </c>
      <c r="M29" s="342"/>
      <c r="N29" s="342"/>
      <c r="O29" s="342"/>
      <c r="P29" s="342"/>
      <c r="Q29" s="342"/>
      <c r="R29" s="343"/>
      <c r="S29" s="343"/>
      <c r="T29" s="307">
        <f>T32+T30</f>
        <v>6622140.67</v>
      </c>
      <c r="U29" s="301">
        <f t="shared" si="1"/>
        <v>98.71415941208038</v>
      </c>
    </row>
    <row r="30" spans="1:21" ht="36" customHeight="1">
      <c r="A30" s="349" t="s">
        <v>733</v>
      </c>
      <c r="B30" s="311"/>
      <c r="C30" s="350" t="s">
        <v>734</v>
      </c>
      <c r="D30" s="351" t="s">
        <v>682</v>
      </c>
      <c r="E30" s="351" t="s">
        <v>692</v>
      </c>
      <c r="F30" s="351" t="s">
        <v>308</v>
      </c>
      <c r="G30" s="351" t="s">
        <v>286</v>
      </c>
      <c r="H30" s="351" t="s">
        <v>682</v>
      </c>
      <c r="I30" s="351" t="s">
        <v>683</v>
      </c>
      <c r="J30" s="351" t="s">
        <v>684</v>
      </c>
      <c r="K30" s="351" t="s">
        <v>735</v>
      </c>
      <c r="L30" s="315">
        <f>L31</f>
        <v>728400</v>
      </c>
      <c r="M30" s="308" t="e">
        <f aca="true" t="shared" si="4" ref="M30:R30">M31</f>
        <v>#REF!</v>
      </c>
      <c r="N30" s="308" t="e">
        <f t="shared" si="4"/>
        <v>#REF!</v>
      </c>
      <c r="O30" s="308" t="e">
        <f t="shared" si="4"/>
        <v>#REF!</v>
      </c>
      <c r="P30" s="308" t="e">
        <f t="shared" si="4"/>
        <v>#REF!</v>
      </c>
      <c r="Q30" s="308" t="e">
        <f t="shared" si="4"/>
        <v>#REF!</v>
      </c>
      <c r="R30" s="308" t="e">
        <f t="shared" si="4"/>
        <v>#REF!</v>
      </c>
      <c r="S30" s="309" t="e">
        <f>#REF!=SUM(L30:R30)</f>
        <v>#REF!</v>
      </c>
      <c r="T30" s="315">
        <f>T31</f>
        <v>726521.1</v>
      </c>
      <c r="U30" s="301">
        <f t="shared" si="1"/>
        <v>99.7420510708402</v>
      </c>
    </row>
    <row r="31" spans="1:21" ht="39.75" customHeight="1">
      <c r="A31" s="319" t="s">
        <v>736</v>
      </c>
      <c r="B31" s="311"/>
      <c r="C31" s="352" t="s">
        <v>737</v>
      </c>
      <c r="D31" s="353" t="s">
        <v>682</v>
      </c>
      <c r="E31" s="353" t="s">
        <v>692</v>
      </c>
      <c r="F31" s="353" t="s">
        <v>308</v>
      </c>
      <c r="G31" s="353" t="s">
        <v>286</v>
      </c>
      <c r="H31" s="353" t="s">
        <v>738</v>
      </c>
      <c r="I31" s="353" t="s">
        <v>283</v>
      </c>
      <c r="J31" s="353" t="s">
        <v>684</v>
      </c>
      <c r="K31" s="353" t="s">
        <v>735</v>
      </c>
      <c r="L31" s="354">
        <v>728400</v>
      </c>
      <c r="M31" s="355" t="e">
        <f>M32+#REF!</f>
        <v>#REF!</v>
      </c>
      <c r="N31" s="355" t="e">
        <f>N32+#REF!</f>
        <v>#REF!</v>
      </c>
      <c r="O31" s="355" t="e">
        <f>O32+#REF!</f>
        <v>#REF!</v>
      </c>
      <c r="P31" s="355" t="e">
        <f>P32+#REF!</f>
        <v>#REF!</v>
      </c>
      <c r="Q31" s="355" t="e">
        <f>Q32+#REF!</f>
        <v>#REF!</v>
      </c>
      <c r="R31" s="356" t="e">
        <f>R32+#REF!</f>
        <v>#REF!</v>
      </c>
      <c r="S31" s="356" t="e">
        <f>#REF!=SUM(L31:R31)</f>
        <v>#REF!</v>
      </c>
      <c r="T31" s="354">
        <v>726521.1</v>
      </c>
      <c r="U31" s="301">
        <f t="shared" si="1"/>
        <v>99.7420510708402</v>
      </c>
    </row>
    <row r="32" spans="1:21" ht="85.5" customHeight="1">
      <c r="A32" s="349" t="s">
        <v>739</v>
      </c>
      <c r="B32" s="326"/>
      <c r="C32" s="357" t="s">
        <v>740</v>
      </c>
      <c r="D32" s="314" t="s">
        <v>682</v>
      </c>
      <c r="E32" s="313" t="s">
        <v>692</v>
      </c>
      <c r="F32" s="313" t="s">
        <v>308</v>
      </c>
      <c r="G32" s="313" t="s">
        <v>283</v>
      </c>
      <c r="H32" s="313" t="s">
        <v>682</v>
      </c>
      <c r="I32" s="313" t="s">
        <v>683</v>
      </c>
      <c r="J32" s="313" t="s">
        <v>684</v>
      </c>
      <c r="K32" s="313" t="s">
        <v>735</v>
      </c>
      <c r="L32" s="315">
        <f>L33+L36</f>
        <v>5980000</v>
      </c>
      <c r="M32" s="342"/>
      <c r="N32" s="342"/>
      <c r="O32" s="342"/>
      <c r="P32" s="342"/>
      <c r="Q32" s="342"/>
      <c r="R32" s="343" t="e">
        <f>SUM(#REF!)</f>
        <v>#REF!</v>
      </c>
      <c r="S32" s="343" t="e">
        <f>#REF!=SUM(L32:R32)</f>
        <v>#REF!</v>
      </c>
      <c r="T32" s="315">
        <f>T33+T36</f>
        <v>5895619.57</v>
      </c>
      <c r="U32" s="301">
        <f t="shared" si="1"/>
        <v>98.5889560200669</v>
      </c>
    </row>
    <row r="33" spans="1:21" ht="51" customHeight="1">
      <c r="A33" s="319" t="s">
        <v>741</v>
      </c>
      <c r="B33" s="326"/>
      <c r="C33" s="358" t="s">
        <v>742</v>
      </c>
      <c r="D33" s="359" t="s">
        <v>682</v>
      </c>
      <c r="E33" s="359" t="s">
        <v>692</v>
      </c>
      <c r="F33" s="359" t="s">
        <v>308</v>
      </c>
      <c r="G33" s="359" t="s">
        <v>283</v>
      </c>
      <c r="H33" s="359" t="s">
        <v>693</v>
      </c>
      <c r="I33" s="359" t="s">
        <v>683</v>
      </c>
      <c r="J33" s="359" t="s">
        <v>684</v>
      </c>
      <c r="K33" s="359" t="s">
        <v>735</v>
      </c>
      <c r="L33" s="360">
        <f>L34+L35</f>
        <v>2180000</v>
      </c>
      <c r="M33" s="342"/>
      <c r="N33" s="342"/>
      <c r="O33" s="342"/>
      <c r="P33" s="342"/>
      <c r="Q33" s="342"/>
      <c r="R33" s="343"/>
      <c r="S33" s="343"/>
      <c r="T33" s="360">
        <f>T34+T35</f>
        <v>2187710.0700000003</v>
      </c>
      <c r="U33" s="301">
        <f t="shared" si="1"/>
        <v>100.35367293577984</v>
      </c>
    </row>
    <row r="34" spans="1:21" ht="71.25" customHeight="1">
      <c r="A34" s="319" t="s">
        <v>743</v>
      </c>
      <c r="B34" s="326"/>
      <c r="C34" s="320" t="s">
        <v>744</v>
      </c>
      <c r="D34" s="327" t="s">
        <v>682</v>
      </c>
      <c r="E34" s="327" t="s">
        <v>692</v>
      </c>
      <c r="F34" s="327" t="s">
        <v>308</v>
      </c>
      <c r="G34" s="327" t="s">
        <v>283</v>
      </c>
      <c r="H34" s="327" t="s">
        <v>745</v>
      </c>
      <c r="I34" s="327" t="s">
        <v>282</v>
      </c>
      <c r="J34" s="327" t="s">
        <v>684</v>
      </c>
      <c r="K34" s="327" t="s">
        <v>735</v>
      </c>
      <c r="L34" s="335">
        <v>1500000</v>
      </c>
      <c r="M34" s="342" t="e">
        <f>#REF!</f>
        <v>#REF!</v>
      </c>
      <c r="N34" s="342" t="e">
        <f>#REF!</f>
        <v>#REF!</v>
      </c>
      <c r="O34" s="342" t="e">
        <f>#REF!</f>
        <v>#REF!</v>
      </c>
      <c r="P34" s="342" t="e">
        <f>#REF!</f>
        <v>#REF!</v>
      </c>
      <c r="Q34" s="342" t="e">
        <f>#REF!</f>
        <v>#REF!</v>
      </c>
      <c r="R34" s="343" t="e">
        <f>#REF!</f>
        <v>#REF!</v>
      </c>
      <c r="S34" s="343" t="e">
        <f>#REF!=SUM(L34:R34)</f>
        <v>#REF!</v>
      </c>
      <c r="T34" s="335">
        <v>1460311.07</v>
      </c>
      <c r="U34" s="301">
        <f t="shared" si="1"/>
        <v>97.35407133333334</v>
      </c>
    </row>
    <row r="35" spans="1:21" ht="74.25" customHeight="1">
      <c r="A35" s="319" t="s">
        <v>743</v>
      </c>
      <c r="B35" s="326"/>
      <c r="C35" s="361" t="s">
        <v>746</v>
      </c>
      <c r="D35" s="327" t="s">
        <v>682</v>
      </c>
      <c r="E35" s="327" t="s">
        <v>692</v>
      </c>
      <c r="F35" s="327" t="s">
        <v>308</v>
      </c>
      <c r="G35" s="327" t="s">
        <v>283</v>
      </c>
      <c r="H35" s="327" t="s">
        <v>745</v>
      </c>
      <c r="I35" s="327" t="s">
        <v>326</v>
      </c>
      <c r="J35" s="327" t="s">
        <v>684</v>
      </c>
      <c r="K35" s="327" t="s">
        <v>735</v>
      </c>
      <c r="L35" s="335">
        <v>680000</v>
      </c>
      <c r="M35" s="342" t="e">
        <f>#REF!</f>
        <v>#REF!</v>
      </c>
      <c r="N35" s="342" t="e">
        <f>#REF!</f>
        <v>#REF!</v>
      </c>
      <c r="O35" s="342" t="e">
        <f>#REF!</f>
        <v>#REF!</v>
      </c>
      <c r="P35" s="342" t="e">
        <f>#REF!</f>
        <v>#REF!</v>
      </c>
      <c r="Q35" s="342" t="e">
        <f>#REF!</f>
        <v>#REF!</v>
      </c>
      <c r="R35" s="343" t="e">
        <f>#REF!</f>
        <v>#REF!</v>
      </c>
      <c r="S35" s="343" t="e">
        <f>#REF!=SUM(L35:R35)</f>
        <v>#REF!</v>
      </c>
      <c r="T35" s="335">
        <v>727399</v>
      </c>
      <c r="U35" s="301">
        <f>T35/L35*100</f>
        <v>106.97044117647059</v>
      </c>
    </row>
    <row r="36" spans="1:21" ht="53.25" customHeight="1">
      <c r="A36" s="319" t="s">
        <v>747</v>
      </c>
      <c r="B36" s="326"/>
      <c r="C36" s="362" t="s">
        <v>748</v>
      </c>
      <c r="D36" s="359" t="s">
        <v>311</v>
      </c>
      <c r="E36" s="359" t="s">
        <v>692</v>
      </c>
      <c r="F36" s="359" t="s">
        <v>308</v>
      </c>
      <c r="G36" s="359" t="s">
        <v>283</v>
      </c>
      <c r="H36" s="359" t="s">
        <v>749</v>
      </c>
      <c r="I36" s="359" t="s">
        <v>283</v>
      </c>
      <c r="J36" s="359" t="s">
        <v>684</v>
      </c>
      <c r="K36" s="359" t="s">
        <v>735</v>
      </c>
      <c r="L36" s="360">
        <f>L37</f>
        <v>3800000</v>
      </c>
      <c r="M36" s="342"/>
      <c r="N36" s="342"/>
      <c r="O36" s="342"/>
      <c r="P36" s="342"/>
      <c r="Q36" s="342"/>
      <c r="R36" s="343"/>
      <c r="S36" s="343"/>
      <c r="T36" s="360">
        <f>T37</f>
        <v>3707909.5</v>
      </c>
      <c r="U36" s="301">
        <f t="shared" si="1"/>
        <v>97.57656578947368</v>
      </c>
    </row>
    <row r="37" spans="1:21" ht="51.75" customHeight="1">
      <c r="A37" s="319" t="s">
        <v>750</v>
      </c>
      <c r="B37" s="363"/>
      <c r="C37" s="364" t="s">
        <v>751</v>
      </c>
      <c r="D37" s="327" t="s">
        <v>682</v>
      </c>
      <c r="E37" s="327" t="s">
        <v>692</v>
      </c>
      <c r="F37" s="327" t="s">
        <v>308</v>
      </c>
      <c r="G37" s="327" t="s">
        <v>283</v>
      </c>
      <c r="H37" s="327" t="s">
        <v>749</v>
      </c>
      <c r="I37" s="327" t="s">
        <v>283</v>
      </c>
      <c r="J37" s="327" t="s">
        <v>684</v>
      </c>
      <c r="K37" s="327" t="s">
        <v>735</v>
      </c>
      <c r="L37" s="335">
        <v>3800000</v>
      </c>
      <c r="M37" s="308" t="e">
        <f>M38+#REF!+#REF!</f>
        <v>#REF!</v>
      </c>
      <c r="N37" s="308" t="e">
        <f>N38+#REF!+#REF!</f>
        <v>#REF!</v>
      </c>
      <c r="O37" s="308" t="e">
        <f>O38+#REF!+#REF!</f>
        <v>#REF!</v>
      </c>
      <c r="P37" s="308" t="e">
        <f>P38+#REF!+#REF!</f>
        <v>#REF!</v>
      </c>
      <c r="Q37" s="308" t="e">
        <f>Q38+#REF!+#REF!</f>
        <v>#REF!</v>
      </c>
      <c r="R37" s="309" t="e">
        <f>R38+#REF!+#REF!</f>
        <v>#REF!</v>
      </c>
      <c r="S37" s="309" t="e">
        <f>#REF!=SUM(L37:R37)</f>
        <v>#REF!</v>
      </c>
      <c r="T37" s="335">
        <v>3707909.5</v>
      </c>
      <c r="U37" s="301">
        <f t="shared" si="1"/>
        <v>97.57656578947368</v>
      </c>
    </row>
    <row r="38" spans="1:21" s="310" customFormat="1" ht="24" customHeight="1">
      <c r="A38" s="303" t="s">
        <v>752</v>
      </c>
      <c r="B38" s="311"/>
      <c r="C38" s="304" t="s">
        <v>753</v>
      </c>
      <c r="D38" s="305" t="s">
        <v>682</v>
      </c>
      <c r="E38" s="306" t="s">
        <v>692</v>
      </c>
      <c r="F38" s="306" t="s">
        <v>281</v>
      </c>
      <c r="G38" s="306" t="s">
        <v>683</v>
      </c>
      <c r="H38" s="306" t="s">
        <v>682</v>
      </c>
      <c r="I38" s="306" t="s">
        <v>683</v>
      </c>
      <c r="J38" s="306" t="s">
        <v>684</v>
      </c>
      <c r="K38" s="306" t="s">
        <v>682</v>
      </c>
      <c r="L38" s="307">
        <f>L39</f>
        <v>890000</v>
      </c>
      <c r="M38" s="316"/>
      <c r="N38" s="316"/>
      <c r="O38" s="316"/>
      <c r="P38" s="316"/>
      <c r="Q38" s="316"/>
      <c r="R38" s="317"/>
      <c r="S38" s="317" t="e">
        <f>#REF!=SUM(L38:R38)</f>
        <v>#REF!</v>
      </c>
      <c r="T38" s="307">
        <f>T39</f>
        <v>604559.87</v>
      </c>
      <c r="U38" s="301">
        <f t="shared" si="1"/>
        <v>67.92807528089888</v>
      </c>
    </row>
    <row r="39" spans="1:21" s="318" customFormat="1" ht="24.75" customHeight="1">
      <c r="A39" s="349" t="s">
        <v>754</v>
      </c>
      <c r="B39" s="365"/>
      <c r="C39" s="312" t="s">
        <v>755</v>
      </c>
      <c r="D39" s="313" t="s">
        <v>682</v>
      </c>
      <c r="E39" s="313" t="s">
        <v>692</v>
      </c>
      <c r="F39" s="313" t="s">
        <v>281</v>
      </c>
      <c r="G39" s="313" t="s">
        <v>277</v>
      </c>
      <c r="H39" s="313" t="s">
        <v>682</v>
      </c>
      <c r="I39" s="313" t="s">
        <v>277</v>
      </c>
      <c r="J39" s="313" t="s">
        <v>684</v>
      </c>
      <c r="K39" s="313" t="s">
        <v>735</v>
      </c>
      <c r="L39" s="315">
        <f>SUM(L40:L43)</f>
        <v>890000</v>
      </c>
      <c r="M39" s="342"/>
      <c r="N39" s="342"/>
      <c r="O39" s="342"/>
      <c r="P39" s="342"/>
      <c r="Q39" s="342"/>
      <c r="R39" s="343"/>
      <c r="S39" s="343"/>
      <c r="T39" s="315">
        <f>SUM(T40:T43)</f>
        <v>604559.87</v>
      </c>
      <c r="U39" s="301">
        <f t="shared" si="1"/>
        <v>67.92807528089888</v>
      </c>
    </row>
    <row r="40" spans="1:21" s="285" customFormat="1" ht="34.5" customHeight="1">
      <c r="A40" s="366" t="s">
        <v>756</v>
      </c>
      <c r="B40" s="326"/>
      <c r="C40" s="367" t="s">
        <v>757</v>
      </c>
      <c r="D40" s="327" t="s">
        <v>682</v>
      </c>
      <c r="E40" s="327" t="s">
        <v>692</v>
      </c>
      <c r="F40" s="327" t="s">
        <v>281</v>
      </c>
      <c r="G40" s="327" t="s">
        <v>277</v>
      </c>
      <c r="H40" s="327" t="s">
        <v>693</v>
      </c>
      <c r="I40" s="327" t="s">
        <v>277</v>
      </c>
      <c r="J40" s="327" t="s">
        <v>684</v>
      </c>
      <c r="K40" s="327" t="s">
        <v>735</v>
      </c>
      <c r="L40" s="335">
        <v>150000</v>
      </c>
      <c r="M40" s="342"/>
      <c r="N40" s="342"/>
      <c r="O40" s="342"/>
      <c r="P40" s="342"/>
      <c r="Q40" s="342"/>
      <c r="R40" s="343"/>
      <c r="S40" s="343"/>
      <c r="T40" s="335">
        <v>109883.62</v>
      </c>
      <c r="U40" s="301">
        <f t="shared" si="1"/>
        <v>73.25574666666667</v>
      </c>
    </row>
    <row r="41" spans="1:21" s="318" customFormat="1" ht="35.25" customHeight="1">
      <c r="A41" s="366" t="s">
        <v>758</v>
      </c>
      <c r="B41" s="313"/>
      <c r="C41" s="367" t="s">
        <v>0</v>
      </c>
      <c r="D41" s="327" t="s">
        <v>682</v>
      </c>
      <c r="E41" s="327" t="s">
        <v>692</v>
      </c>
      <c r="F41" s="327" t="s">
        <v>281</v>
      </c>
      <c r="G41" s="327" t="s">
        <v>277</v>
      </c>
      <c r="H41" s="327" t="s">
        <v>696</v>
      </c>
      <c r="I41" s="327" t="s">
        <v>277</v>
      </c>
      <c r="J41" s="327" t="s">
        <v>684</v>
      </c>
      <c r="K41" s="327" t="s">
        <v>735</v>
      </c>
      <c r="L41" s="335">
        <v>189000</v>
      </c>
      <c r="M41" s="342"/>
      <c r="N41" s="342"/>
      <c r="O41" s="342"/>
      <c r="P41" s="342"/>
      <c r="Q41" s="342"/>
      <c r="R41" s="343"/>
      <c r="S41" s="343"/>
      <c r="T41" s="335">
        <v>164941.8</v>
      </c>
      <c r="U41" s="301">
        <f t="shared" si="1"/>
        <v>87.27079365079365</v>
      </c>
    </row>
    <row r="42" spans="1:21" s="285" customFormat="1" ht="23.25" customHeight="1">
      <c r="A42" s="366" t="s">
        <v>1</v>
      </c>
      <c r="B42" s="313"/>
      <c r="C42" s="367" t="s">
        <v>2</v>
      </c>
      <c r="D42" s="327" t="s">
        <v>682</v>
      </c>
      <c r="E42" s="327" t="s">
        <v>692</v>
      </c>
      <c r="F42" s="327" t="s">
        <v>281</v>
      </c>
      <c r="G42" s="327" t="s">
        <v>277</v>
      </c>
      <c r="H42" s="327" t="s">
        <v>699</v>
      </c>
      <c r="I42" s="327" t="s">
        <v>277</v>
      </c>
      <c r="J42" s="327" t="s">
        <v>684</v>
      </c>
      <c r="K42" s="327" t="s">
        <v>735</v>
      </c>
      <c r="L42" s="335">
        <v>1000</v>
      </c>
      <c r="M42" s="308"/>
      <c r="N42" s="308">
        <v>0</v>
      </c>
      <c r="O42" s="308"/>
      <c r="P42" s="308"/>
      <c r="Q42" s="342"/>
      <c r="R42" s="343"/>
      <c r="S42" s="343"/>
      <c r="T42" s="335">
        <v>310.13</v>
      </c>
      <c r="U42" s="301">
        <f t="shared" si="1"/>
        <v>31.013</v>
      </c>
    </row>
    <row r="43" spans="1:21" ht="28.5" customHeight="1">
      <c r="A43" s="366" t="s">
        <v>3</v>
      </c>
      <c r="B43" s="368"/>
      <c r="C43" s="367" t="s">
        <v>4</v>
      </c>
      <c r="D43" s="327" t="s">
        <v>682</v>
      </c>
      <c r="E43" s="327" t="s">
        <v>692</v>
      </c>
      <c r="F43" s="327" t="s">
        <v>281</v>
      </c>
      <c r="G43" s="327" t="s">
        <v>277</v>
      </c>
      <c r="H43" s="327" t="s">
        <v>702</v>
      </c>
      <c r="I43" s="327" t="s">
        <v>277</v>
      </c>
      <c r="J43" s="327" t="s">
        <v>684</v>
      </c>
      <c r="K43" s="327" t="s">
        <v>735</v>
      </c>
      <c r="L43" s="335">
        <v>550000</v>
      </c>
      <c r="M43" s="342"/>
      <c r="N43" s="342"/>
      <c r="O43" s="342"/>
      <c r="P43" s="342"/>
      <c r="Q43" s="342"/>
      <c r="R43" s="343"/>
      <c r="S43" s="343"/>
      <c r="T43" s="335">
        <v>329424.32</v>
      </c>
      <c r="U43" s="301">
        <f t="shared" si="1"/>
        <v>59.895330909090916</v>
      </c>
    </row>
    <row r="44" spans="1:21" ht="36.75" customHeight="1">
      <c r="A44" s="303" t="s">
        <v>5</v>
      </c>
      <c r="B44" s="311"/>
      <c r="C44" s="304" t="s">
        <v>6</v>
      </c>
      <c r="D44" s="306" t="s">
        <v>682</v>
      </c>
      <c r="E44" s="306" t="s">
        <v>692</v>
      </c>
      <c r="F44" s="306" t="s">
        <v>326</v>
      </c>
      <c r="G44" s="306" t="s">
        <v>683</v>
      </c>
      <c r="H44" s="306" t="s">
        <v>682</v>
      </c>
      <c r="I44" s="306" t="s">
        <v>683</v>
      </c>
      <c r="J44" s="306" t="s">
        <v>684</v>
      </c>
      <c r="K44" s="306" t="s">
        <v>682</v>
      </c>
      <c r="L44" s="307">
        <f>L45</f>
        <v>16000000</v>
      </c>
      <c r="M44" s="342"/>
      <c r="N44" s="342"/>
      <c r="O44" s="342"/>
      <c r="P44" s="342"/>
      <c r="Q44" s="342"/>
      <c r="R44" s="343"/>
      <c r="S44" s="343"/>
      <c r="T44" s="307">
        <f>T45</f>
        <v>16632332.48</v>
      </c>
      <c r="U44" s="301">
        <f t="shared" si="1"/>
        <v>103.95207799999999</v>
      </c>
    </row>
    <row r="45" spans="1:21" ht="24.75" customHeight="1">
      <c r="A45" s="369" t="s">
        <v>7</v>
      </c>
      <c r="B45" s="311"/>
      <c r="C45" s="312" t="s">
        <v>8</v>
      </c>
      <c r="D45" s="327" t="s">
        <v>682</v>
      </c>
      <c r="E45" s="327" t="s">
        <v>692</v>
      </c>
      <c r="F45" s="327" t="s">
        <v>326</v>
      </c>
      <c r="G45" s="327" t="s">
        <v>277</v>
      </c>
      <c r="H45" s="327" t="s">
        <v>9</v>
      </c>
      <c r="I45" s="327" t="s">
        <v>683</v>
      </c>
      <c r="J45" s="327" t="s">
        <v>684</v>
      </c>
      <c r="K45" s="327" t="s">
        <v>10</v>
      </c>
      <c r="L45" s="335">
        <f>L46</f>
        <v>16000000</v>
      </c>
      <c r="M45" s="342"/>
      <c r="N45" s="342"/>
      <c r="O45" s="342"/>
      <c r="P45" s="342"/>
      <c r="Q45" s="342"/>
      <c r="R45" s="343"/>
      <c r="S45" s="343"/>
      <c r="T45" s="335">
        <f>T46</f>
        <v>16632332.48</v>
      </c>
      <c r="U45" s="301">
        <f t="shared" si="1"/>
        <v>103.95207799999999</v>
      </c>
    </row>
    <row r="46" spans="1:21" ht="36.75" customHeight="1">
      <c r="A46" s="370" t="s">
        <v>11</v>
      </c>
      <c r="B46" s="326"/>
      <c r="C46" s="361" t="s">
        <v>12</v>
      </c>
      <c r="D46" s="327" t="s">
        <v>682</v>
      </c>
      <c r="E46" s="327" t="s">
        <v>692</v>
      </c>
      <c r="F46" s="327" t="s">
        <v>326</v>
      </c>
      <c r="G46" s="327" t="s">
        <v>277</v>
      </c>
      <c r="H46" s="327" t="s">
        <v>13</v>
      </c>
      <c r="I46" s="327" t="s">
        <v>283</v>
      </c>
      <c r="J46" s="327" t="s">
        <v>684</v>
      </c>
      <c r="K46" s="327" t="s">
        <v>10</v>
      </c>
      <c r="L46" s="335">
        <v>16000000</v>
      </c>
      <c r="M46" s="308">
        <f aca="true" t="shared" si="5" ref="M46:R47">M47</f>
        <v>0</v>
      </c>
      <c r="N46" s="308">
        <f t="shared" si="5"/>
        <v>0</v>
      </c>
      <c r="O46" s="308">
        <f t="shared" si="5"/>
        <v>0</v>
      </c>
      <c r="P46" s="308">
        <f t="shared" si="5"/>
        <v>0</v>
      </c>
      <c r="Q46" s="308">
        <f t="shared" si="5"/>
        <v>0</v>
      </c>
      <c r="R46" s="309">
        <f t="shared" si="5"/>
        <v>0</v>
      </c>
      <c r="S46" s="309" t="e">
        <f>#REF!=SUM(L46:R46)</f>
        <v>#REF!</v>
      </c>
      <c r="T46" s="335">
        <v>16632332.48</v>
      </c>
      <c r="U46" s="301">
        <f t="shared" si="1"/>
        <v>103.95207799999999</v>
      </c>
    </row>
    <row r="47" spans="1:21" ht="30" customHeight="1">
      <c r="A47" s="303" t="s">
        <v>14</v>
      </c>
      <c r="B47" s="326"/>
      <c r="C47" s="304" t="s">
        <v>15</v>
      </c>
      <c r="D47" s="306" t="s">
        <v>682</v>
      </c>
      <c r="E47" s="306" t="s">
        <v>692</v>
      </c>
      <c r="F47" s="306" t="s">
        <v>314</v>
      </c>
      <c r="G47" s="306" t="s">
        <v>683</v>
      </c>
      <c r="H47" s="306" t="s">
        <v>682</v>
      </c>
      <c r="I47" s="306" t="s">
        <v>683</v>
      </c>
      <c r="J47" s="306" t="s">
        <v>684</v>
      </c>
      <c r="K47" s="306" t="s">
        <v>682</v>
      </c>
      <c r="L47" s="307">
        <f>L48+L51</f>
        <v>3719500</v>
      </c>
      <c r="M47" s="316">
        <f t="shared" si="5"/>
        <v>0</v>
      </c>
      <c r="N47" s="316">
        <f t="shared" si="5"/>
        <v>0</v>
      </c>
      <c r="O47" s="316">
        <f t="shared" si="5"/>
        <v>0</v>
      </c>
      <c r="P47" s="316">
        <f t="shared" si="5"/>
        <v>0</v>
      </c>
      <c r="Q47" s="316">
        <f t="shared" si="5"/>
        <v>0</v>
      </c>
      <c r="R47" s="317">
        <f t="shared" si="5"/>
        <v>0</v>
      </c>
      <c r="S47" s="317" t="e">
        <f>#REF!=SUM(L47:R47)</f>
        <v>#REF!</v>
      </c>
      <c r="T47" s="307">
        <f>T48+T51</f>
        <v>3794210.09</v>
      </c>
      <c r="U47" s="301">
        <f t="shared" si="1"/>
        <v>102.00860572657615</v>
      </c>
    </row>
    <row r="48" spans="1:21" s="310" customFormat="1" ht="20.25" customHeight="1">
      <c r="A48" s="311" t="s">
        <v>16</v>
      </c>
      <c r="B48" s="326"/>
      <c r="C48" s="312" t="s">
        <v>17</v>
      </c>
      <c r="D48" s="313" t="s">
        <v>311</v>
      </c>
      <c r="E48" s="313" t="s">
        <v>692</v>
      </c>
      <c r="F48" s="313" t="s">
        <v>314</v>
      </c>
      <c r="G48" s="313" t="s">
        <v>284</v>
      </c>
      <c r="H48" s="313" t="s">
        <v>682</v>
      </c>
      <c r="I48" s="313" t="s">
        <v>683</v>
      </c>
      <c r="J48" s="313" t="s">
        <v>684</v>
      </c>
      <c r="K48" s="313" t="s">
        <v>682</v>
      </c>
      <c r="L48" s="315">
        <f>L49</f>
        <v>2250000</v>
      </c>
      <c r="M48" s="342"/>
      <c r="N48" s="342"/>
      <c r="O48" s="342"/>
      <c r="P48" s="342"/>
      <c r="Q48" s="342"/>
      <c r="R48" s="343"/>
      <c r="S48" s="343" t="e">
        <f>#REF!=SUM(L48:R48)</f>
        <v>#REF!</v>
      </c>
      <c r="T48" s="315">
        <f>T49</f>
        <v>2170200</v>
      </c>
      <c r="U48" s="301">
        <f t="shared" si="1"/>
        <v>96.45333333333333</v>
      </c>
    </row>
    <row r="49" spans="1:21" ht="62.25" customHeight="1">
      <c r="A49" s="370" t="s">
        <v>18</v>
      </c>
      <c r="B49" s="294"/>
      <c r="C49" s="361" t="s">
        <v>19</v>
      </c>
      <c r="D49" s="321" t="s">
        <v>311</v>
      </c>
      <c r="E49" s="321" t="s">
        <v>692</v>
      </c>
      <c r="F49" s="321" t="s">
        <v>314</v>
      </c>
      <c r="G49" s="321" t="s">
        <v>284</v>
      </c>
      <c r="H49" s="321" t="s">
        <v>738</v>
      </c>
      <c r="I49" s="321" t="s">
        <v>283</v>
      </c>
      <c r="J49" s="321" t="s">
        <v>684</v>
      </c>
      <c r="K49" s="321" t="s">
        <v>20</v>
      </c>
      <c r="L49" s="335">
        <f>L50</f>
        <v>2250000</v>
      </c>
      <c r="M49" s="342"/>
      <c r="N49" s="342"/>
      <c r="O49" s="342"/>
      <c r="P49" s="342"/>
      <c r="Q49" s="342"/>
      <c r="R49" s="343"/>
      <c r="S49" s="343"/>
      <c r="T49" s="335">
        <f>T50</f>
        <v>2170200</v>
      </c>
      <c r="U49" s="301">
        <f t="shared" si="1"/>
        <v>96.45333333333333</v>
      </c>
    </row>
    <row r="50" spans="1:21" s="374" customFormat="1" ht="83.25" customHeight="1">
      <c r="A50" s="370" t="s">
        <v>21</v>
      </c>
      <c r="B50" s="303"/>
      <c r="C50" s="371" t="s">
        <v>22</v>
      </c>
      <c r="D50" s="321" t="s">
        <v>311</v>
      </c>
      <c r="E50" s="321" t="s">
        <v>692</v>
      </c>
      <c r="F50" s="321" t="s">
        <v>314</v>
      </c>
      <c r="G50" s="321" t="s">
        <v>284</v>
      </c>
      <c r="H50" s="321" t="s">
        <v>23</v>
      </c>
      <c r="I50" s="321" t="s">
        <v>283</v>
      </c>
      <c r="J50" s="321" t="s">
        <v>684</v>
      </c>
      <c r="K50" s="321" t="s">
        <v>20</v>
      </c>
      <c r="L50" s="335">
        <v>2250000</v>
      </c>
      <c r="M50" s="372"/>
      <c r="N50" s="372"/>
      <c r="O50" s="372"/>
      <c r="P50" s="372"/>
      <c r="Q50" s="372"/>
      <c r="R50" s="373"/>
      <c r="S50" s="373"/>
      <c r="T50" s="335">
        <v>2170200</v>
      </c>
      <c r="U50" s="301">
        <f t="shared" si="1"/>
        <v>96.45333333333333</v>
      </c>
    </row>
    <row r="51" spans="1:21" s="310" customFormat="1" ht="47.25" customHeight="1">
      <c r="A51" s="311" t="s">
        <v>24</v>
      </c>
      <c r="B51" s="311"/>
      <c r="C51" s="375" t="s">
        <v>25</v>
      </c>
      <c r="D51" s="313" t="s">
        <v>311</v>
      </c>
      <c r="E51" s="313" t="s">
        <v>692</v>
      </c>
      <c r="F51" s="313" t="s">
        <v>314</v>
      </c>
      <c r="G51" s="313" t="s">
        <v>465</v>
      </c>
      <c r="H51" s="313" t="s">
        <v>682</v>
      </c>
      <c r="I51" s="313" t="s">
        <v>683</v>
      </c>
      <c r="J51" s="313" t="s">
        <v>684</v>
      </c>
      <c r="K51" s="313" t="s">
        <v>26</v>
      </c>
      <c r="L51" s="315">
        <f>L52+L54+L53</f>
        <v>1469500</v>
      </c>
      <c r="M51" s="342"/>
      <c r="N51" s="342"/>
      <c r="O51" s="342"/>
      <c r="P51" s="342"/>
      <c r="Q51" s="342"/>
      <c r="R51" s="343"/>
      <c r="S51" s="343"/>
      <c r="T51" s="315">
        <f>SUM(T52:T54)</f>
        <v>1624010.0899999999</v>
      </c>
      <c r="U51" s="301">
        <f t="shared" si="1"/>
        <v>110.51446682545082</v>
      </c>
    </row>
    <row r="52" spans="1:21" s="318" customFormat="1" ht="36.75" customHeight="1">
      <c r="A52" s="370" t="s">
        <v>27</v>
      </c>
      <c r="B52" s="376"/>
      <c r="C52" s="320" t="s">
        <v>28</v>
      </c>
      <c r="D52" s="327" t="s">
        <v>311</v>
      </c>
      <c r="E52" s="327" t="s">
        <v>692</v>
      </c>
      <c r="F52" s="327" t="s">
        <v>314</v>
      </c>
      <c r="G52" s="327" t="s">
        <v>465</v>
      </c>
      <c r="H52" s="327" t="s">
        <v>745</v>
      </c>
      <c r="I52" s="327" t="s">
        <v>282</v>
      </c>
      <c r="J52" s="327" t="s">
        <v>684</v>
      </c>
      <c r="K52" s="327" t="s">
        <v>26</v>
      </c>
      <c r="L52" s="335">
        <v>180000</v>
      </c>
      <c r="M52" s="377"/>
      <c r="N52" s="377" t="e">
        <f>N54+N63</f>
        <v>#REF!</v>
      </c>
      <c r="O52" s="377" t="e">
        <f>O54+O63</f>
        <v>#REF!</v>
      </c>
      <c r="P52" s="377" t="e">
        <f>P54+P63</f>
        <v>#REF!</v>
      </c>
      <c r="Q52" s="377" t="e">
        <f>Q54+Q63</f>
        <v>#REF!</v>
      </c>
      <c r="R52" s="378" t="e">
        <f>R54+R63</f>
        <v>#REF!</v>
      </c>
      <c r="S52" s="378" t="e">
        <f>#REF!=SUM(L52:R52)</f>
        <v>#REF!</v>
      </c>
      <c r="T52" s="335">
        <v>198772.44</v>
      </c>
      <c r="U52" s="301">
        <f t="shared" si="1"/>
        <v>110.42913333333333</v>
      </c>
    </row>
    <row r="53" spans="1:21" s="318" customFormat="1" ht="61.5" customHeight="1">
      <c r="A53" s="370" t="s">
        <v>29</v>
      </c>
      <c r="B53" s="376"/>
      <c r="C53" s="379" t="s">
        <v>30</v>
      </c>
      <c r="D53" s="327" t="s">
        <v>682</v>
      </c>
      <c r="E53" s="327" t="s">
        <v>692</v>
      </c>
      <c r="F53" s="327" t="s">
        <v>314</v>
      </c>
      <c r="G53" s="327" t="s">
        <v>465</v>
      </c>
      <c r="H53" s="327" t="s">
        <v>31</v>
      </c>
      <c r="I53" s="327" t="s">
        <v>283</v>
      </c>
      <c r="J53" s="327" t="s">
        <v>684</v>
      </c>
      <c r="K53" s="327" t="s">
        <v>26</v>
      </c>
      <c r="L53" s="335">
        <v>1089500</v>
      </c>
      <c r="M53" s="377"/>
      <c r="N53" s="377"/>
      <c r="O53" s="377"/>
      <c r="P53" s="377"/>
      <c r="Q53" s="377"/>
      <c r="R53" s="378"/>
      <c r="S53" s="378"/>
      <c r="T53" s="335">
        <v>1089500</v>
      </c>
      <c r="U53" s="301">
        <f t="shared" si="1"/>
        <v>100</v>
      </c>
    </row>
    <row r="54" spans="1:21" ht="35.25" customHeight="1">
      <c r="A54" s="370" t="s">
        <v>32</v>
      </c>
      <c r="B54" s="326"/>
      <c r="C54" s="346" t="s">
        <v>33</v>
      </c>
      <c r="D54" s="327" t="s">
        <v>311</v>
      </c>
      <c r="E54" s="327" t="s">
        <v>692</v>
      </c>
      <c r="F54" s="327" t="s">
        <v>314</v>
      </c>
      <c r="G54" s="327" t="s">
        <v>465</v>
      </c>
      <c r="H54" s="327" t="s">
        <v>745</v>
      </c>
      <c r="I54" s="327" t="s">
        <v>326</v>
      </c>
      <c r="J54" s="327" t="s">
        <v>684</v>
      </c>
      <c r="K54" s="327" t="s">
        <v>26</v>
      </c>
      <c r="L54" s="335">
        <v>200000</v>
      </c>
      <c r="M54" s="316"/>
      <c r="N54" s="316" t="e">
        <f>N55+#REF!+N56</f>
        <v>#REF!</v>
      </c>
      <c r="O54" s="316" t="e">
        <f>O55+#REF!+O56</f>
        <v>#REF!</v>
      </c>
      <c r="P54" s="316" t="e">
        <f>P55+#REF!+P56</f>
        <v>#REF!</v>
      </c>
      <c r="Q54" s="316" t="e">
        <f>Q55+#REF!+Q56</f>
        <v>#REF!</v>
      </c>
      <c r="R54" s="316" t="e">
        <f>R55+#REF!+R56</f>
        <v>#REF!</v>
      </c>
      <c r="S54" s="317" t="e">
        <f>#REF!=SUM(L54:R54)</f>
        <v>#REF!</v>
      </c>
      <c r="T54" s="335">
        <v>335737.65</v>
      </c>
      <c r="U54" s="301">
        <f t="shared" si="1"/>
        <v>167.86882500000002</v>
      </c>
    </row>
    <row r="55" spans="1:21" ht="29.25" customHeight="1">
      <c r="A55" s="363" t="s">
        <v>34</v>
      </c>
      <c r="B55" s="326"/>
      <c r="C55" s="304" t="s">
        <v>35</v>
      </c>
      <c r="D55" s="380" t="s">
        <v>682</v>
      </c>
      <c r="E55" s="381" t="s">
        <v>692</v>
      </c>
      <c r="F55" s="381" t="s">
        <v>36</v>
      </c>
      <c r="G55" s="381" t="s">
        <v>683</v>
      </c>
      <c r="H55" s="381" t="s">
        <v>682</v>
      </c>
      <c r="I55" s="381" t="s">
        <v>683</v>
      </c>
      <c r="J55" s="381" t="s">
        <v>684</v>
      </c>
      <c r="K55" s="381" t="s">
        <v>682</v>
      </c>
      <c r="L55" s="382">
        <f>L56+L59+L61+L64+L67+L69+L71+L73+L75</f>
        <v>1241500</v>
      </c>
      <c r="M55" s="342"/>
      <c r="N55" s="342"/>
      <c r="O55" s="342"/>
      <c r="P55" s="342"/>
      <c r="Q55" s="342"/>
      <c r="R55" s="343"/>
      <c r="S55" s="343" t="e">
        <f>#REF!=SUM(L55:R55)</f>
        <v>#REF!</v>
      </c>
      <c r="T55" s="382">
        <f>T56+T59+T61+T64+T67+T69+T71+T73+T75</f>
        <v>1307131.53</v>
      </c>
      <c r="U55" s="301">
        <f t="shared" si="1"/>
        <v>105.28647039871124</v>
      </c>
    </row>
    <row r="56" spans="1:21" ht="35.25" customHeight="1">
      <c r="A56" s="349" t="s">
        <v>37</v>
      </c>
      <c r="B56" s="326"/>
      <c r="C56" s="312" t="s">
        <v>38</v>
      </c>
      <c r="D56" s="313" t="s">
        <v>682</v>
      </c>
      <c r="E56" s="313" t="s">
        <v>692</v>
      </c>
      <c r="F56" s="313" t="s">
        <v>36</v>
      </c>
      <c r="G56" s="313" t="s">
        <v>286</v>
      </c>
      <c r="H56" s="313" t="s">
        <v>682</v>
      </c>
      <c r="I56" s="313" t="s">
        <v>683</v>
      </c>
      <c r="J56" s="313" t="s">
        <v>684</v>
      </c>
      <c r="K56" s="313" t="s">
        <v>39</v>
      </c>
      <c r="L56" s="383">
        <f>L57+L58</f>
        <v>60000</v>
      </c>
      <c r="M56" s="342"/>
      <c r="N56" s="342"/>
      <c r="O56" s="342"/>
      <c r="P56" s="342"/>
      <c r="Q56" s="342"/>
      <c r="R56" s="343"/>
      <c r="S56" s="343" t="e">
        <f>#REF!=SUM(L56:R56)</f>
        <v>#REF!</v>
      </c>
      <c r="T56" s="383">
        <f>T57+T58</f>
        <v>64465.69</v>
      </c>
      <c r="U56" s="301">
        <f t="shared" si="1"/>
        <v>107.44281666666666</v>
      </c>
    </row>
    <row r="57" spans="1:21" ht="67.5" customHeight="1">
      <c r="A57" s="366" t="s">
        <v>40</v>
      </c>
      <c r="B57" s="326"/>
      <c r="C57" s="384" t="s">
        <v>41</v>
      </c>
      <c r="D57" s="327" t="s">
        <v>682</v>
      </c>
      <c r="E57" s="327" t="s">
        <v>692</v>
      </c>
      <c r="F57" s="327" t="s">
        <v>36</v>
      </c>
      <c r="G57" s="327" t="s">
        <v>286</v>
      </c>
      <c r="H57" s="327" t="s">
        <v>693</v>
      </c>
      <c r="I57" s="327" t="s">
        <v>277</v>
      </c>
      <c r="J57" s="327" t="s">
        <v>684</v>
      </c>
      <c r="K57" s="327" t="s">
        <v>39</v>
      </c>
      <c r="L57" s="335">
        <v>55000</v>
      </c>
      <c r="M57" s="342"/>
      <c r="N57" s="342"/>
      <c r="O57" s="342"/>
      <c r="P57" s="342"/>
      <c r="Q57" s="342"/>
      <c r="R57" s="343"/>
      <c r="S57" s="343"/>
      <c r="T57" s="335">
        <v>61264.07</v>
      </c>
      <c r="U57" s="301">
        <f t="shared" si="1"/>
        <v>111.38921818181817</v>
      </c>
    </row>
    <row r="58" spans="1:21" ht="53.25" customHeight="1">
      <c r="A58" s="366" t="s">
        <v>42</v>
      </c>
      <c r="B58" s="326"/>
      <c r="C58" s="385" t="s">
        <v>43</v>
      </c>
      <c r="D58" s="327" t="s">
        <v>682</v>
      </c>
      <c r="E58" s="327" t="s">
        <v>692</v>
      </c>
      <c r="F58" s="327" t="s">
        <v>36</v>
      </c>
      <c r="G58" s="327" t="s">
        <v>286</v>
      </c>
      <c r="H58" s="327" t="s">
        <v>699</v>
      </c>
      <c r="I58" s="327" t="s">
        <v>277</v>
      </c>
      <c r="J58" s="327" t="s">
        <v>684</v>
      </c>
      <c r="K58" s="327" t="s">
        <v>39</v>
      </c>
      <c r="L58" s="335">
        <v>5000</v>
      </c>
      <c r="M58" s="342"/>
      <c r="N58" s="342"/>
      <c r="O58" s="342"/>
      <c r="P58" s="342"/>
      <c r="Q58" s="342"/>
      <c r="R58" s="343"/>
      <c r="S58" s="343"/>
      <c r="T58" s="335">
        <v>3201.62</v>
      </c>
      <c r="U58" s="301">
        <f t="shared" si="1"/>
        <v>64.0324</v>
      </c>
    </row>
    <row r="59" spans="1:21" ht="32.25" customHeight="1">
      <c r="A59" s="349" t="s">
        <v>44</v>
      </c>
      <c r="B59" s="326"/>
      <c r="C59" s="386" t="s">
        <v>45</v>
      </c>
      <c r="D59" s="313" t="s">
        <v>682</v>
      </c>
      <c r="E59" s="313" t="s">
        <v>692</v>
      </c>
      <c r="F59" s="313" t="s">
        <v>36</v>
      </c>
      <c r="G59" s="313" t="s">
        <v>683</v>
      </c>
      <c r="H59" s="313" t="s">
        <v>682</v>
      </c>
      <c r="I59" s="313" t="s">
        <v>683</v>
      </c>
      <c r="J59" s="313" t="s">
        <v>684</v>
      </c>
      <c r="K59" s="313" t="s">
        <v>683</v>
      </c>
      <c r="L59" s="315">
        <f>L60</f>
        <v>63000</v>
      </c>
      <c r="M59" s="342"/>
      <c r="N59" s="342"/>
      <c r="O59" s="342"/>
      <c r="P59" s="342"/>
      <c r="Q59" s="342"/>
      <c r="R59" s="343"/>
      <c r="S59" s="343"/>
      <c r="T59" s="315">
        <f>T60</f>
        <v>55000</v>
      </c>
      <c r="U59" s="301">
        <f t="shared" si="1"/>
        <v>87.3015873015873</v>
      </c>
    </row>
    <row r="60" spans="1:21" ht="47.25" customHeight="1">
      <c r="A60" s="366" t="s">
        <v>46</v>
      </c>
      <c r="B60" s="326"/>
      <c r="C60" s="387" t="s">
        <v>45</v>
      </c>
      <c r="D60" s="388" t="s">
        <v>682</v>
      </c>
      <c r="E60" s="388" t="s">
        <v>692</v>
      </c>
      <c r="F60" s="388" t="s">
        <v>36</v>
      </c>
      <c r="G60" s="388" t="s">
        <v>465</v>
      </c>
      <c r="H60" s="388" t="s">
        <v>682</v>
      </c>
      <c r="I60" s="388" t="s">
        <v>277</v>
      </c>
      <c r="J60" s="388" t="s">
        <v>684</v>
      </c>
      <c r="K60" s="388" t="s">
        <v>39</v>
      </c>
      <c r="L60" s="389">
        <v>63000</v>
      </c>
      <c r="M60" s="390"/>
      <c r="N60" s="390"/>
      <c r="O60" s="390"/>
      <c r="P60" s="390"/>
      <c r="Q60" s="390"/>
      <c r="R60" s="391"/>
      <c r="S60" s="391"/>
      <c r="T60" s="389">
        <v>55000</v>
      </c>
      <c r="U60" s="301">
        <f t="shared" si="1"/>
        <v>87.3015873015873</v>
      </c>
    </row>
    <row r="61" spans="1:21" ht="58.5" customHeight="1">
      <c r="A61" s="349" t="s">
        <v>47</v>
      </c>
      <c r="B61" s="311"/>
      <c r="C61" s="392" t="s">
        <v>48</v>
      </c>
      <c r="D61" s="313" t="s">
        <v>682</v>
      </c>
      <c r="E61" s="313" t="s">
        <v>692</v>
      </c>
      <c r="F61" s="313" t="s">
        <v>36</v>
      </c>
      <c r="G61" s="313" t="s">
        <v>279</v>
      </c>
      <c r="H61" s="313" t="s">
        <v>682</v>
      </c>
      <c r="I61" s="313" t="s">
        <v>683</v>
      </c>
      <c r="J61" s="313" t="s">
        <v>684</v>
      </c>
      <c r="K61" s="313" t="s">
        <v>683</v>
      </c>
      <c r="L61" s="315">
        <f>L62+L63</f>
        <v>52500</v>
      </c>
      <c r="M61" s="342"/>
      <c r="N61" s="342"/>
      <c r="O61" s="342"/>
      <c r="P61" s="342"/>
      <c r="Q61" s="342"/>
      <c r="R61" s="343"/>
      <c r="S61" s="343"/>
      <c r="T61" s="315">
        <f>T62+T63</f>
        <v>57000</v>
      </c>
      <c r="U61" s="301">
        <f>T61/L61*100</f>
        <v>108.57142857142857</v>
      </c>
    </row>
    <row r="62" spans="1:21" ht="49.5" customHeight="1">
      <c r="A62" s="349" t="s">
        <v>49</v>
      </c>
      <c r="B62" s="311"/>
      <c r="C62" s="393" t="s">
        <v>50</v>
      </c>
      <c r="D62" s="321" t="s">
        <v>682</v>
      </c>
      <c r="E62" s="321" t="s">
        <v>692</v>
      </c>
      <c r="F62" s="321" t="s">
        <v>36</v>
      </c>
      <c r="G62" s="321" t="s">
        <v>279</v>
      </c>
      <c r="H62" s="388" t="s">
        <v>693</v>
      </c>
      <c r="I62" s="321" t="s">
        <v>277</v>
      </c>
      <c r="J62" s="321" t="s">
        <v>684</v>
      </c>
      <c r="K62" s="321" t="s">
        <v>39</v>
      </c>
      <c r="L62" s="335">
        <v>51000</v>
      </c>
      <c r="M62" s="342"/>
      <c r="N62" s="342"/>
      <c r="O62" s="342"/>
      <c r="P62" s="342"/>
      <c r="Q62" s="342"/>
      <c r="R62" s="343"/>
      <c r="S62" s="343"/>
      <c r="T62" s="335">
        <v>55000</v>
      </c>
      <c r="U62" s="301">
        <f t="shared" si="1"/>
        <v>107.84313725490196</v>
      </c>
    </row>
    <row r="63" spans="1:21" ht="43.5" customHeight="1">
      <c r="A63" s="366" t="s">
        <v>51</v>
      </c>
      <c r="B63" s="311"/>
      <c r="C63" s="393" t="s">
        <v>52</v>
      </c>
      <c r="D63" s="388" t="s">
        <v>682</v>
      </c>
      <c r="E63" s="388" t="s">
        <v>692</v>
      </c>
      <c r="F63" s="388" t="s">
        <v>36</v>
      </c>
      <c r="G63" s="388" t="s">
        <v>279</v>
      </c>
      <c r="H63" s="388" t="s">
        <v>696</v>
      </c>
      <c r="I63" s="388" t="s">
        <v>277</v>
      </c>
      <c r="J63" s="388" t="s">
        <v>684</v>
      </c>
      <c r="K63" s="388" t="s">
        <v>39</v>
      </c>
      <c r="L63" s="389">
        <v>1500</v>
      </c>
      <c r="M63" s="316">
        <f aca="true" t="shared" si="6" ref="M63:R63">M64</f>
        <v>0</v>
      </c>
      <c r="N63" s="316">
        <f t="shared" si="6"/>
        <v>0</v>
      </c>
      <c r="O63" s="316">
        <f t="shared" si="6"/>
        <v>0</v>
      </c>
      <c r="P63" s="316">
        <f t="shared" si="6"/>
        <v>0</v>
      </c>
      <c r="Q63" s="316">
        <f t="shared" si="6"/>
        <v>0</v>
      </c>
      <c r="R63" s="317">
        <f t="shared" si="6"/>
        <v>0</v>
      </c>
      <c r="S63" s="317" t="e">
        <f>#REF!=SUM(L63:R63)</f>
        <v>#REF!</v>
      </c>
      <c r="T63" s="389">
        <v>2000</v>
      </c>
      <c r="U63" s="301">
        <f t="shared" si="1"/>
        <v>133.33333333333331</v>
      </c>
    </row>
    <row r="64" spans="1:21" s="318" customFormat="1" ht="46.5" customHeight="1">
      <c r="A64" s="349" t="s">
        <v>53</v>
      </c>
      <c r="B64" s="311"/>
      <c r="C64" s="386" t="s">
        <v>54</v>
      </c>
      <c r="D64" s="313" t="s">
        <v>682</v>
      </c>
      <c r="E64" s="313" t="s">
        <v>692</v>
      </c>
      <c r="F64" s="313" t="s">
        <v>36</v>
      </c>
      <c r="G64" s="313" t="s">
        <v>55</v>
      </c>
      <c r="H64" s="313" t="s">
        <v>682</v>
      </c>
      <c r="I64" s="313" t="s">
        <v>683</v>
      </c>
      <c r="J64" s="313" t="s">
        <v>684</v>
      </c>
      <c r="K64" s="313" t="s">
        <v>682</v>
      </c>
      <c r="L64" s="315">
        <f>L65+L66</f>
        <v>38000</v>
      </c>
      <c r="M64" s="342"/>
      <c r="N64" s="342"/>
      <c r="O64" s="342"/>
      <c r="P64" s="342"/>
      <c r="Q64" s="342"/>
      <c r="R64" s="343"/>
      <c r="S64" s="343" t="e">
        <f>#REF!=SUM(L64:R64)</f>
        <v>#REF!</v>
      </c>
      <c r="T64" s="315">
        <f>T65+T66</f>
        <v>45034.520000000004</v>
      </c>
      <c r="U64" s="301">
        <f t="shared" si="1"/>
        <v>118.51189473684212</v>
      </c>
    </row>
    <row r="65" spans="1:21" s="318" customFormat="1" ht="35.25" customHeight="1">
      <c r="A65" s="366" t="s">
        <v>56</v>
      </c>
      <c r="B65" s="311"/>
      <c r="C65" s="394" t="s">
        <v>57</v>
      </c>
      <c r="D65" s="388" t="s">
        <v>682</v>
      </c>
      <c r="E65" s="388" t="s">
        <v>692</v>
      </c>
      <c r="F65" s="388" t="s">
        <v>36</v>
      </c>
      <c r="G65" s="388" t="s">
        <v>55</v>
      </c>
      <c r="H65" s="388" t="s">
        <v>699</v>
      </c>
      <c r="I65" s="388" t="s">
        <v>277</v>
      </c>
      <c r="J65" s="388" t="s">
        <v>684</v>
      </c>
      <c r="K65" s="388" t="s">
        <v>39</v>
      </c>
      <c r="L65" s="389">
        <v>26000</v>
      </c>
      <c r="M65" s="342"/>
      <c r="N65" s="342"/>
      <c r="O65" s="342"/>
      <c r="P65" s="342"/>
      <c r="Q65" s="342"/>
      <c r="R65" s="343"/>
      <c r="S65" s="343"/>
      <c r="T65" s="389">
        <v>28084.52</v>
      </c>
      <c r="U65" s="301">
        <f t="shared" si="1"/>
        <v>108.01738461538461</v>
      </c>
    </row>
    <row r="66" spans="1:21" s="318" customFormat="1" ht="29.25" customHeight="1">
      <c r="A66" s="366" t="s">
        <v>58</v>
      </c>
      <c r="B66" s="395"/>
      <c r="C66" s="352" t="s">
        <v>59</v>
      </c>
      <c r="D66" s="388" t="s">
        <v>682</v>
      </c>
      <c r="E66" s="388" t="s">
        <v>692</v>
      </c>
      <c r="F66" s="388" t="s">
        <v>36</v>
      </c>
      <c r="G66" s="388" t="s">
        <v>55</v>
      </c>
      <c r="H66" s="388" t="s">
        <v>60</v>
      </c>
      <c r="I66" s="388" t="s">
        <v>277</v>
      </c>
      <c r="J66" s="388" t="s">
        <v>684</v>
      </c>
      <c r="K66" s="388" t="s">
        <v>39</v>
      </c>
      <c r="L66" s="389">
        <v>12000</v>
      </c>
      <c r="M66" s="342"/>
      <c r="N66" s="342"/>
      <c r="O66" s="342"/>
      <c r="P66" s="342"/>
      <c r="Q66" s="342"/>
      <c r="R66" s="343"/>
      <c r="S66" s="343" t="e">
        <f>#REF!=SUM(L66:R66)</f>
        <v>#REF!</v>
      </c>
      <c r="T66" s="389">
        <v>16950</v>
      </c>
      <c r="U66" s="301">
        <f t="shared" si="1"/>
        <v>141.25</v>
      </c>
    </row>
    <row r="67" spans="1:21" s="318" customFormat="1" ht="48" customHeight="1">
      <c r="A67" s="349" t="s">
        <v>61</v>
      </c>
      <c r="B67" s="326"/>
      <c r="C67" s="396" t="s">
        <v>62</v>
      </c>
      <c r="D67" s="313" t="s">
        <v>682</v>
      </c>
      <c r="E67" s="313" t="s">
        <v>692</v>
      </c>
      <c r="F67" s="313" t="s">
        <v>36</v>
      </c>
      <c r="G67" s="313" t="s">
        <v>63</v>
      </c>
      <c r="H67" s="313" t="s">
        <v>682</v>
      </c>
      <c r="I67" s="313" t="s">
        <v>683</v>
      </c>
      <c r="J67" s="313" t="s">
        <v>684</v>
      </c>
      <c r="K67" s="313" t="s">
        <v>682</v>
      </c>
      <c r="L67" s="397">
        <f>L68</f>
        <v>10000</v>
      </c>
      <c r="M67" s="342"/>
      <c r="N67" s="342"/>
      <c r="O67" s="342"/>
      <c r="P67" s="342"/>
      <c r="Q67" s="342"/>
      <c r="R67" s="343"/>
      <c r="S67" s="343"/>
      <c r="T67" s="397">
        <f>T68</f>
        <v>10000</v>
      </c>
      <c r="U67" s="301">
        <f t="shared" si="1"/>
        <v>100</v>
      </c>
    </row>
    <row r="68" spans="1:21" s="318" customFormat="1" ht="52.5" customHeight="1">
      <c r="A68" s="366" t="s">
        <v>64</v>
      </c>
      <c r="B68" s="326"/>
      <c r="C68" s="387" t="s">
        <v>65</v>
      </c>
      <c r="D68" s="388" t="s">
        <v>682</v>
      </c>
      <c r="E68" s="388" t="s">
        <v>692</v>
      </c>
      <c r="F68" s="388" t="s">
        <v>36</v>
      </c>
      <c r="G68" s="388" t="s">
        <v>63</v>
      </c>
      <c r="H68" s="388" t="s">
        <v>682</v>
      </c>
      <c r="I68" s="388" t="s">
        <v>277</v>
      </c>
      <c r="J68" s="388" t="s">
        <v>684</v>
      </c>
      <c r="K68" s="388" t="s">
        <v>39</v>
      </c>
      <c r="L68" s="398">
        <v>10000</v>
      </c>
      <c r="M68" s="342"/>
      <c r="N68" s="342"/>
      <c r="O68" s="342"/>
      <c r="P68" s="342"/>
      <c r="Q68" s="342"/>
      <c r="R68" s="343"/>
      <c r="S68" s="343"/>
      <c r="T68" s="398">
        <v>10000</v>
      </c>
      <c r="U68" s="301">
        <f t="shared" si="1"/>
        <v>100</v>
      </c>
    </row>
    <row r="69" spans="1:21" s="318" customFormat="1" ht="24" customHeight="1">
      <c r="A69" s="349" t="s">
        <v>66</v>
      </c>
      <c r="B69" s="326"/>
      <c r="C69" s="399" t="s">
        <v>67</v>
      </c>
      <c r="D69" s="313" t="s">
        <v>682</v>
      </c>
      <c r="E69" s="313" t="s">
        <v>692</v>
      </c>
      <c r="F69" s="313" t="s">
        <v>36</v>
      </c>
      <c r="G69" s="313" t="s">
        <v>68</v>
      </c>
      <c r="H69" s="313" t="s">
        <v>682</v>
      </c>
      <c r="I69" s="313" t="s">
        <v>683</v>
      </c>
      <c r="J69" s="313" t="s">
        <v>684</v>
      </c>
      <c r="K69" s="313" t="s">
        <v>682</v>
      </c>
      <c r="L69" s="400">
        <f>L70</f>
        <v>8000</v>
      </c>
      <c r="M69" s="342"/>
      <c r="N69" s="342"/>
      <c r="O69" s="342"/>
      <c r="P69" s="342"/>
      <c r="Q69" s="342"/>
      <c r="R69" s="343"/>
      <c r="S69" s="343"/>
      <c r="T69" s="400">
        <f>T70</f>
        <v>8830.22</v>
      </c>
      <c r="U69" s="301">
        <f t="shared" si="1"/>
        <v>110.37774999999999</v>
      </c>
    </row>
    <row r="70" spans="1:21" s="318" customFormat="1" ht="32.25" customHeight="1">
      <c r="A70" s="366" t="s">
        <v>69</v>
      </c>
      <c r="B70" s="326"/>
      <c r="C70" s="399" t="s">
        <v>70</v>
      </c>
      <c r="D70" s="401" t="s">
        <v>682</v>
      </c>
      <c r="E70" s="401" t="s">
        <v>692</v>
      </c>
      <c r="F70" s="401" t="s">
        <v>36</v>
      </c>
      <c r="G70" s="401" t="s">
        <v>71</v>
      </c>
      <c r="H70" s="401" t="s">
        <v>699</v>
      </c>
      <c r="I70" s="401" t="s">
        <v>283</v>
      </c>
      <c r="J70" s="401" t="s">
        <v>684</v>
      </c>
      <c r="K70" s="401" t="s">
        <v>39</v>
      </c>
      <c r="L70" s="402">
        <v>8000</v>
      </c>
      <c r="M70" s="342"/>
      <c r="N70" s="342"/>
      <c r="O70" s="342"/>
      <c r="P70" s="342"/>
      <c r="Q70" s="342"/>
      <c r="R70" s="343"/>
      <c r="S70" s="343"/>
      <c r="T70" s="402">
        <v>8830.22</v>
      </c>
      <c r="U70" s="301">
        <f t="shared" si="1"/>
        <v>110.37774999999999</v>
      </c>
    </row>
    <row r="71" spans="1:21" ht="39.75" customHeight="1">
      <c r="A71" s="349" t="s">
        <v>72</v>
      </c>
      <c r="B71" s="326"/>
      <c r="C71" s="403" t="s">
        <v>73</v>
      </c>
      <c r="D71" s="313" t="s">
        <v>682</v>
      </c>
      <c r="E71" s="313" t="s">
        <v>692</v>
      </c>
      <c r="F71" s="313" t="s">
        <v>36</v>
      </c>
      <c r="G71" s="313" t="s">
        <v>74</v>
      </c>
      <c r="H71" s="313" t="s">
        <v>682</v>
      </c>
      <c r="I71" s="313" t="s">
        <v>683</v>
      </c>
      <c r="J71" s="313" t="s">
        <v>684</v>
      </c>
      <c r="K71" s="313" t="s">
        <v>682</v>
      </c>
      <c r="L71" s="400">
        <f>L72</f>
        <v>405000</v>
      </c>
      <c r="M71" s="299" t="e">
        <f aca="true" t="shared" si="7" ref="M71:R71">M73</f>
        <v>#REF!</v>
      </c>
      <c r="N71" s="299" t="e">
        <f t="shared" si="7"/>
        <v>#REF!</v>
      </c>
      <c r="O71" s="299" t="e">
        <f t="shared" si="7"/>
        <v>#REF!</v>
      </c>
      <c r="P71" s="299" t="e">
        <f t="shared" si="7"/>
        <v>#REF!</v>
      </c>
      <c r="Q71" s="299" t="e">
        <f t="shared" si="7"/>
        <v>#REF!</v>
      </c>
      <c r="R71" s="404" t="e">
        <f t="shared" si="7"/>
        <v>#REF!</v>
      </c>
      <c r="S71" s="404" t="e">
        <f>#REF!=SUM(L71:R71)</f>
        <v>#REF!</v>
      </c>
      <c r="T71" s="400">
        <f>T72</f>
        <v>423909.74</v>
      </c>
      <c r="U71" s="301">
        <f t="shared" si="1"/>
        <v>104.66907160493828</v>
      </c>
    </row>
    <row r="72" spans="1:21" ht="56.25" customHeight="1">
      <c r="A72" s="366" t="s">
        <v>75</v>
      </c>
      <c r="B72" s="326"/>
      <c r="C72" s="387" t="s">
        <v>76</v>
      </c>
      <c r="D72" s="401" t="s">
        <v>682</v>
      </c>
      <c r="E72" s="401" t="s">
        <v>692</v>
      </c>
      <c r="F72" s="401" t="s">
        <v>36</v>
      </c>
      <c r="G72" s="401" t="s">
        <v>74</v>
      </c>
      <c r="H72" s="401" t="s">
        <v>682</v>
      </c>
      <c r="I72" s="401" t="s">
        <v>277</v>
      </c>
      <c r="J72" s="401" t="s">
        <v>684</v>
      </c>
      <c r="K72" s="401" t="s">
        <v>39</v>
      </c>
      <c r="L72" s="402">
        <v>405000</v>
      </c>
      <c r="M72" s="299"/>
      <c r="N72" s="299"/>
      <c r="O72" s="299"/>
      <c r="P72" s="299"/>
      <c r="Q72" s="299"/>
      <c r="R72" s="404"/>
      <c r="S72" s="404"/>
      <c r="T72" s="402">
        <v>423909.74</v>
      </c>
      <c r="U72" s="301">
        <f t="shared" si="1"/>
        <v>104.66907160493828</v>
      </c>
    </row>
    <row r="73" spans="1:21" ht="61.5" customHeight="1">
      <c r="A73" s="349" t="s">
        <v>77</v>
      </c>
      <c r="B73" s="326"/>
      <c r="C73" s="403" t="s">
        <v>78</v>
      </c>
      <c r="D73" s="313" t="s">
        <v>311</v>
      </c>
      <c r="E73" s="313" t="s">
        <v>692</v>
      </c>
      <c r="F73" s="313" t="s">
        <v>36</v>
      </c>
      <c r="G73" s="313" t="s">
        <v>79</v>
      </c>
      <c r="H73" s="313" t="s">
        <v>699</v>
      </c>
      <c r="I73" s="313" t="s">
        <v>284</v>
      </c>
      <c r="J73" s="313" t="s">
        <v>80</v>
      </c>
      <c r="K73" s="313" t="s">
        <v>39</v>
      </c>
      <c r="L73" s="400">
        <f>L74</f>
        <v>0</v>
      </c>
      <c r="M73" s="308" t="e">
        <f>M74+M85+#REF!+#REF!</f>
        <v>#REF!</v>
      </c>
      <c r="N73" s="308" t="e">
        <f>N74+N85+#REF!+#REF!</f>
        <v>#REF!</v>
      </c>
      <c r="O73" s="308" t="e">
        <f>O74+O85+#REF!+#REF!</f>
        <v>#REF!</v>
      </c>
      <c r="P73" s="308" t="e">
        <f>P74+P85+#REF!+#REF!</f>
        <v>#REF!</v>
      </c>
      <c r="Q73" s="308" t="e">
        <f>Q74+Q85+#REF!+#REF!</f>
        <v>#REF!</v>
      </c>
      <c r="R73" s="309" t="e">
        <f>R74+R85+#REF!+#REF!</f>
        <v>#REF!</v>
      </c>
      <c r="S73" s="309" t="e">
        <f>#REF!=SUM(L73:R73)</f>
        <v>#REF!</v>
      </c>
      <c r="T73" s="400">
        <f>T74</f>
        <v>0</v>
      </c>
      <c r="U73" s="301" t="e">
        <f aca="true" t="shared" si="8" ref="U73:U118">T73/L73*100</f>
        <v>#DIV/0!</v>
      </c>
    </row>
    <row r="74" spans="1:21" ht="48.75" customHeight="1">
      <c r="A74" s="366" t="s">
        <v>81</v>
      </c>
      <c r="B74" s="326"/>
      <c r="C74" s="387" t="s">
        <v>82</v>
      </c>
      <c r="D74" s="401" t="s">
        <v>311</v>
      </c>
      <c r="E74" s="401" t="s">
        <v>692</v>
      </c>
      <c r="F74" s="401" t="s">
        <v>36</v>
      </c>
      <c r="G74" s="401" t="s">
        <v>79</v>
      </c>
      <c r="H74" s="401" t="s">
        <v>699</v>
      </c>
      <c r="I74" s="401" t="s">
        <v>284</v>
      </c>
      <c r="J74" s="401" t="s">
        <v>80</v>
      </c>
      <c r="K74" s="401" t="s">
        <v>39</v>
      </c>
      <c r="L74" s="402"/>
      <c r="M74" s="316">
        <f aca="true" t="shared" si="9" ref="M74:R74">SUM(M75:M76)</f>
        <v>0</v>
      </c>
      <c r="N74" s="316">
        <f t="shared" si="9"/>
        <v>0</v>
      </c>
      <c r="O74" s="316">
        <f t="shared" si="9"/>
        <v>0</v>
      </c>
      <c r="P74" s="316">
        <f t="shared" si="9"/>
        <v>0</v>
      </c>
      <c r="Q74" s="316">
        <f t="shared" si="9"/>
        <v>0</v>
      </c>
      <c r="R74" s="317">
        <f t="shared" si="9"/>
        <v>0</v>
      </c>
      <c r="S74" s="317" t="e">
        <f>#REF!=SUM(L74:R74)</f>
        <v>#REF!</v>
      </c>
      <c r="T74" s="402"/>
      <c r="U74" s="301" t="e">
        <f t="shared" si="8"/>
        <v>#DIV/0!</v>
      </c>
    </row>
    <row r="75" spans="1:21" ht="18.75" customHeight="1">
      <c r="A75" s="349" t="s">
        <v>83</v>
      </c>
      <c r="B75" s="326"/>
      <c r="C75" s="312" t="s">
        <v>84</v>
      </c>
      <c r="D75" s="313" t="s">
        <v>682</v>
      </c>
      <c r="E75" s="313" t="s">
        <v>692</v>
      </c>
      <c r="F75" s="313" t="s">
        <v>36</v>
      </c>
      <c r="G75" s="313" t="s">
        <v>85</v>
      </c>
      <c r="H75" s="313" t="s">
        <v>682</v>
      </c>
      <c r="I75" s="313" t="s">
        <v>683</v>
      </c>
      <c r="J75" s="313" t="s">
        <v>684</v>
      </c>
      <c r="K75" s="313" t="s">
        <v>39</v>
      </c>
      <c r="L75" s="405">
        <f>L76</f>
        <v>605000</v>
      </c>
      <c r="M75" s="342"/>
      <c r="N75" s="342"/>
      <c r="O75" s="342"/>
      <c r="P75" s="342"/>
      <c r="Q75" s="342"/>
      <c r="R75" s="343"/>
      <c r="S75" s="343" t="e">
        <f>#REF!=SUM(L75:R75)</f>
        <v>#REF!</v>
      </c>
      <c r="T75" s="405">
        <f>T76</f>
        <v>642891.36</v>
      </c>
      <c r="U75" s="301">
        <f t="shared" si="8"/>
        <v>106.26303471074381</v>
      </c>
    </row>
    <row r="76" spans="1:21" ht="34.5" customHeight="1">
      <c r="A76" s="366" t="s">
        <v>86</v>
      </c>
      <c r="B76" s="326"/>
      <c r="C76" s="406" t="s">
        <v>87</v>
      </c>
      <c r="D76" s="327" t="s">
        <v>682</v>
      </c>
      <c r="E76" s="327" t="s">
        <v>692</v>
      </c>
      <c r="F76" s="327" t="s">
        <v>36</v>
      </c>
      <c r="G76" s="327" t="s">
        <v>85</v>
      </c>
      <c r="H76" s="327" t="s">
        <v>738</v>
      </c>
      <c r="I76" s="327" t="s">
        <v>283</v>
      </c>
      <c r="J76" s="327" t="s">
        <v>684</v>
      </c>
      <c r="K76" s="327" t="s">
        <v>39</v>
      </c>
      <c r="L76" s="335">
        <v>605000</v>
      </c>
      <c r="M76" s="342"/>
      <c r="N76" s="342"/>
      <c r="O76" s="342"/>
      <c r="P76" s="342"/>
      <c r="Q76" s="342"/>
      <c r="R76" s="343"/>
      <c r="S76" s="343" t="e">
        <f>#REF!=SUM(L76:R76)</f>
        <v>#REF!</v>
      </c>
      <c r="T76" s="335">
        <v>642891.36</v>
      </c>
      <c r="U76" s="301">
        <f t="shared" si="8"/>
        <v>106.26303471074381</v>
      </c>
    </row>
    <row r="77" spans="1:21" ht="22.5" customHeight="1">
      <c r="A77" s="407" t="s">
        <v>88</v>
      </c>
      <c r="B77" s="326"/>
      <c r="C77" s="304" t="s">
        <v>89</v>
      </c>
      <c r="D77" s="408" t="s">
        <v>682</v>
      </c>
      <c r="E77" s="408" t="s">
        <v>692</v>
      </c>
      <c r="F77" s="408" t="s">
        <v>90</v>
      </c>
      <c r="G77" s="408" t="s">
        <v>683</v>
      </c>
      <c r="H77" s="408" t="s">
        <v>682</v>
      </c>
      <c r="I77" s="408" t="s">
        <v>683</v>
      </c>
      <c r="J77" s="408" t="s">
        <v>684</v>
      </c>
      <c r="K77" s="408" t="s">
        <v>682</v>
      </c>
      <c r="L77" s="409">
        <f>L78</f>
        <v>175000</v>
      </c>
      <c r="M77" s="342"/>
      <c r="N77" s="342"/>
      <c r="O77" s="342"/>
      <c r="P77" s="342"/>
      <c r="Q77" s="342"/>
      <c r="R77" s="343"/>
      <c r="S77" s="343"/>
      <c r="T77" s="409">
        <f>T78</f>
        <v>121516.06</v>
      </c>
      <c r="U77" s="301">
        <f t="shared" si="8"/>
        <v>69.43774857142857</v>
      </c>
    </row>
    <row r="78" spans="1:21" ht="22.5" customHeight="1">
      <c r="A78" s="349" t="s">
        <v>91</v>
      </c>
      <c r="B78" s="410"/>
      <c r="C78" s="312" t="s">
        <v>92</v>
      </c>
      <c r="D78" s="313" t="s">
        <v>682</v>
      </c>
      <c r="E78" s="313" t="s">
        <v>692</v>
      </c>
      <c r="F78" s="313" t="s">
        <v>90</v>
      </c>
      <c r="G78" s="313" t="s">
        <v>283</v>
      </c>
      <c r="H78" s="313" t="s">
        <v>682</v>
      </c>
      <c r="I78" s="313" t="s">
        <v>683</v>
      </c>
      <c r="J78" s="313" t="s">
        <v>684</v>
      </c>
      <c r="K78" s="313" t="s">
        <v>682</v>
      </c>
      <c r="L78" s="405">
        <f>L80</f>
        <v>175000</v>
      </c>
      <c r="M78" s="342"/>
      <c r="N78" s="342"/>
      <c r="O78" s="342"/>
      <c r="P78" s="342"/>
      <c r="Q78" s="342"/>
      <c r="R78" s="343"/>
      <c r="S78" s="343"/>
      <c r="T78" s="405">
        <f>T79+T80</f>
        <v>121516.06</v>
      </c>
      <c r="U78" s="301">
        <f t="shared" si="8"/>
        <v>69.43774857142857</v>
      </c>
    </row>
    <row r="79" spans="1:21" ht="22.5" customHeight="1">
      <c r="A79" s="349"/>
      <c r="B79" s="410"/>
      <c r="C79" s="334" t="s">
        <v>93</v>
      </c>
      <c r="D79" s="321" t="s">
        <v>682</v>
      </c>
      <c r="E79" s="321" t="s">
        <v>692</v>
      </c>
      <c r="F79" s="321" t="s">
        <v>90</v>
      </c>
      <c r="G79" s="321" t="s">
        <v>277</v>
      </c>
      <c r="H79" s="321" t="s">
        <v>738</v>
      </c>
      <c r="I79" s="321" t="s">
        <v>283</v>
      </c>
      <c r="J79" s="321" t="s">
        <v>684</v>
      </c>
      <c r="K79" s="321" t="s">
        <v>94</v>
      </c>
      <c r="L79" s="411"/>
      <c r="M79" s="342"/>
      <c r="N79" s="342"/>
      <c r="O79" s="342"/>
      <c r="P79" s="342"/>
      <c r="Q79" s="342"/>
      <c r="R79" s="343"/>
      <c r="S79" s="343"/>
      <c r="T79" s="411">
        <v>-51156.78</v>
      </c>
      <c r="U79" s="301"/>
    </row>
    <row r="80" spans="1:21" ht="19.5" customHeight="1">
      <c r="A80" s="412"/>
      <c r="B80" s="376"/>
      <c r="C80" s="413" t="s">
        <v>95</v>
      </c>
      <c r="D80" s="321" t="s">
        <v>682</v>
      </c>
      <c r="E80" s="321" t="s">
        <v>692</v>
      </c>
      <c r="F80" s="321" t="s">
        <v>90</v>
      </c>
      <c r="G80" s="321" t="s">
        <v>283</v>
      </c>
      <c r="H80" s="321" t="s">
        <v>738</v>
      </c>
      <c r="I80" s="321" t="s">
        <v>283</v>
      </c>
      <c r="J80" s="321" t="s">
        <v>684</v>
      </c>
      <c r="K80" s="321" t="s">
        <v>94</v>
      </c>
      <c r="L80" s="335">
        <v>175000</v>
      </c>
      <c r="M80" s="342"/>
      <c r="N80" s="342"/>
      <c r="O80" s="342"/>
      <c r="P80" s="342"/>
      <c r="Q80" s="342"/>
      <c r="R80" s="343"/>
      <c r="S80" s="343"/>
      <c r="T80" s="335">
        <v>172672.84</v>
      </c>
      <c r="U80" s="301">
        <f t="shared" si="8"/>
        <v>98.67019428571429</v>
      </c>
    </row>
    <row r="81" spans="1:21" ht="27" customHeight="1">
      <c r="A81" s="294" t="s">
        <v>96</v>
      </c>
      <c r="B81" s="326"/>
      <c r="C81" s="295" t="s">
        <v>97</v>
      </c>
      <c r="D81" s="296" t="s">
        <v>682</v>
      </c>
      <c r="E81" s="297" t="s">
        <v>98</v>
      </c>
      <c r="F81" s="297" t="s">
        <v>683</v>
      </c>
      <c r="G81" s="297" t="s">
        <v>683</v>
      </c>
      <c r="H81" s="297" t="s">
        <v>682</v>
      </c>
      <c r="I81" s="297" t="s">
        <v>683</v>
      </c>
      <c r="J81" s="297" t="s">
        <v>684</v>
      </c>
      <c r="K81" s="297" t="s">
        <v>682</v>
      </c>
      <c r="L81" s="298">
        <f>L82+L114+L116</f>
        <v>284428060.00000006</v>
      </c>
      <c r="M81" s="342"/>
      <c r="N81" s="342"/>
      <c r="O81" s="342"/>
      <c r="P81" s="342"/>
      <c r="Q81" s="342"/>
      <c r="R81" s="343"/>
      <c r="S81" s="343"/>
      <c r="T81" s="298">
        <f>T82+T114+T116</f>
        <v>275604885.22</v>
      </c>
      <c r="U81" s="301">
        <f t="shared" si="8"/>
        <v>96.89792393197773</v>
      </c>
    </row>
    <row r="82" spans="1:21" ht="31.5" customHeight="1">
      <c r="A82" s="303" t="s">
        <v>685</v>
      </c>
      <c r="B82" s="311"/>
      <c r="C82" s="304" t="s">
        <v>99</v>
      </c>
      <c r="D82" s="305" t="s">
        <v>682</v>
      </c>
      <c r="E82" s="306" t="s">
        <v>98</v>
      </c>
      <c r="F82" s="306" t="s">
        <v>284</v>
      </c>
      <c r="G82" s="306" t="s">
        <v>683</v>
      </c>
      <c r="H82" s="306" t="s">
        <v>682</v>
      </c>
      <c r="I82" s="306" t="s">
        <v>683</v>
      </c>
      <c r="J82" s="306" t="s">
        <v>684</v>
      </c>
      <c r="K82" s="306" t="s">
        <v>682</v>
      </c>
      <c r="L82" s="307">
        <f>L83+L86+L97+L106</f>
        <v>285972703.59000003</v>
      </c>
      <c r="M82" s="342"/>
      <c r="N82" s="342"/>
      <c r="O82" s="342"/>
      <c r="P82" s="342"/>
      <c r="Q82" s="342"/>
      <c r="R82" s="343"/>
      <c r="S82" s="343"/>
      <c r="T82" s="307">
        <f>T83+T86+T97+T106</f>
        <v>276763452.13</v>
      </c>
      <c r="U82" s="301">
        <f t="shared" si="8"/>
        <v>96.77967465272373</v>
      </c>
    </row>
    <row r="83" spans="1:21" ht="21" customHeight="1">
      <c r="A83" s="311" t="s">
        <v>687</v>
      </c>
      <c r="B83" s="326"/>
      <c r="C83" s="312" t="s">
        <v>100</v>
      </c>
      <c r="D83" s="313" t="s">
        <v>682</v>
      </c>
      <c r="E83" s="313" t="s">
        <v>98</v>
      </c>
      <c r="F83" s="313" t="s">
        <v>284</v>
      </c>
      <c r="G83" s="313" t="s">
        <v>277</v>
      </c>
      <c r="H83" s="313" t="s">
        <v>682</v>
      </c>
      <c r="I83" s="313" t="s">
        <v>683</v>
      </c>
      <c r="J83" s="313" t="s">
        <v>684</v>
      </c>
      <c r="K83" s="313" t="s">
        <v>101</v>
      </c>
      <c r="L83" s="315">
        <f>L84</f>
        <v>10929000</v>
      </c>
      <c r="M83" s="342"/>
      <c r="N83" s="342"/>
      <c r="O83" s="342"/>
      <c r="P83" s="342"/>
      <c r="Q83" s="342"/>
      <c r="R83" s="343"/>
      <c r="S83" s="343"/>
      <c r="T83" s="315">
        <f>T84</f>
        <v>10929000</v>
      </c>
      <c r="U83" s="301">
        <f t="shared" si="8"/>
        <v>100</v>
      </c>
    </row>
    <row r="84" spans="1:21" ht="26.25" customHeight="1">
      <c r="A84" s="319" t="s">
        <v>690</v>
      </c>
      <c r="B84" s="326"/>
      <c r="C84" s="414" t="s">
        <v>102</v>
      </c>
      <c r="D84" s="415" t="s">
        <v>682</v>
      </c>
      <c r="E84" s="415" t="s">
        <v>98</v>
      </c>
      <c r="F84" s="415" t="s">
        <v>284</v>
      </c>
      <c r="G84" s="415" t="s">
        <v>277</v>
      </c>
      <c r="H84" s="415" t="s">
        <v>103</v>
      </c>
      <c r="I84" s="415" t="s">
        <v>683</v>
      </c>
      <c r="J84" s="415" t="s">
        <v>684</v>
      </c>
      <c r="K84" s="415" t="s">
        <v>101</v>
      </c>
      <c r="L84" s="416">
        <f>L85</f>
        <v>10929000</v>
      </c>
      <c r="M84" s="342"/>
      <c r="N84" s="342"/>
      <c r="O84" s="342"/>
      <c r="P84" s="342"/>
      <c r="Q84" s="342"/>
      <c r="R84" s="343"/>
      <c r="S84" s="343"/>
      <c r="T84" s="416">
        <f>T85</f>
        <v>10929000</v>
      </c>
      <c r="U84" s="301">
        <f t="shared" si="8"/>
        <v>100</v>
      </c>
    </row>
    <row r="85" spans="1:21" ht="38.25" customHeight="1">
      <c r="A85" s="319" t="s">
        <v>104</v>
      </c>
      <c r="B85" s="326"/>
      <c r="C85" s="417" t="s">
        <v>105</v>
      </c>
      <c r="D85" s="327" t="s">
        <v>682</v>
      </c>
      <c r="E85" s="327" t="s">
        <v>98</v>
      </c>
      <c r="F85" s="327" t="s">
        <v>284</v>
      </c>
      <c r="G85" s="327" t="s">
        <v>277</v>
      </c>
      <c r="H85" s="327" t="s">
        <v>103</v>
      </c>
      <c r="I85" s="327" t="s">
        <v>283</v>
      </c>
      <c r="J85" s="327" t="s">
        <v>684</v>
      </c>
      <c r="K85" s="327" t="s">
        <v>101</v>
      </c>
      <c r="L85" s="335">
        <v>10929000</v>
      </c>
      <c r="M85" s="316" t="e">
        <f>#REF!+#REF!</f>
        <v>#REF!</v>
      </c>
      <c r="N85" s="316" t="e">
        <f>#REF!+#REF!</f>
        <v>#REF!</v>
      </c>
      <c r="O85" s="316" t="e">
        <f>#REF!+#REF!</f>
        <v>#REF!</v>
      </c>
      <c r="P85" s="316" t="e">
        <f>#REF!+#REF!</f>
        <v>#REF!</v>
      </c>
      <c r="Q85" s="316" t="e">
        <f>#REF!+#REF!</f>
        <v>#REF!</v>
      </c>
      <c r="R85" s="317" t="e">
        <f>#REF!+#REF!</f>
        <v>#REF!</v>
      </c>
      <c r="S85" s="317" t="e">
        <f>#REF!=SUM(L85:R85)</f>
        <v>#REF!</v>
      </c>
      <c r="T85" s="335">
        <v>10929000</v>
      </c>
      <c r="U85" s="301">
        <f t="shared" si="8"/>
        <v>100</v>
      </c>
    </row>
    <row r="86" spans="1:21" ht="33" customHeight="1">
      <c r="A86" s="311" t="s">
        <v>106</v>
      </c>
      <c r="B86" s="326"/>
      <c r="C86" s="312" t="s">
        <v>107</v>
      </c>
      <c r="D86" s="313" t="s">
        <v>682</v>
      </c>
      <c r="E86" s="313" t="s">
        <v>98</v>
      </c>
      <c r="F86" s="313" t="s">
        <v>284</v>
      </c>
      <c r="G86" s="313" t="s">
        <v>284</v>
      </c>
      <c r="H86" s="313" t="s">
        <v>682</v>
      </c>
      <c r="I86" s="313" t="s">
        <v>683</v>
      </c>
      <c r="J86" s="313" t="s">
        <v>684</v>
      </c>
      <c r="K86" s="313" t="s">
        <v>101</v>
      </c>
      <c r="L86" s="315">
        <f>L87+L88+L89+L90+L92+L93+L94+L95</f>
        <v>38911313.59</v>
      </c>
      <c r="M86" s="316"/>
      <c r="N86" s="316"/>
      <c r="O86" s="316"/>
      <c r="P86" s="316"/>
      <c r="Q86" s="316"/>
      <c r="R86" s="317"/>
      <c r="S86" s="317"/>
      <c r="T86" s="315">
        <f>T87+T88+T89+T90+T92+T93+T94+T95</f>
        <v>31611873.89</v>
      </c>
      <c r="U86" s="301">
        <f t="shared" si="8"/>
        <v>81.2408293975562</v>
      </c>
    </row>
    <row r="87" spans="1:21" ht="24" customHeight="1">
      <c r="A87" s="319" t="s">
        <v>690</v>
      </c>
      <c r="B87" s="326"/>
      <c r="C87" s="334" t="s">
        <v>108</v>
      </c>
      <c r="D87" s="321" t="s">
        <v>682</v>
      </c>
      <c r="E87" s="321" t="s">
        <v>98</v>
      </c>
      <c r="F87" s="321" t="s">
        <v>284</v>
      </c>
      <c r="G87" s="321" t="s">
        <v>284</v>
      </c>
      <c r="H87" s="321" t="s">
        <v>109</v>
      </c>
      <c r="I87" s="321" t="s">
        <v>283</v>
      </c>
      <c r="J87" s="321" t="s">
        <v>684</v>
      </c>
      <c r="K87" s="321" t="s">
        <v>101</v>
      </c>
      <c r="L87" s="335">
        <v>1850000</v>
      </c>
      <c r="M87" s="316"/>
      <c r="N87" s="316"/>
      <c r="O87" s="316"/>
      <c r="P87" s="316"/>
      <c r="Q87" s="316"/>
      <c r="R87" s="317"/>
      <c r="S87" s="317"/>
      <c r="T87" s="335">
        <v>550000</v>
      </c>
      <c r="U87" s="301">
        <f t="shared" si="8"/>
        <v>29.72972972972973</v>
      </c>
    </row>
    <row r="88" spans="1:21" ht="20.25" customHeight="1">
      <c r="A88" s="319" t="s">
        <v>694</v>
      </c>
      <c r="B88" s="311"/>
      <c r="C88" s="334" t="s">
        <v>110</v>
      </c>
      <c r="D88" s="321" t="s">
        <v>682</v>
      </c>
      <c r="E88" s="321" t="s">
        <v>98</v>
      </c>
      <c r="F88" s="321" t="s">
        <v>284</v>
      </c>
      <c r="G88" s="321" t="s">
        <v>284</v>
      </c>
      <c r="H88" s="321" t="s">
        <v>111</v>
      </c>
      <c r="I88" s="321" t="s">
        <v>283</v>
      </c>
      <c r="J88" s="321" t="s">
        <v>684</v>
      </c>
      <c r="K88" s="321" t="s">
        <v>101</v>
      </c>
      <c r="L88" s="335">
        <v>0</v>
      </c>
      <c r="M88" s="316"/>
      <c r="N88" s="316"/>
      <c r="O88" s="316"/>
      <c r="P88" s="316"/>
      <c r="Q88" s="316"/>
      <c r="R88" s="317"/>
      <c r="S88" s="317"/>
      <c r="T88" s="335">
        <v>0</v>
      </c>
      <c r="U88" s="301" t="e">
        <f t="shared" si="8"/>
        <v>#DIV/0!</v>
      </c>
    </row>
    <row r="89" spans="1:21" ht="33.75" customHeight="1">
      <c r="A89" s="319" t="s">
        <v>697</v>
      </c>
      <c r="B89" s="418"/>
      <c r="C89" s="334" t="s">
        <v>112</v>
      </c>
      <c r="D89" s="321" t="s">
        <v>682</v>
      </c>
      <c r="E89" s="321" t="s">
        <v>98</v>
      </c>
      <c r="F89" s="321" t="s">
        <v>284</v>
      </c>
      <c r="G89" s="321" t="s">
        <v>284</v>
      </c>
      <c r="H89" s="321" t="s">
        <v>113</v>
      </c>
      <c r="I89" s="321" t="s">
        <v>283</v>
      </c>
      <c r="J89" s="321" t="s">
        <v>684</v>
      </c>
      <c r="K89" s="321" t="s">
        <v>101</v>
      </c>
      <c r="L89" s="335">
        <v>0</v>
      </c>
      <c r="M89" s="342"/>
      <c r="N89" s="342"/>
      <c r="O89" s="342"/>
      <c r="P89" s="342"/>
      <c r="Q89" s="342"/>
      <c r="R89" s="343"/>
      <c r="S89" s="343"/>
      <c r="T89" s="335">
        <v>0</v>
      </c>
      <c r="U89" s="301" t="e">
        <f t="shared" si="8"/>
        <v>#DIV/0!</v>
      </c>
    </row>
    <row r="90" spans="1:21" ht="33.75" customHeight="1">
      <c r="A90" s="319" t="s">
        <v>114</v>
      </c>
      <c r="B90" s="419"/>
      <c r="C90" s="420" t="s">
        <v>115</v>
      </c>
      <c r="D90" s="421" t="s">
        <v>682</v>
      </c>
      <c r="E90" s="421" t="s">
        <v>98</v>
      </c>
      <c r="F90" s="421" t="s">
        <v>284</v>
      </c>
      <c r="G90" s="421" t="s">
        <v>284</v>
      </c>
      <c r="H90" s="421" t="s">
        <v>116</v>
      </c>
      <c r="I90" s="421" t="s">
        <v>683</v>
      </c>
      <c r="J90" s="421" t="s">
        <v>684</v>
      </c>
      <c r="K90" s="421" t="s">
        <v>101</v>
      </c>
      <c r="L90" s="422">
        <f>L91</f>
        <v>10067000</v>
      </c>
      <c r="M90" s="423"/>
      <c r="N90" s="423"/>
      <c r="O90" s="423"/>
      <c r="P90" s="423"/>
      <c r="Q90" s="423"/>
      <c r="R90" s="424"/>
      <c r="S90" s="424"/>
      <c r="T90" s="422">
        <f>T91</f>
        <v>5373524.45</v>
      </c>
      <c r="U90" s="301">
        <f t="shared" si="8"/>
        <v>53.37761448296414</v>
      </c>
    </row>
    <row r="91" spans="1:21" ht="50.25" customHeight="1">
      <c r="A91" s="319" t="s">
        <v>700</v>
      </c>
      <c r="B91" s="419"/>
      <c r="C91" s="425" t="s">
        <v>117</v>
      </c>
      <c r="D91" s="321" t="s">
        <v>682</v>
      </c>
      <c r="E91" s="321" t="s">
        <v>98</v>
      </c>
      <c r="F91" s="321" t="s">
        <v>284</v>
      </c>
      <c r="G91" s="321" t="s">
        <v>284</v>
      </c>
      <c r="H91" s="321" t="s">
        <v>116</v>
      </c>
      <c r="I91" s="321" t="s">
        <v>283</v>
      </c>
      <c r="J91" s="321" t="s">
        <v>684</v>
      </c>
      <c r="K91" s="321" t="s">
        <v>101</v>
      </c>
      <c r="L91" s="335">
        <v>10067000</v>
      </c>
      <c r="M91" s="342"/>
      <c r="N91" s="342"/>
      <c r="O91" s="342"/>
      <c r="P91" s="342"/>
      <c r="Q91" s="342"/>
      <c r="R91" s="343"/>
      <c r="S91" s="343"/>
      <c r="T91" s="335">
        <v>5373524.45</v>
      </c>
      <c r="U91" s="301">
        <f t="shared" si="8"/>
        <v>53.37761448296414</v>
      </c>
    </row>
    <row r="92" spans="1:21" ht="54.75" customHeight="1" thickBot="1">
      <c r="A92" s="319" t="s">
        <v>118</v>
      </c>
      <c r="B92" s="419"/>
      <c r="C92" s="367" t="s">
        <v>119</v>
      </c>
      <c r="D92" s="415" t="s">
        <v>682</v>
      </c>
      <c r="E92" s="415" t="s">
        <v>98</v>
      </c>
      <c r="F92" s="415" t="s">
        <v>284</v>
      </c>
      <c r="G92" s="415" t="s">
        <v>284</v>
      </c>
      <c r="H92" s="415" t="s">
        <v>120</v>
      </c>
      <c r="I92" s="415" t="s">
        <v>283</v>
      </c>
      <c r="J92" s="415" t="s">
        <v>121</v>
      </c>
      <c r="K92" s="415" t="s">
        <v>101</v>
      </c>
      <c r="L92" s="341">
        <v>1560950</v>
      </c>
      <c r="M92" s="342"/>
      <c r="N92" s="342"/>
      <c r="O92" s="342"/>
      <c r="P92" s="342"/>
      <c r="Q92" s="342"/>
      <c r="R92" s="343"/>
      <c r="S92" s="343"/>
      <c r="T92" s="341">
        <v>1560950</v>
      </c>
      <c r="U92" s="301">
        <f t="shared" si="8"/>
        <v>100</v>
      </c>
    </row>
    <row r="93" spans="1:21" ht="37.5" customHeight="1" thickBot="1">
      <c r="A93" s="319" t="s">
        <v>122</v>
      </c>
      <c r="B93" s="426"/>
      <c r="C93" s="338" t="s">
        <v>123</v>
      </c>
      <c r="D93" s="321" t="s">
        <v>682</v>
      </c>
      <c r="E93" s="321" t="s">
        <v>98</v>
      </c>
      <c r="F93" s="321" t="s">
        <v>284</v>
      </c>
      <c r="G93" s="321" t="s">
        <v>284</v>
      </c>
      <c r="H93" s="321" t="s">
        <v>124</v>
      </c>
      <c r="I93" s="321" t="s">
        <v>283</v>
      </c>
      <c r="J93" s="321" t="s">
        <v>121</v>
      </c>
      <c r="K93" s="321" t="s">
        <v>101</v>
      </c>
      <c r="L93" s="341">
        <v>0</v>
      </c>
      <c r="M93" s="342"/>
      <c r="N93" s="342"/>
      <c r="O93" s="342"/>
      <c r="P93" s="342"/>
      <c r="Q93" s="342"/>
      <c r="R93" s="343"/>
      <c r="S93" s="343"/>
      <c r="T93" s="341">
        <v>0</v>
      </c>
      <c r="U93" s="301" t="e">
        <f t="shared" si="8"/>
        <v>#DIV/0!</v>
      </c>
    </row>
    <row r="94" spans="1:21" ht="40.5" customHeight="1">
      <c r="A94" s="319" t="s">
        <v>125</v>
      </c>
      <c r="B94" s="427"/>
      <c r="C94" s="338" t="s">
        <v>126</v>
      </c>
      <c r="D94" s="321" t="s">
        <v>682</v>
      </c>
      <c r="E94" s="321" t="s">
        <v>98</v>
      </c>
      <c r="F94" s="321" t="s">
        <v>284</v>
      </c>
      <c r="G94" s="321" t="s">
        <v>284</v>
      </c>
      <c r="H94" s="321" t="s">
        <v>127</v>
      </c>
      <c r="I94" s="321" t="s">
        <v>283</v>
      </c>
      <c r="J94" s="321" t="s">
        <v>121</v>
      </c>
      <c r="K94" s="321" t="s">
        <v>101</v>
      </c>
      <c r="L94" s="341">
        <v>0</v>
      </c>
      <c r="M94" s="342"/>
      <c r="N94" s="342"/>
      <c r="O94" s="342"/>
      <c r="P94" s="342"/>
      <c r="Q94" s="342"/>
      <c r="R94" s="343"/>
      <c r="S94" s="343"/>
      <c r="T94" s="341">
        <v>0</v>
      </c>
      <c r="U94" s="301" t="e">
        <f t="shared" si="8"/>
        <v>#DIV/0!</v>
      </c>
    </row>
    <row r="95" spans="1:21" s="374" customFormat="1" ht="21.75" customHeight="1">
      <c r="A95" s="319" t="s">
        <v>128</v>
      </c>
      <c r="B95" s="287"/>
      <c r="C95" s="428" t="s">
        <v>600</v>
      </c>
      <c r="D95" s="415" t="s">
        <v>682</v>
      </c>
      <c r="E95" s="415" t="s">
        <v>98</v>
      </c>
      <c r="F95" s="415" t="s">
        <v>284</v>
      </c>
      <c r="G95" s="415" t="s">
        <v>284</v>
      </c>
      <c r="H95" s="415" t="s">
        <v>129</v>
      </c>
      <c r="I95" s="415" t="s">
        <v>683</v>
      </c>
      <c r="J95" s="415" t="s">
        <v>684</v>
      </c>
      <c r="K95" s="415" t="s">
        <v>101</v>
      </c>
      <c r="L95" s="416">
        <f>L96</f>
        <v>25433363.59</v>
      </c>
      <c r="M95" s="342"/>
      <c r="N95" s="342"/>
      <c r="O95" s="342"/>
      <c r="P95" s="342"/>
      <c r="Q95" s="342"/>
      <c r="R95" s="343"/>
      <c r="S95" s="343"/>
      <c r="T95" s="416">
        <f>T96</f>
        <v>24127399.44</v>
      </c>
      <c r="U95" s="301">
        <f t="shared" si="8"/>
        <v>94.86515361847977</v>
      </c>
    </row>
    <row r="96" spans="1:21" s="374" customFormat="1" ht="32.25" customHeight="1">
      <c r="A96" s="319" t="s">
        <v>130</v>
      </c>
      <c r="B96" s="287"/>
      <c r="C96" s="429" t="s">
        <v>131</v>
      </c>
      <c r="D96" s="321" t="s">
        <v>682</v>
      </c>
      <c r="E96" s="321" t="s">
        <v>98</v>
      </c>
      <c r="F96" s="321" t="s">
        <v>284</v>
      </c>
      <c r="G96" s="321" t="s">
        <v>284</v>
      </c>
      <c r="H96" s="321" t="s">
        <v>129</v>
      </c>
      <c r="I96" s="321" t="s">
        <v>283</v>
      </c>
      <c r="J96" s="321" t="s">
        <v>684</v>
      </c>
      <c r="K96" s="321" t="s">
        <v>101</v>
      </c>
      <c r="L96" s="341">
        <v>25433363.59</v>
      </c>
      <c r="M96" s="342"/>
      <c r="N96" s="342"/>
      <c r="O96" s="342"/>
      <c r="P96" s="342"/>
      <c r="Q96" s="342"/>
      <c r="R96" s="343"/>
      <c r="S96" s="343"/>
      <c r="T96" s="341">
        <v>24127399.44</v>
      </c>
      <c r="U96" s="301">
        <f t="shared" si="8"/>
        <v>94.86515361847977</v>
      </c>
    </row>
    <row r="97" spans="1:21" ht="31.5" customHeight="1">
      <c r="A97" s="311" t="s">
        <v>132</v>
      </c>
      <c r="B97" s="287"/>
      <c r="C97" s="312" t="s">
        <v>133</v>
      </c>
      <c r="D97" s="313" t="s">
        <v>682</v>
      </c>
      <c r="E97" s="313" t="s">
        <v>98</v>
      </c>
      <c r="F97" s="313" t="s">
        <v>284</v>
      </c>
      <c r="G97" s="313" t="s">
        <v>286</v>
      </c>
      <c r="H97" s="313" t="s">
        <v>682</v>
      </c>
      <c r="I97" s="313" t="s">
        <v>683</v>
      </c>
      <c r="J97" s="313" t="s">
        <v>684</v>
      </c>
      <c r="K97" s="313" t="s">
        <v>101</v>
      </c>
      <c r="L97" s="315">
        <f>L98+L100+L102+L104</f>
        <v>234585700</v>
      </c>
      <c r="M97" s="342"/>
      <c r="N97" s="342"/>
      <c r="O97" s="342"/>
      <c r="P97" s="342"/>
      <c r="Q97" s="342"/>
      <c r="R97" s="343"/>
      <c r="S97" s="343"/>
      <c r="T97" s="315">
        <f>T98+T100+T102+T104</f>
        <v>233047569.28</v>
      </c>
      <c r="U97" s="301">
        <f t="shared" si="8"/>
        <v>99.34432034007187</v>
      </c>
    </row>
    <row r="98" spans="1:21" ht="52.5" customHeight="1">
      <c r="A98" s="319" t="s">
        <v>134</v>
      </c>
      <c r="B98" s="287"/>
      <c r="C98" s="428" t="s">
        <v>135</v>
      </c>
      <c r="D98" s="415" t="s">
        <v>682</v>
      </c>
      <c r="E98" s="415" t="s">
        <v>98</v>
      </c>
      <c r="F98" s="415" t="s">
        <v>284</v>
      </c>
      <c r="G98" s="415" t="s">
        <v>286</v>
      </c>
      <c r="H98" s="415" t="s">
        <v>136</v>
      </c>
      <c r="I98" s="415" t="s">
        <v>683</v>
      </c>
      <c r="J98" s="415" t="s">
        <v>684</v>
      </c>
      <c r="K98" s="415" t="s">
        <v>101</v>
      </c>
      <c r="L98" s="430">
        <f>L99</f>
        <v>664800</v>
      </c>
      <c r="M98" s="342"/>
      <c r="N98" s="342"/>
      <c r="O98" s="342"/>
      <c r="P98" s="342"/>
      <c r="Q98" s="342"/>
      <c r="R98" s="343"/>
      <c r="S98" s="343"/>
      <c r="T98" s="430">
        <f>T99</f>
        <v>664800</v>
      </c>
      <c r="U98" s="301">
        <f t="shared" si="8"/>
        <v>100</v>
      </c>
    </row>
    <row r="99" spans="1:21" ht="47.25">
      <c r="A99" s="319" t="s">
        <v>137</v>
      </c>
      <c r="B99" s="287"/>
      <c r="C99" s="429" t="s">
        <v>138</v>
      </c>
      <c r="D99" s="327" t="s">
        <v>682</v>
      </c>
      <c r="E99" s="327" t="s">
        <v>98</v>
      </c>
      <c r="F99" s="327" t="s">
        <v>284</v>
      </c>
      <c r="G99" s="327" t="s">
        <v>286</v>
      </c>
      <c r="H99" s="327" t="s">
        <v>136</v>
      </c>
      <c r="I99" s="327" t="s">
        <v>283</v>
      </c>
      <c r="J99" s="327" t="s">
        <v>684</v>
      </c>
      <c r="K99" s="327" t="s">
        <v>101</v>
      </c>
      <c r="L99" s="335">
        <v>664800</v>
      </c>
      <c r="M99" s="342"/>
      <c r="N99" s="342"/>
      <c r="O99" s="342"/>
      <c r="P99" s="342"/>
      <c r="Q99" s="342"/>
      <c r="R99" s="343"/>
      <c r="S99" s="343"/>
      <c r="T99" s="335">
        <v>664800</v>
      </c>
      <c r="U99" s="301">
        <f t="shared" si="8"/>
        <v>100</v>
      </c>
    </row>
    <row r="100" spans="1:21" ht="31.5">
      <c r="A100" s="319" t="s">
        <v>139</v>
      </c>
      <c r="B100" s="287"/>
      <c r="C100" s="428" t="s">
        <v>140</v>
      </c>
      <c r="D100" s="415" t="s">
        <v>682</v>
      </c>
      <c r="E100" s="415" t="s">
        <v>98</v>
      </c>
      <c r="F100" s="415" t="s">
        <v>284</v>
      </c>
      <c r="G100" s="415" t="s">
        <v>286</v>
      </c>
      <c r="H100" s="415" t="s">
        <v>141</v>
      </c>
      <c r="I100" s="415" t="s">
        <v>683</v>
      </c>
      <c r="J100" s="415" t="s">
        <v>684</v>
      </c>
      <c r="K100" s="415" t="s">
        <v>101</v>
      </c>
      <c r="L100" s="431">
        <f>L101</f>
        <v>78303000</v>
      </c>
      <c r="M100" s="432"/>
      <c r="N100" s="342"/>
      <c r="O100" s="342"/>
      <c r="P100" s="342"/>
      <c r="Q100" s="342"/>
      <c r="R100" s="343"/>
      <c r="S100" s="343"/>
      <c r="T100" s="431">
        <f>T101</f>
        <v>76886125.18</v>
      </c>
      <c r="U100" s="301">
        <f t="shared" si="8"/>
        <v>98.19052294292685</v>
      </c>
    </row>
    <row r="101" spans="1:21" ht="36" customHeight="1">
      <c r="A101" s="319" t="s">
        <v>142</v>
      </c>
      <c r="B101" s="287"/>
      <c r="C101" s="429" t="s">
        <v>143</v>
      </c>
      <c r="D101" s="321" t="s">
        <v>682</v>
      </c>
      <c r="E101" s="321" t="s">
        <v>98</v>
      </c>
      <c r="F101" s="321" t="s">
        <v>284</v>
      </c>
      <c r="G101" s="321" t="s">
        <v>286</v>
      </c>
      <c r="H101" s="321" t="s">
        <v>141</v>
      </c>
      <c r="I101" s="321" t="s">
        <v>283</v>
      </c>
      <c r="J101" s="321" t="s">
        <v>684</v>
      </c>
      <c r="K101" s="321" t="s">
        <v>101</v>
      </c>
      <c r="L101" s="335">
        <v>78303000</v>
      </c>
      <c r="M101" s="432"/>
      <c r="N101" s="342"/>
      <c r="O101" s="342"/>
      <c r="P101" s="342"/>
      <c r="Q101" s="342"/>
      <c r="R101" s="343"/>
      <c r="S101" s="343"/>
      <c r="T101" s="335">
        <v>76886125.18</v>
      </c>
      <c r="U101" s="301">
        <f t="shared" si="8"/>
        <v>98.19052294292685</v>
      </c>
    </row>
    <row r="102" spans="1:21" ht="34.5" customHeight="1">
      <c r="A102" s="319" t="s">
        <v>144</v>
      </c>
      <c r="B102" s="287"/>
      <c r="C102" s="433" t="s">
        <v>145</v>
      </c>
      <c r="D102" s="415" t="s">
        <v>682</v>
      </c>
      <c r="E102" s="415" t="s">
        <v>98</v>
      </c>
      <c r="F102" s="415" t="s">
        <v>284</v>
      </c>
      <c r="G102" s="415" t="s">
        <v>286</v>
      </c>
      <c r="H102" s="415" t="s">
        <v>146</v>
      </c>
      <c r="I102" s="415" t="s">
        <v>683</v>
      </c>
      <c r="J102" s="415" t="s">
        <v>684</v>
      </c>
      <c r="K102" s="415" t="s">
        <v>101</v>
      </c>
      <c r="L102" s="430">
        <f>L103</f>
        <v>1035900</v>
      </c>
      <c r="M102" s="432"/>
      <c r="N102" s="342"/>
      <c r="O102" s="342"/>
      <c r="P102" s="342"/>
      <c r="Q102" s="342"/>
      <c r="R102" s="343"/>
      <c r="S102" s="343"/>
      <c r="T102" s="430">
        <f>T103</f>
        <v>1035833</v>
      </c>
      <c r="U102" s="301">
        <f t="shared" si="8"/>
        <v>99.99353219422724</v>
      </c>
    </row>
    <row r="103" spans="1:21" ht="50.25" customHeight="1">
      <c r="A103" s="319" t="s">
        <v>147</v>
      </c>
      <c r="B103" s="287"/>
      <c r="C103" s="434" t="s">
        <v>148</v>
      </c>
      <c r="D103" s="327" t="s">
        <v>682</v>
      </c>
      <c r="E103" s="327" t="s">
        <v>98</v>
      </c>
      <c r="F103" s="327" t="s">
        <v>284</v>
      </c>
      <c r="G103" s="327" t="s">
        <v>286</v>
      </c>
      <c r="H103" s="327" t="s">
        <v>146</v>
      </c>
      <c r="I103" s="327" t="s">
        <v>283</v>
      </c>
      <c r="J103" s="327" t="s">
        <v>684</v>
      </c>
      <c r="K103" s="327" t="s">
        <v>101</v>
      </c>
      <c r="L103" s="335">
        <v>1035900</v>
      </c>
      <c r="M103" s="435"/>
      <c r="N103" s="436"/>
      <c r="O103" s="436"/>
      <c r="P103" s="436"/>
      <c r="Q103" s="436"/>
      <c r="R103" s="437"/>
      <c r="S103" s="437"/>
      <c r="T103" s="335">
        <v>1035833</v>
      </c>
      <c r="U103" s="301">
        <f t="shared" si="8"/>
        <v>99.99353219422724</v>
      </c>
    </row>
    <row r="104" spans="1:21" ht="25.5" customHeight="1">
      <c r="A104" s="319" t="s">
        <v>149</v>
      </c>
      <c r="B104" s="287"/>
      <c r="C104" s="438" t="s">
        <v>150</v>
      </c>
      <c r="D104" s="415" t="s">
        <v>682</v>
      </c>
      <c r="E104" s="415" t="s">
        <v>98</v>
      </c>
      <c r="F104" s="415" t="s">
        <v>284</v>
      </c>
      <c r="G104" s="415" t="s">
        <v>286</v>
      </c>
      <c r="H104" s="415" t="s">
        <v>129</v>
      </c>
      <c r="I104" s="415" t="s">
        <v>683</v>
      </c>
      <c r="J104" s="415" t="s">
        <v>684</v>
      </c>
      <c r="K104" s="415" t="s">
        <v>101</v>
      </c>
      <c r="L104" s="430">
        <f>L105</f>
        <v>154582000</v>
      </c>
      <c r="M104" s="435"/>
      <c r="N104" s="436"/>
      <c r="O104" s="436"/>
      <c r="P104" s="436"/>
      <c r="Q104" s="436"/>
      <c r="R104" s="437"/>
      <c r="S104" s="437"/>
      <c r="T104" s="430">
        <f>T105</f>
        <v>154460811.1</v>
      </c>
      <c r="U104" s="301">
        <f t="shared" si="8"/>
        <v>99.92160219171701</v>
      </c>
    </row>
    <row r="105" spans="1:21" ht="19.5" customHeight="1">
      <c r="A105" s="319" t="s">
        <v>151</v>
      </c>
      <c r="B105" s="287"/>
      <c r="C105" s="320" t="s">
        <v>152</v>
      </c>
      <c r="D105" s="327" t="s">
        <v>682</v>
      </c>
      <c r="E105" s="327" t="s">
        <v>98</v>
      </c>
      <c r="F105" s="327" t="s">
        <v>284</v>
      </c>
      <c r="G105" s="327" t="s">
        <v>286</v>
      </c>
      <c r="H105" s="327" t="s">
        <v>129</v>
      </c>
      <c r="I105" s="327" t="s">
        <v>283</v>
      </c>
      <c r="J105" s="327" t="s">
        <v>684</v>
      </c>
      <c r="K105" s="327" t="s">
        <v>101</v>
      </c>
      <c r="L105" s="335">
        <v>154582000</v>
      </c>
      <c r="M105" s="435"/>
      <c r="N105" s="436"/>
      <c r="O105" s="436"/>
      <c r="P105" s="436"/>
      <c r="Q105" s="436"/>
      <c r="R105" s="437"/>
      <c r="S105" s="437"/>
      <c r="T105" s="335">
        <v>154460811.1</v>
      </c>
      <c r="U105" s="301">
        <f t="shared" si="8"/>
        <v>99.92160219171701</v>
      </c>
    </row>
    <row r="106" spans="1:21" ht="27" customHeight="1">
      <c r="A106" s="311" t="s">
        <v>153</v>
      </c>
      <c r="B106" s="287"/>
      <c r="C106" s="312" t="s">
        <v>554</v>
      </c>
      <c r="D106" s="313" t="s">
        <v>682</v>
      </c>
      <c r="E106" s="313" t="s">
        <v>98</v>
      </c>
      <c r="F106" s="313" t="s">
        <v>284</v>
      </c>
      <c r="G106" s="313" t="s">
        <v>287</v>
      </c>
      <c r="H106" s="313" t="s">
        <v>682</v>
      </c>
      <c r="I106" s="313" t="s">
        <v>683</v>
      </c>
      <c r="J106" s="313" t="s">
        <v>684</v>
      </c>
      <c r="K106" s="313" t="s">
        <v>101</v>
      </c>
      <c r="L106" s="315">
        <f>L107+L109+L111+L112+L113</f>
        <v>1546690</v>
      </c>
      <c r="M106" s="439"/>
      <c r="N106" s="440"/>
      <c r="O106" s="440"/>
      <c r="P106" s="440"/>
      <c r="Q106" s="440"/>
      <c r="R106" s="437"/>
      <c r="S106" s="437"/>
      <c r="T106" s="315">
        <f>T107+T109+T111+T112+T113</f>
        <v>1175008.96</v>
      </c>
      <c r="U106" s="301">
        <f t="shared" si="8"/>
        <v>75.96926080856538</v>
      </c>
    </row>
    <row r="107" spans="1:21" ht="31.5" customHeight="1">
      <c r="A107" s="319" t="s">
        <v>154</v>
      </c>
      <c r="B107" s="287"/>
      <c r="C107" s="438" t="s">
        <v>155</v>
      </c>
      <c r="D107" s="415" t="s">
        <v>682</v>
      </c>
      <c r="E107" s="415" t="s">
        <v>98</v>
      </c>
      <c r="F107" s="415" t="s">
        <v>284</v>
      </c>
      <c r="G107" s="415" t="s">
        <v>287</v>
      </c>
      <c r="H107" s="415" t="s">
        <v>156</v>
      </c>
      <c r="I107" s="415" t="s">
        <v>683</v>
      </c>
      <c r="J107" s="415" t="s">
        <v>684</v>
      </c>
      <c r="K107" s="415" t="s">
        <v>101</v>
      </c>
      <c r="L107" s="416">
        <f>L108</f>
        <v>0</v>
      </c>
      <c r="M107" s="439"/>
      <c r="N107" s="440"/>
      <c r="O107" s="440"/>
      <c r="P107" s="440"/>
      <c r="Q107" s="440"/>
      <c r="R107" s="437"/>
      <c r="S107" s="437"/>
      <c r="T107" s="416">
        <f>T108</f>
        <v>0</v>
      </c>
      <c r="U107" s="301" t="e">
        <f t="shared" si="8"/>
        <v>#DIV/0!</v>
      </c>
    </row>
    <row r="108" spans="1:21" ht="57.75" customHeight="1">
      <c r="A108" s="319" t="s">
        <v>157</v>
      </c>
      <c r="B108" s="287"/>
      <c r="C108" s="320" t="s">
        <v>158</v>
      </c>
      <c r="D108" s="327" t="s">
        <v>682</v>
      </c>
      <c r="E108" s="327" t="s">
        <v>98</v>
      </c>
      <c r="F108" s="327" t="s">
        <v>284</v>
      </c>
      <c r="G108" s="327" t="s">
        <v>287</v>
      </c>
      <c r="H108" s="327" t="s">
        <v>156</v>
      </c>
      <c r="I108" s="327" t="s">
        <v>283</v>
      </c>
      <c r="J108" s="327" t="s">
        <v>684</v>
      </c>
      <c r="K108" s="327" t="s">
        <v>101</v>
      </c>
      <c r="L108" s="335"/>
      <c r="M108" s="441"/>
      <c r="N108" s="442"/>
      <c r="O108" s="442"/>
      <c r="P108" s="442"/>
      <c r="Q108" s="442"/>
      <c r="R108" s="442"/>
      <c r="S108" s="442"/>
      <c r="T108" s="335"/>
      <c r="U108" s="301" t="e">
        <f t="shared" si="8"/>
        <v>#DIV/0!</v>
      </c>
    </row>
    <row r="109" spans="1:21" ht="48.75" customHeight="1">
      <c r="A109" s="319" t="s">
        <v>159</v>
      </c>
      <c r="B109" s="287"/>
      <c r="C109" s="428" t="s">
        <v>160</v>
      </c>
      <c r="D109" s="415" t="s">
        <v>682</v>
      </c>
      <c r="E109" s="415" t="s">
        <v>98</v>
      </c>
      <c r="F109" s="415" t="s">
        <v>284</v>
      </c>
      <c r="G109" s="415" t="s">
        <v>287</v>
      </c>
      <c r="H109" s="415" t="s">
        <v>161</v>
      </c>
      <c r="I109" s="415" t="s">
        <v>683</v>
      </c>
      <c r="J109" s="415" t="s">
        <v>684</v>
      </c>
      <c r="K109" s="415" t="s">
        <v>101</v>
      </c>
      <c r="L109" s="416">
        <f>L110</f>
        <v>1274000</v>
      </c>
      <c r="M109" s="443"/>
      <c r="N109" s="444"/>
      <c r="O109" s="444"/>
      <c r="P109" s="444"/>
      <c r="Q109" s="444"/>
      <c r="R109" s="437"/>
      <c r="S109" s="437"/>
      <c r="T109" s="416">
        <f>T110</f>
        <v>907998</v>
      </c>
      <c r="U109" s="301">
        <f t="shared" si="8"/>
        <v>71.27142857142857</v>
      </c>
    </row>
    <row r="110" spans="1:21" ht="62.25" customHeight="1">
      <c r="A110" s="319" t="s">
        <v>162</v>
      </c>
      <c r="B110" s="287"/>
      <c r="C110" s="429" t="s">
        <v>163</v>
      </c>
      <c r="D110" s="327" t="s">
        <v>682</v>
      </c>
      <c r="E110" s="327" t="s">
        <v>98</v>
      </c>
      <c r="F110" s="327" t="s">
        <v>284</v>
      </c>
      <c r="G110" s="327" t="s">
        <v>287</v>
      </c>
      <c r="H110" s="327" t="s">
        <v>161</v>
      </c>
      <c r="I110" s="327" t="s">
        <v>283</v>
      </c>
      <c r="J110" s="327" t="s">
        <v>684</v>
      </c>
      <c r="K110" s="327" t="s">
        <v>101</v>
      </c>
      <c r="L110" s="341">
        <v>1274000</v>
      </c>
      <c r="M110" s="445"/>
      <c r="N110" s="445"/>
      <c r="O110" s="445"/>
      <c r="P110" s="445"/>
      <c r="Q110" s="445"/>
      <c r="R110" s="445"/>
      <c r="S110" s="445"/>
      <c r="T110" s="341">
        <v>907998</v>
      </c>
      <c r="U110" s="301">
        <f t="shared" si="8"/>
        <v>71.27142857142857</v>
      </c>
    </row>
    <row r="111" spans="1:21" ht="42.75" customHeight="1">
      <c r="A111" s="319" t="s">
        <v>164</v>
      </c>
      <c r="B111" s="287"/>
      <c r="C111" s="429" t="s">
        <v>165</v>
      </c>
      <c r="D111" s="327" t="s">
        <v>682</v>
      </c>
      <c r="E111" s="327" t="s">
        <v>98</v>
      </c>
      <c r="F111" s="327" t="s">
        <v>284</v>
      </c>
      <c r="G111" s="327" t="s">
        <v>287</v>
      </c>
      <c r="H111" s="327" t="s">
        <v>166</v>
      </c>
      <c r="I111" s="327" t="s">
        <v>283</v>
      </c>
      <c r="J111" s="327" t="s">
        <v>684</v>
      </c>
      <c r="K111" s="327" t="s">
        <v>101</v>
      </c>
      <c r="L111" s="335">
        <v>72690</v>
      </c>
      <c r="M111" s="445"/>
      <c r="N111" s="445"/>
      <c r="O111" s="445"/>
      <c r="P111" s="445"/>
      <c r="Q111" s="445"/>
      <c r="R111" s="445"/>
      <c r="S111" s="445"/>
      <c r="T111" s="335">
        <v>72690</v>
      </c>
      <c r="U111" s="301">
        <f t="shared" si="8"/>
        <v>100</v>
      </c>
    </row>
    <row r="112" spans="1:21" ht="51.75" customHeight="1">
      <c r="A112" s="319" t="s">
        <v>167</v>
      </c>
      <c r="B112" s="287"/>
      <c r="C112" s="429" t="s">
        <v>168</v>
      </c>
      <c r="D112" s="327" t="s">
        <v>682</v>
      </c>
      <c r="E112" s="327" t="s">
        <v>98</v>
      </c>
      <c r="F112" s="327" t="s">
        <v>284</v>
      </c>
      <c r="G112" s="327" t="s">
        <v>287</v>
      </c>
      <c r="H112" s="327" t="s">
        <v>169</v>
      </c>
      <c r="I112" s="327" t="s">
        <v>283</v>
      </c>
      <c r="J112" s="327" t="s">
        <v>684</v>
      </c>
      <c r="K112" s="327" t="s">
        <v>101</v>
      </c>
      <c r="L112" s="446">
        <v>100000</v>
      </c>
      <c r="M112" s="445"/>
      <c r="N112" s="445"/>
      <c r="O112" s="445"/>
      <c r="P112" s="445"/>
      <c r="Q112" s="445"/>
      <c r="R112" s="445"/>
      <c r="S112" s="445"/>
      <c r="T112" s="335">
        <v>100000</v>
      </c>
      <c r="U112" s="301">
        <f t="shared" si="8"/>
        <v>100</v>
      </c>
    </row>
    <row r="113" spans="1:21" ht="45" customHeight="1">
      <c r="A113" s="319" t="s">
        <v>170</v>
      </c>
      <c r="B113" s="287"/>
      <c r="C113" s="429" t="s">
        <v>171</v>
      </c>
      <c r="D113" s="327" t="s">
        <v>682</v>
      </c>
      <c r="E113" s="327" t="s">
        <v>98</v>
      </c>
      <c r="F113" s="327" t="s">
        <v>284</v>
      </c>
      <c r="G113" s="327" t="s">
        <v>287</v>
      </c>
      <c r="H113" s="327" t="s">
        <v>129</v>
      </c>
      <c r="I113" s="327" t="s">
        <v>283</v>
      </c>
      <c r="J113" s="327" t="s">
        <v>684</v>
      </c>
      <c r="K113" s="327" t="s">
        <v>101</v>
      </c>
      <c r="L113" s="335">
        <v>100000</v>
      </c>
      <c r="M113" s="445"/>
      <c r="N113" s="445"/>
      <c r="O113" s="445"/>
      <c r="P113" s="445"/>
      <c r="Q113" s="445"/>
      <c r="R113" s="445"/>
      <c r="S113" s="445"/>
      <c r="T113" s="335">
        <v>94320.96</v>
      </c>
      <c r="U113" s="301">
        <f t="shared" si="8"/>
        <v>94.32096000000001</v>
      </c>
    </row>
    <row r="114" spans="1:21" ht="30" customHeight="1">
      <c r="A114" s="311" t="s">
        <v>172</v>
      </c>
      <c r="B114" s="287"/>
      <c r="C114" s="312" t="s">
        <v>173</v>
      </c>
      <c r="D114" s="313" t="s">
        <v>682</v>
      </c>
      <c r="E114" s="313" t="s">
        <v>98</v>
      </c>
      <c r="F114" s="313" t="s">
        <v>278</v>
      </c>
      <c r="G114" s="313" t="s">
        <v>683</v>
      </c>
      <c r="H114" s="313" t="s">
        <v>682</v>
      </c>
      <c r="I114" s="313" t="s">
        <v>683</v>
      </c>
      <c r="J114" s="313" t="s">
        <v>684</v>
      </c>
      <c r="K114" s="313" t="s">
        <v>94</v>
      </c>
      <c r="L114" s="315">
        <f>L115</f>
        <v>512822.5</v>
      </c>
      <c r="M114" s="445"/>
      <c r="N114" s="445"/>
      <c r="O114" s="445"/>
      <c r="P114" s="445"/>
      <c r="Q114" s="445"/>
      <c r="R114" s="445"/>
      <c r="S114" s="445"/>
      <c r="T114" s="315">
        <f>T115</f>
        <v>898899.18</v>
      </c>
      <c r="U114" s="301">
        <f t="shared" si="8"/>
        <v>175.28466087193914</v>
      </c>
    </row>
    <row r="115" spans="1:21" ht="20.25" customHeight="1">
      <c r="A115" s="319" t="s">
        <v>174</v>
      </c>
      <c r="B115" s="287"/>
      <c r="C115" s="447" t="s">
        <v>175</v>
      </c>
      <c r="D115" s="448" t="s">
        <v>682</v>
      </c>
      <c r="E115" s="448" t="s">
        <v>98</v>
      </c>
      <c r="F115" s="448" t="s">
        <v>278</v>
      </c>
      <c r="G115" s="448" t="s">
        <v>283</v>
      </c>
      <c r="H115" s="448" t="s">
        <v>699</v>
      </c>
      <c r="I115" s="448" t="s">
        <v>283</v>
      </c>
      <c r="J115" s="448" t="s">
        <v>684</v>
      </c>
      <c r="K115" s="448" t="s">
        <v>94</v>
      </c>
      <c r="L115" s="449">
        <v>512822.5</v>
      </c>
      <c r="M115" s="445"/>
      <c r="N115" s="445"/>
      <c r="O115" s="445"/>
      <c r="P115" s="445"/>
      <c r="Q115" s="445"/>
      <c r="R115" s="445"/>
      <c r="S115" s="445"/>
      <c r="T115" s="449">
        <v>898899.18</v>
      </c>
      <c r="U115" s="301">
        <f t="shared" si="8"/>
        <v>175.28466087193914</v>
      </c>
    </row>
    <row r="116" spans="1:21" ht="63.75" customHeight="1">
      <c r="A116" s="311" t="s">
        <v>176</v>
      </c>
      <c r="B116" s="287"/>
      <c r="C116" s="312" t="s">
        <v>177</v>
      </c>
      <c r="D116" s="313" t="s">
        <v>682</v>
      </c>
      <c r="E116" s="313" t="s">
        <v>98</v>
      </c>
      <c r="F116" s="313" t="s">
        <v>178</v>
      </c>
      <c r="G116" s="313" t="s">
        <v>683</v>
      </c>
      <c r="H116" s="313" t="s">
        <v>682</v>
      </c>
      <c r="I116" s="313" t="s">
        <v>683</v>
      </c>
      <c r="J116" s="313" t="s">
        <v>684</v>
      </c>
      <c r="K116" s="313" t="s">
        <v>682</v>
      </c>
      <c r="L116" s="315">
        <f>L117</f>
        <v>-2057466.09</v>
      </c>
      <c r="M116" s="445"/>
      <c r="N116" s="445"/>
      <c r="O116" s="445"/>
      <c r="P116" s="445"/>
      <c r="Q116" s="445"/>
      <c r="R116" s="445"/>
      <c r="S116" s="445"/>
      <c r="T116" s="315">
        <f>T117</f>
        <v>-2057466.09</v>
      </c>
      <c r="U116" s="301">
        <f t="shared" si="8"/>
        <v>100</v>
      </c>
    </row>
    <row r="117" spans="1:23" ht="50.25" customHeight="1" thickBot="1">
      <c r="A117" s="319" t="s">
        <v>179</v>
      </c>
      <c r="B117" s="287"/>
      <c r="C117" s="450" t="s">
        <v>180</v>
      </c>
      <c r="D117" s="451" t="s">
        <v>311</v>
      </c>
      <c r="E117" s="451" t="s">
        <v>98</v>
      </c>
      <c r="F117" s="451" t="s">
        <v>178</v>
      </c>
      <c r="G117" s="451" t="s">
        <v>283</v>
      </c>
      <c r="H117" s="451" t="s">
        <v>682</v>
      </c>
      <c r="I117" s="451" t="s">
        <v>283</v>
      </c>
      <c r="J117" s="451" t="s">
        <v>684</v>
      </c>
      <c r="K117" s="451" t="s">
        <v>101</v>
      </c>
      <c r="L117" s="452">
        <v>-2057466.09</v>
      </c>
      <c r="M117" s="445"/>
      <c r="N117" s="445"/>
      <c r="O117" s="445"/>
      <c r="P117" s="445"/>
      <c r="Q117" s="445"/>
      <c r="R117" s="445"/>
      <c r="S117" s="445"/>
      <c r="T117" s="452">
        <v>-2057466.09</v>
      </c>
      <c r="U117" s="301">
        <f t="shared" si="8"/>
        <v>100</v>
      </c>
      <c r="W117" s="453"/>
    </row>
    <row r="118" spans="1:23" ht="50.25" customHeight="1" thickBot="1">
      <c r="A118" s="454"/>
      <c r="B118" s="287"/>
      <c r="C118" s="455" t="s">
        <v>181</v>
      </c>
      <c r="D118" s="456"/>
      <c r="E118" s="456"/>
      <c r="F118" s="456"/>
      <c r="G118" s="456"/>
      <c r="H118" s="456"/>
      <c r="I118" s="456"/>
      <c r="J118" s="456"/>
      <c r="K118" s="456"/>
      <c r="L118" s="457">
        <f>L8+L81</f>
        <v>419461260.00000006</v>
      </c>
      <c r="M118" s="445"/>
      <c r="N118" s="445"/>
      <c r="O118" s="445"/>
      <c r="P118" s="445"/>
      <c r="Q118" s="445"/>
      <c r="R118" s="445"/>
      <c r="S118" s="445"/>
      <c r="T118" s="457">
        <f>T8+T81</f>
        <v>387321039.93000007</v>
      </c>
      <c r="U118" s="301">
        <f t="shared" si="8"/>
        <v>92.33773815727345</v>
      </c>
      <c r="W118" s="282"/>
    </row>
    <row r="119" spans="1:19" ht="13.5" customHeight="1">
      <c r="A119" s="286"/>
      <c r="B119" s="287"/>
      <c r="L119" s="281"/>
      <c r="M119" s="445"/>
      <c r="N119" s="445"/>
      <c r="O119" s="445"/>
      <c r="P119" s="445"/>
      <c r="Q119" s="445"/>
      <c r="R119" s="445"/>
      <c r="S119" s="445"/>
    </row>
    <row r="120" spans="1:20" ht="33" customHeight="1">
      <c r="A120" s="286"/>
      <c r="B120" s="287"/>
      <c r="H120" s="490" t="s">
        <v>182</v>
      </c>
      <c r="I120" s="493"/>
      <c r="J120" s="493"/>
      <c r="K120" s="494"/>
      <c r="L120" s="458">
        <f>SUM(L121:L134)</f>
        <v>78303000</v>
      </c>
      <c r="M120" s="459"/>
      <c r="N120" s="459"/>
      <c r="O120" s="459"/>
      <c r="P120" s="459"/>
      <c r="Q120" s="459"/>
      <c r="R120" s="459"/>
      <c r="S120" s="459"/>
      <c r="T120" s="458">
        <f>SUM(T121:T134)</f>
        <v>76886125.18</v>
      </c>
    </row>
    <row r="121" spans="1:20" ht="18.75">
      <c r="A121" s="286"/>
      <c r="B121" s="287"/>
      <c r="C121" s="286"/>
      <c r="D121" s="288"/>
      <c r="E121" s="288"/>
      <c r="F121" s="288"/>
      <c r="G121" s="288"/>
      <c r="H121" s="495" t="s">
        <v>183</v>
      </c>
      <c r="I121" s="496"/>
      <c r="J121" s="496"/>
      <c r="K121" s="496"/>
      <c r="L121" s="460">
        <v>908000</v>
      </c>
      <c r="M121" s="459"/>
      <c r="N121" s="459"/>
      <c r="O121" s="459"/>
      <c r="P121" s="459"/>
      <c r="Q121" s="459"/>
      <c r="R121" s="459"/>
      <c r="S121" s="459"/>
      <c r="T121" s="460">
        <v>740500</v>
      </c>
    </row>
    <row r="122" spans="1:20" ht="34.5" customHeight="1">
      <c r="A122" s="286"/>
      <c r="B122" s="287"/>
      <c r="C122" s="286"/>
      <c r="D122" s="288"/>
      <c r="E122" s="288"/>
      <c r="F122" s="288"/>
      <c r="G122" s="288"/>
      <c r="H122" s="495" t="s">
        <v>184</v>
      </c>
      <c r="I122" s="496"/>
      <c r="J122" s="496"/>
      <c r="K122" s="496"/>
      <c r="L122" s="460">
        <v>358000</v>
      </c>
      <c r="M122" s="459"/>
      <c r="N122" s="459"/>
      <c r="O122" s="459"/>
      <c r="P122" s="459"/>
      <c r="Q122" s="459"/>
      <c r="R122" s="459"/>
      <c r="S122" s="459"/>
      <c r="T122" s="460">
        <v>358000</v>
      </c>
    </row>
    <row r="123" spans="1:20" ht="18.75">
      <c r="A123" s="286"/>
      <c r="B123" s="287"/>
      <c r="C123" s="286"/>
      <c r="D123" s="288"/>
      <c r="E123" s="288"/>
      <c r="F123" s="288"/>
      <c r="G123" s="288"/>
      <c r="H123" s="495" t="s">
        <v>185</v>
      </c>
      <c r="I123" s="496"/>
      <c r="J123" s="496"/>
      <c r="K123" s="496"/>
      <c r="L123" s="460">
        <v>742000</v>
      </c>
      <c r="M123" s="459"/>
      <c r="N123" s="459"/>
      <c r="O123" s="459"/>
      <c r="P123" s="459"/>
      <c r="Q123" s="459"/>
      <c r="R123" s="459"/>
      <c r="S123" s="459"/>
      <c r="T123" s="460">
        <v>313199.18</v>
      </c>
    </row>
    <row r="124" spans="1:20" ht="18.75">
      <c r="A124" s="286"/>
      <c r="B124" s="287"/>
      <c r="C124" s="286"/>
      <c r="D124" s="288"/>
      <c r="E124" s="288"/>
      <c r="F124" s="288"/>
      <c r="G124" s="288"/>
      <c r="H124" s="495" t="s">
        <v>186</v>
      </c>
      <c r="I124" s="496"/>
      <c r="J124" s="496"/>
      <c r="K124" s="496"/>
      <c r="L124" s="460">
        <v>5515000</v>
      </c>
      <c r="M124" s="459"/>
      <c r="N124" s="459"/>
      <c r="O124" s="459"/>
      <c r="P124" s="459"/>
      <c r="Q124" s="459"/>
      <c r="R124" s="459"/>
      <c r="S124" s="459"/>
      <c r="T124" s="460">
        <v>5515000</v>
      </c>
    </row>
    <row r="125" spans="1:20" ht="18.75">
      <c r="A125" s="286"/>
      <c r="B125" s="287"/>
      <c r="C125" s="286"/>
      <c r="D125" s="288"/>
      <c r="E125" s="288"/>
      <c r="F125" s="288"/>
      <c r="G125" s="288"/>
      <c r="H125" s="495" t="s">
        <v>187</v>
      </c>
      <c r="I125" s="496"/>
      <c r="J125" s="496"/>
      <c r="K125" s="496"/>
      <c r="L125" s="460">
        <v>5602000</v>
      </c>
      <c r="M125" s="459"/>
      <c r="N125" s="459"/>
      <c r="O125" s="459"/>
      <c r="P125" s="459"/>
      <c r="Q125" s="459"/>
      <c r="R125" s="459"/>
      <c r="S125" s="459"/>
      <c r="T125" s="460">
        <v>5243966</v>
      </c>
    </row>
    <row r="126" spans="1:20" ht="18.75">
      <c r="A126" s="286"/>
      <c r="B126" s="287"/>
      <c r="C126" s="286"/>
      <c r="D126" s="288"/>
      <c r="E126" s="288"/>
      <c r="F126" s="288"/>
      <c r="G126" s="288"/>
      <c r="H126" s="495" t="s">
        <v>188</v>
      </c>
      <c r="I126" s="496"/>
      <c r="J126" s="496"/>
      <c r="K126" s="496"/>
      <c r="L126" s="460">
        <v>14692000</v>
      </c>
      <c r="M126" s="459"/>
      <c r="N126" s="459"/>
      <c r="O126" s="459"/>
      <c r="P126" s="459"/>
      <c r="Q126" s="459"/>
      <c r="R126" s="459"/>
      <c r="S126" s="459"/>
      <c r="T126" s="460">
        <v>14278460</v>
      </c>
    </row>
    <row r="127" spans="1:20" ht="31.5" customHeight="1">
      <c r="A127" s="286"/>
      <c r="B127" s="287"/>
      <c r="C127" s="286"/>
      <c r="D127" s="288"/>
      <c r="E127" s="288"/>
      <c r="F127" s="288"/>
      <c r="G127" s="288"/>
      <c r="H127" s="487" t="s">
        <v>189</v>
      </c>
      <c r="I127" s="488"/>
      <c r="J127" s="488"/>
      <c r="K127" s="489"/>
      <c r="L127" s="460">
        <v>18858000</v>
      </c>
      <c r="M127" s="459"/>
      <c r="N127" s="459"/>
      <c r="O127" s="459"/>
      <c r="P127" s="459"/>
      <c r="Q127" s="459"/>
      <c r="R127" s="459"/>
      <c r="S127" s="459"/>
      <c r="T127" s="460">
        <v>18858000</v>
      </c>
    </row>
    <row r="128" spans="1:20" ht="18.75">
      <c r="A128" s="286"/>
      <c r="B128" s="287"/>
      <c r="C128" s="286"/>
      <c r="D128" s="288"/>
      <c r="E128" s="288"/>
      <c r="F128" s="288"/>
      <c r="G128" s="288"/>
      <c r="H128" s="495" t="s">
        <v>190</v>
      </c>
      <c r="I128" s="496"/>
      <c r="J128" s="496"/>
      <c r="K128" s="496"/>
      <c r="L128" s="460">
        <v>24968000</v>
      </c>
      <c r="M128" s="459"/>
      <c r="N128" s="459"/>
      <c r="O128" s="459"/>
      <c r="P128" s="459"/>
      <c r="Q128" s="459"/>
      <c r="R128" s="459"/>
      <c r="S128" s="459"/>
      <c r="T128" s="460">
        <v>24968000</v>
      </c>
    </row>
    <row r="129" spans="1:20" ht="18.75">
      <c r="A129" s="286"/>
      <c r="B129" s="287"/>
      <c r="C129" s="286"/>
      <c r="D129" s="288"/>
      <c r="E129" s="288"/>
      <c r="F129" s="288"/>
      <c r="G129" s="288"/>
      <c r="H129" s="495" t="s">
        <v>191</v>
      </c>
      <c r="I129" s="496"/>
      <c r="J129" s="496"/>
      <c r="K129" s="496"/>
      <c r="L129" s="460">
        <v>5333000</v>
      </c>
      <c r="M129" s="459"/>
      <c r="N129" s="459"/>
      <c r="O129" s="459"/>
      <c r="P129" s="459"/>
      <c r="Q129" s="459"/>
      <c r="R129" s="459"/>
      <c r="S129" s="459"/>
      <c r="T129" s="460">
        <v>5333000</v>
      </c>
    </row>
    <row r="130" spans="1:20" ht="18.75">
      <c r="A130" s="286"/>
      <c r="B130" s="287"/>
      <c r="C130" s="286"/>
      <c r="D130" s="288"/>
      <c r="E130" s="288"/>
      <c r="F130" s="288"/>
      <c r="G130" s="288"/>
      <c r="H130" s="495" t="s">
        <v>192</v>
      </c>
      <c r="I130" s="496"/>
      <c r="J130" s="496"/>
      <c r="K130" s="496"/>
      <c r="L130" s="460">
        <v>80000</v>
      </c>
      <c r="M130" s="459"/>
      <c r="N130" s="459"/>
      <c r="O130" s="459"/>
      <c r="P130" s="459"/>
      <c r="Q130" s="459"/>
      <c r="R130" s="459"/>
      <c r="S130" s="459"/>
      <c r="T130" s="460">
        <v>80000</v>
      </c>
    </row>
    <row r="131" spans="1:20" ht="18.75">
      <c r="A131" s="286"/>
      <c r="B131" s="287"/>
      <c r="C131" s="286"/>
      <c r="D131" s="288"/>
      <c r="E131" s="288"/>
      <c r="F131" s="288"/>
      <c r="G131" s="288"/>
      <c r="H131" s="495" t="s">
        <v>193</v>
      </c>
      <c r="I131" s="496"/>
      <c r="J131" s="496"/>
      <c r="K131" s="496"/>
      <c r="L131" s="460">
        <v>72000</v>
      </c>
      <c r="M131" s="459"/>
      <c r="N131" s="459"/>
      <c r="O131" s="459"/>
      <c r="P131" s="459"/>
      <c r="Q131" s="459"/>
      <c r="R131" s="459"/>
      <c r="S131" s="459"/>
      <c r="T131" s="460">
        <v>72000</v>
      </c>
    </row>
    <row r="132" spans="1:20" ht="18.75">
      <c r="A132" s="286"/>
      <c r="B132" s="287"/>
      <c r="C132" s="286"/>
      <c r="D132" s="288"/>
      <c r="E132" s="288"/>
      <c r="F132" s="288"/>
      <c r="G132" s="288"/>
      <c r="H132" s="487" t="s">
        <v>194</v>
      </c>
      <c r="I132" s="497"/>
      <c r="J132" s="497"/>
      <c r="K132" s="498"/>
      <c r="L132" s="460">
        <v>366000</v>
      </c>
      <c r="M132" s="459"/>
      <c r="N132" s="459"/>
      <c r="O132" s="459"/>
      <c r="P132" s="459"/>
      <c r="Q132" s="459"/>
      <c r="R132" s="459"/>
      <c r="S132" s="459"/>
      <c r="T132" s="460">
        <v>366000</v>
      </c>
    </row>
    <row r="133" spans="1:20" ht="36" customHeight="1">
      <c r="A133" s="286"/>
      <c r="B133" s="287"/>
      <c r="C133" s="286"/>
      <c r="D133" s="288"/>
      <c r="E133" s="288"/>
      <c r="F133" s="288"/>
      <c r="G133" s="288"/>
      <c r="H133" s="487" t="s">
        <v>195</v>
      </c>
      <c r="I133" s="499"/>
      <c r="J133" s="499"/>
      <c r="K133" s="500"/>
      <c r="L133" s="460">
        <v>180000</v>
      </c>
      <c r="M133" s="459"/>
      <c r="N133" s="459"/>
      <c r="O133" s="459"/>
      <c r="P133" s="459"/>
      <c r="Q133" s="459"/>
      <c r="R133" s="459"/>
      <c r="S133" s="459"/>
      <c r="T133" s="460">
        <v>180000</v>
      </c>
    </row>
    <row r="134" spans="1:20" ht="18.75">
      <c r="A134" s="286"/>
      <c r="B134" s="287"/>
      <c r="C134" s="286"/>
      <c r="D134" s="288"/>
      <c r="E134" s="288"/>
      <c r="F134" s="288"/>
      <c r="G134" s="288"/>
      <c r="H134" s="495" t="s">
        <v>196</v>
      </c>
      <c r="I134" s="496"/>
      <c r="J134" s="496"/>
      <c r="K134" s="496"/>
      <c r="L134" s="460">
        <v>629000</v>
      </c>
      <c r="M134" s="459"/>
      <c r="N134" s="459"/>
      <c r="O134" s="459"/>
      <c r="P134" s="459"/>
      <c r="Q134" s="459"/>
      <c r="R134" s="459"/>
      <c r="S134" s="459"/>
      <c r="T134" s="460">
        <v>580000</v>
      </c>
    </row>
    <row r="135" spans="1:20" ht="18.75">
      <c r="A135" s="286"/>
      <c r="B135" s="287"/>
      <c r="C135" s="286"/>
      <c r="D135" s="288"/>
      <c r="E135" s="288"/>
      <c r="F135" s="288"/>
      <c r="G135" s="288"/>
      <c r="H135" s="490" t="s">
        <v>197</v>
      </c>
      <c r="I135" s="493"/>
      <c r="J135" s="493"/>
      <c r="K135" s="494"/>
      <c r="L135" s="458">
        <f aca="true" t="shared" si="10" ref="L135:T135">SUM(L136:L147)</f>
        <v>25433363.59</v>
      </c>
      <c r="M135" s="458">
        <f t="shared" si="10"/>
        <v>0</v>
      </c>
      <c r="N135" s="458">
        <f t="shared" si="10"/>
        <v>0</v>
      </c>
      <c r="O135" s="458">
        <f t="shared" si="10"/>
        <v>0</v>
      </c>
      <c r="P135" s="458">
        <f t="shared" si="10"/>
        <v>0</v>
      </c>
      <c r="Q135" s="458">
        <f t="shared" si="10"/>
        <v>0</v>
      </c>
      <c r="R135" s="458">
        <f t="shared" si="10"/>
        <v>0</v>
      </c>
      <c r="S135" s="458">
        <f t="shared" si="10"/>
        <v>0</v>
      </c>
      <c r="T135" s="458">
        <f t="shared" si="10"/>
        <v>24127399.44</v>
      </c>
    </row>
    <row r="136" spans="1:20" ht="18.75">
      <c r="A136" s="286"/>
      <c r="B136" s="287"/>
      <c r="C136" s="286"/>
      <c r="D136" s="288"/>
      <c r="E136" s="288"/>
      <c r="F136" s="288"/>
      <c r="G136" s="288"/>
      <c r="H136" s="495" t="s">
        <v>198</v>
      </c>
      <c r="I136" s="496"/>
      <c r="J136" s="496"/>
      <c r="K136" s="496"/>
      <c r="L136" s="460">
        <v>5686000</v>
      </c>
      <c r="M136" s="459"/>
      <c r="N136" s="459"/>
      <c r="O136" s="459"/>
      <c r="P136" s="459"/>
      <c r="Q136" s="459"/>
      <c r="R136" s="459"/>
      <c r="S136" s="459"/>
      <c r="T136" s="460">
        <v>5686000</v>
      </c>
    </row>
    <row r="137" spans="1:20" ht="18.75">
      <c r="A137" s="286"/>
      <c r="B137" s="287"/>
      <c r="C137" s="286"/>
      <c r="D137" s="288"/>
      <c r="E137" s="288"/>
      <c r="F137" s="288"/>
      <c r="G137" s="288"/>
      <c r="H137" s="487" t="s">
        <v>199</v>
      </c>
      <c r="I137" s="488"/>
      <c r="J137" s="488"/>
      <c r="K137" s="489"/>
      <c r="L137" s="460">
        <v>490300</v>
      </c>
      <c r="M137" s="459"/>
      <c r="N137" s="459"/>
      <c r="O137" s="459"/>
      <c r="P137" s="459"/>
      <c r="Q137" s="459"/>
      <c r="R137" s="459"/>
      <c r="S137" s="459"/>
      <c r="T137" s="460">
        <v>480250</v>
      </c>
    </row>
    <row r="138" spans="1:20" ht="18.75" customHeight="1">
      <c r="A138" s="286"/>
      <c r="B138" s="287"/>
      <c r="C138" s="286"/>
      <c r="D138" s="288"/>
      <c r="E138" s="288"/>
      <c r="F138" s="288"/>
      <c r="G138" s="288"/>
      <c r="H138" s="487" t="s">
        <v>200</v>
      </c>
      <c r="I138" s="488"/>
      <c r="J138" s="488"/>
      <c r="K138" s="489"/>
      <c r="L138" s="460">
        <v>1496000</v>
      </c>
      <c r="M138" s="459"/>
      <c r="N138" s="459"/>
      <c r="O138" s="459"/>
      <c r="P138" s="459"/>
      <c r="Q138" s="459"/>
      <c r="R138" s="459"/>
      <c r="S138" s="459"/>
      <c r="T138" s="460">
        <v>1450282.24</v>
      </c>
    </row>
    <row r="139" spans="1:20" ht="18.75">
      <c r="A139" s="286"/>
      <c r="B139" s="287"/>
      <c r="C139" s="286"/>
      <c r="D139" s="288"/>
      <c r="E139" s="288"/>
      <c r="F139" s="288"/>
      <c r="G139" s="288"/>
      <c r="H139" s="487" t="s">
        <v>201</v>
      </c>
      <c r="I139" s="488"/>
      <c r="J139" s="488"/>
      <c r="K139" s="489"/>
      <c r="L139" s="460"/>
      <c r="M139" s="459"/>
      <c r="N139" s="459"/>
      <c r="O139" s="459"/>
      <c r="P139" s="459"/>
      <c r="Q139" s="459"/>
      <c r="R139" s="459"/>
      <c r="S139" s="459"/>
      <c r="T139" s="460"/>
    </row>
    <row r="140" spans="1:20" ht="18.75">
      <c r="A140" s="286"/>
      <c r="B140" s="287"/>
      <c r="C140" s="286"/>
      <c r="D140" s="288"/>
      <c r="E140" s="288"/>
      <c r="F140" s="288"/>
      <c r="G140" s="288"/>
      <c r="H140" s="487" t="s">
        <v>202</v>
      </c>
      <c r="I140" s="488"/>
      <c r="J140" s="488"/>
      <c r="K140" s="489"/>
      <c r="L140" s="460">
        <v>881000</v>
      </c>
      <c r="M140" s="459"/>
      <c r="N140" s="459"/>
      <c r="O140" s="459"/>
      <c r="P140" s="459"/>
      <c r="Q140" s="459"/>
      <c r="R140" s="459"/>
      <c r="S140" s="459"/>
      <c r="T140" s="460"/>
    </row>
    <row r="141" spans="1:20" ht="18.75">
      <c r="A141" s="286"/>
      <c r="B141" s="287"/>
      <c r="C141" s="286"/>
      <c r="D141" s="288"/>
      <c r="E141" s="288"/>
      <c r="F141" s="288"/>
      <c r="G141" s="288"/>
      <c r="H141" s="487" t="s">
        <v>203</v>
      </c>
      <c r="I141" s="488"/>
      <c r="J141" s="488"/>
      <c r="K141" s="489"/>
      <c r="L141" s="460">
        <v>3675063.59</v>
      </c>
      <c r="M141" s="459"/>
      <c r="N141" s="459"/>
      <c r="O141" s="459"/>
      <c r="P141" s="459"/>
      <c r="Q141" s="459"/>
      <c r="R141" s="459"/>
      <c r="S141" s="459"/>
      <c r="T141" s="460">
        <v>3655418.82</v>
      </c>
    </row>
    <row r="142" spans="1:20" ht="18.75" customHeight="1">
      <c r="A142" s="286"/>
      <c r="B142" s="287"/>
      <c r="C142" s="286"/>
      <c r="D142" s="288"/>
      <c r="E142" s="288"/>
      <c r="F142" s="288"/>
      <c r="G142" s="288"/>
      <c r="H142" s="487" t="s">
        <v>204</v>
      </c>
      <c r="I142" s="488"/>
      <c r="J142" s="488"/>
      <c r="K142" s="489"/>
      <c r="L142" s="460">
        <v>5000000</v>
      </c>
      <c r="M142" s="459"/>
      <c r="N142" s="459"/>
      <c r="O142" s="459"/>
      <c r="P142" s="459"/>
      <c r="Q142" s="459"/>
      <c r="R142" s="459"/>
      <c r="S142" s="459"/>
      <c r="T142" s="460">
        <v>4944933.19</v>
      </c>
    </row>
    <row r="143" spans="1:20" ht="18.75" customHeight="1">
      <c r="A143" s="286"/>
      <c r="B143" s="287"/>
      <c r="C143" s="286"/>
      <c r="D143" s="288"/>
      <c r="E143" s="288"/>
      <c r="F143" s="288"/>
      <c r="G143" s="288"/>
      <c r="H143" s="487" t="s">
        <v>205</v>
      </c>
      <c r="I143" s="488"/>
      <c r="J143" s="488"/>
      <c r="K143" s="489"/>
      <c r="L143" s="460"/>
      <c r="M143" s="459"/>
      <c r="N143" s="459"/>
      <c r="O143" s="459"/>
      <c r="P143" s="459"/>
      <c r="Q143" s="459"/>
      <c r="R143" s="459"/>
      <c r="S143" s="459"/>
      <c r="T143" s="460"/>
    </row>
    <row r="144" spans="1:20" ht="18.75" customHeight="1">
      <c r="A144" s="286"/>
      <c r="B144" s="287"/>
      <c r="C144" s="286"/>
      <c r="D144" s="288"/>
      <c r="E144" s="288"/>
      <c r="F144" s="288"/>
      <c r="G144" s="288"/>
      <c r="H144" s="487" t="s">
        <v>206</v>
      </c>
      <c r="I144" s="488"/>
      <c r="J144" s="488"/>
      <c r="K144" s="489"/>
      <c r="L144" s="460">
        <v>1190000</v>
      </c>
      <c r="M144" s="459"/>
      <c r="N144" s="459"/>
      <c r="O144" s="459"/>
      <c r="P144" s="459"/>
      <c r="Q144" s="459"/>
      <c r="R144" s="459"/>
      <c r="S144" s="459"/>
      <c r="T144" s="460">
        <v>1190000</v>
      </c>
    </row>
    <row r="145" spans="1:20" ht="18.75" customHeight="1">
      <c r="A145" s="286"/>
      <c r="B145" s="287"/>
      <c r="C145" s="286"/>
      <c r="D145" s="288"/>
      <c r="E145" s="288"/>
      <c r="F145" s="288"/>
      <c r="G145" s="288"/>
      <c r="H145" s="487" t="s">
        <v>207</v>
      </c>
      <c r="I145" s="488"/>
      <c r="J145" s="488"/>
      <c r="K145" s="489"/>
      <c r="L145" s="460">
        <v>455000</v>
      </c>
      <c r="M145" s="459"/>
      <c r="N145" s="459"/>
      <c r="O145" s="459"/>
      <c r="P145" s="459"/>
      <c r="Q145" s="459"/>
      <c r="R145" s="459"/>
      <c r="S145" s="459"/>
      <c r="T145" s="460">
        <v>455000</v>
      </c>
    </row>
    <row r="146" spans="1:20" ht="18.75" customHeight="1">
      <c r="A146" s="286"/>
      <c r="B146" s="287"/>
      <c r="C146" s="286"/>
      <c r="D146" s="288"/>
      <c r="E146" s="288"/>
      <c r="F146" s="288"/>
      <c r="G146" s="288"/>
      <c r="H146" s="487" t="s">
        <v>208</v>
      </c>
      <c r="I146" s="488"/>
      <c r="J146" s="488"/>
      <c r="K146" s="489"/>
      <c r="L146" s="460">
        <v>876000</v>
      </c>
      <c r="M146" s="459"/>
      <c r="N146" s="459"/>
      <c r="O146" s="459"/>
      <c r="P146" s="459"/>
      <c r="Q146" s="459"/>
      <c r="R146" s="459"/>
      <c r="S146" s="459"/>
      <c r="T146" s="460">
        <v>581515.19</v>
      </c>
    </row>
    <row r="147" spans="1:20" ht="18.75" customHeight="1">
      <c r="A147" s="286"/>
      <c r="B147" s="287"/>
      <c r="C147" s="286"/>
      <c r="D147" s="288"/>
      <c r="E147" s="288"/>
      <c r="F147" s="288"/>
      <c r="G147" s="288"/>
      <c r="H147" s="487" t="s">
        <v>209</v>
      </c>
      <c r="I147" s="488"/>
      <c r="J147" s="488"/>
      <c r="K147" s="489"/>
      <c r="L147" s="460">
        <v>5684000</v>
      </c>
      <c r="M147" s="459"/>
      <c r="N147" s="459"/>
      <c r="O147" s="459"/>
      <c r="P147" s="459"/>
      <c r="Q147" s="459"/>
      <c r="R147" s="459"/>
      <c r="S147" s="459"/>
      <c r="T147" s="460">
        <v>5684000</v>
      </c>
    </row>
    <row r="148" spans="1:20" ht="18.75" customHeight="1">
      <c r="A148" s="286"/>
      <c r="B148" s="287"/>
      <c r="C148" s="286"/>
      <c r="D148" s="288"/>
      <c r="E148" s="288"/>
      <c r="F148" s="288"/>
      <c r="G148" s="288"/>
      <c r="H148" s="490" t="s">
        <v>210</v>
      </c>
      <c r="I148" s="491"/>
      <c r="J148" s="491"/>
      <c r="K148" s="492"/>
      <c r="L148" s="458">
        <f>SUM(L149:L165)</f>
        <v>0</v>
      </c>
      <c r="M148" s="459"/>
      <c r="N148" s="459"/>
      <c r="O148" s="459"/>
      <c r="P148" s="459"/>
      <c r="Q148" s="459"/>
      <c r="R148" s="459"/>
      <c r="S148" s="459"/>
      <c r="T148" s="458">
        <f>SUM(T149:T165)</f>
        <v>0</v>
      </c>
    </row>
    <row r="149" spans="1:20" ht="18.75" customHeight="1">
      <c r="A149" s="286"/>
      <c r="B149" s="287"/>
      <c r="C149" s="461"/>
      <c r="D149" s="288"/>
      <c r="E149" s="288"/>
      <c r="F149" s="288"/>
      <c r="G149" s="288"/>
      <c r="H149" s="487" t="s">
        <v>211</v>
      </c>
      <c r="I149" s="488"/>
      <c r="J149" s="488"/>
      <c r="K149" s="489"/>
      <c r="L149" s="460"/>
      <c r="M149" s="459"/>
      <c r="N149" s="459"/>
      <c r="O149" s="459"/>
      <c r="P149" s="459"/>
      <c r="Q149" s="459"/>
      <c r="R149" s="459"/>
      <c r="S149" s="459"/>
      <c r="T149" s="460"/>
    </row>
    <row r="150" spans="1:20" ht="18.75" customHeight="1">
      <c r="A150" s="286"/>
      <c r="B150" s="287"/>
      <c r="C150" s="286"/>
      <c r="D150" s="288"/>
      <c r="E150" s="288"/>
      <c r="F150" s="288"/>
      <c r="G150" s="288"/>
      <c r="H150" s="487" t="s">
        <v>212</v>
      </c>
      <c r="I150" s="488"/>
      <c r="J150" s="488"/>
      <c r="K150" s="489"/>
      <c r="L150" s="460"/>
      <c r="M150" s="459"/>
      <c r="N150" s="459"/>
      <c r="O150" s="459"/>
      <c r="P150" s="459"/>
      <c r="Q150" s="459"/>
      <c r="R150" s="459"/>
      <c r="S150" s="459"/>
      <c r="T150" s="460"/>
    </row>
    <row r="151" spans="1:20" ht="18.75" customHeight="1">
      <c r="A151" s="286"/>
      <c r="B151" s="287"/>
      <c r="C151" s="286"/>
      <c r="D151" s="288"/>
      <c r="E151" s="288"/>
      <c r="F151" s="288"/>
      <c r="G151" s="288"/>
      <c r="H151" s="487" t="s">
        <v>213</v>
      </c>
      <c r="I151" s="488"/>
      <c r="J151" s="488"/>
      <c r="K151" s="489"/>
      <c r="L151" s="460"/>
      <c r="M151" s="459"/>
      <c r="N151" s="459"/>
      <c r="O151" s="459"/>
      <c r="P151" s="459"/>
      <c r="Q151" s="459"/>
      <c r="R151" s="459"/>
      <c r="S151" s="459"/>
      <c r="T151" s="460"/>
    </row>
    <row r="152" spans="1:19" ht="18.75">
      <c r="A152" s="286"/>
      <c r="B152" s="287"/>
      <c r="C152" s="286"/>
      <c r="D152" s="288"/>
      <c r="E152" s="288"/>
      <c r="F152" s="288"/>
      <c r="G152" s="288"/>
      <c r="H152" s="288"/>
      <c r="I152" s="288"/>
      <c r="J152" s="288"/>
      <c r="K152" s="288"/>
      <c r="L152" s="281"/>
      <c r="M152" s="445"/>
      <c r="N152" s="445"/>
      <c r="O152" s="445"/>
      <c r="P152" s="445"/>
      <c r="Q152" s="445"/>
      <c r="R152" s="445"/>
      <c r="S152" s="445"/>
    </row>
    <row r="153" spans="1:19" ht="18.75">
      <c r="A153" s="286"/>
      <c r="B153" s="287"/>
      <c r="C153" s="286"/>
      <c r="D153" s="288"/>
      <c r="E153" s="288"/>
      <c r="F153" s="288"/>
      <c r="G153" s="288"/>
      <c r="H153" s="288"/>
      <c r="I153" s="288"/>
      <c r="J153" s="288"/>
      <c r="K153" s="288"/>
      <c r="L153" s="281"/>
      <c r="M153" s="445"/>
      <c r="N153" s="445"/>
      <c r="O153" s="445"/>
      <c r="P153" s="445"/>
      <c r="Q153" s="445"/>
      <c r="R153" s="445"/>
      <c r="S153" s="445"/>
    </row>
    <row r="154" spans="1:19" ht="18.75">
      <c r="A154" s="286"/>
      <c r="B154" s="287"/>
      <c r="C154" s="286"/>
      <c r="D154" s="288"/>
      <c r="E154" s="288"/>
      <c r="F154" s="288"/>
      <c r="G154" s="288"/>
      <c r="H154" s="288"/>
      <c r="I154" s="288"/>
      <c r="J154" s="288"/>
      <c r="K154" s="288"/>
      <c r="L154" s="281"/>
      <c r="M154" s="445"/>
      <c r="N154" s="445"/>
      <c r="O154" s="445"/>
      <c r="P154" s="445"/>
      <c r="Q154" s="445"/>
      <c r="R154" s="445"/>
      <c r="S154" s="445"/>
    </row>
    <row r="155" spans="1:19" ht="18.75">
      <c r="A155" s="286"/>
      <c r="B155" s="287"/>
      <c r="C155" s="286"/>
      <c r="D155" s="288"/>
      <c r="E155" s="288"/>
      <c r="F155" s="288"/>
      <c r="G155" s="288"/>
      <c r="H155" s="288"/>
      <c r="I155" s="288"/>
      <c r="J155" s="288"/>
      <c r="K155" s="288"/>
      <c r="L155" s="281"/>
      <c r="M155" s="445"/>
      <c r="N155" s="445"/>
      <c r="O155" s="445"/>
      <c r="P155" s="445"/>
      <c r="Q155" s="445"/>
      <c r="R155" s="445"/>
      <c r="S155" s="445"/>
    </row>
    <row r="156" spans="1:19" ht="18.75">
      <c r="A156" s="286"/>
      <c r="B156" s="287"/>
      <c r="C156" s="286"/>
      <c r="D156" s="288"/>
      <c r="E156" s="288"/>
      <c r="F156" s="288"/>
      <c r="G156" s="288"/>
      <c r="H156" s="288"/>
      <c r="I156" s="288"/>
      <c r="J156" s="288"/>
      <c r="K156" s="288"/>
      <c r="L156" s="281"/>
      <c r="M156" s="445"/>
      <c r="N156" s="445"/>
      <c r="O156" s="445"/>
      <c r="P156" s="445"/>
      <c r="Q156" s="445"/>
      <c r="R156" s="445"/>
      <c r="S156" s="445"/>
    </row>
    <row r="157" spans="1:19" ht="18.75">
      <c r="A157" s="286"/>
      <c r="B157" s="287"/>
      <c r="C157" s="286"/>
      <c r="D157" s="288"/>
      <c r="E157" s="288"/>
      <c r="F157" s="288"/>
      <c r="G157" s="288"/>
      <c r="H157" s="288"/>
      <c r="I157" s="288"/>
      <c r="J157" s="288"/>
      <c r="K157" s="288"/>
      <c r="L157" s="281"/>
      <c r="M157" s="445"/>
      <c r="N157" s="445"/>
      <c r="O157" s="445"/>
      <c r="P157" s="445"/>
      <c r="Q157" s="445"/>
      <c r="R157" s="445"/>
      <c r="S157" s="445"/>
    </row>
    <row r="158" spans="1:19" ht="18.75">
      <c r="A158" s="286"/>
      <c r="B158" s="287"/>
      <c r="C158" s="286"/>
      <c r="D158" s="288"/>
      <c r="E158" s="288"/>
      <c r="F158" s="288"/>
      <c r="G158" s="288"/>
      <c r="H158" s="288"/>
      <c r="I158" s="288"/>
      <c r="J158" s="288"/>
      <c r="K158" s="288"/>
      <c r="L158" s="281"/>
      <c r="M158" s="445"/>
      <c r="N158" s="445"/>
      <c r="O158" s="445"/>
      <c r="P158" s="445"/>
      <c r="Q158" s="445"/>
      <c r="R158" s="445"/>
      <c r="S158" s="445"/>
    </row>
    <row r="159" spans="1:19" ht="18.75">
      <c r="A159" s="286"/>
      <c r="B159" s="287"/>
      <c r="C159" s="286"/>
      <c r="D159" s="288"/>
      <c r="E159" s="288"/>
      <c r="F159" s="288"/>
      <c r="G159" s="288"/>
      <c r="H159" s="288"/>
      <c r="I159" s="288"/>
      <c r="J159" s="288"/>
      <c r="K159" s="288"/>
      <c r="L159" s="281"/>
      <c r="M159" s="445"/>
      <c r="N159" s="445"/>
      <c r="O159" s="445"/>
      <c r="P159" s="445"/>
      <c r="Q159" s="445"/>
      <c r="R159" s="445"/>
      <c r="S159" s="445"/>
    </row>
    <row r="160" spans="1:19" ht="18.75">
      <c r="A160" s="286"/>
      <c r="B160" s="287"/>
      <c r="C160" s="286"/>
      <c r="D160" s="288"/>
      <c r="E160" s="288"/>
      <c r="F160" s="288"/>
      <c r="G160" s="288"/>
      <c r="H160" s="288"/>
      <c r="I160" s="288"/>
      <c r="J160" s="288"/>
      <c r="K160" s="288"/>
      <c r="L160" s="281"/>
      <c r="M160" s="445"/>
      <c r="N160" s="445"/>
      <c r="O160" s="445"/>
      <c r="P160" s="445"/>
      <c r="Q160" s="445"/>
      <c r="R160" s="445"/>
      <c r="S160" s="445"/>
    </row>
    <row r="161" spans="1:19" ht="18.75">
      <c r="A161" s="286"/>
      <c r="B161" s="287"/>
      <c r="C161" s="286"/>
      <c r="D161" s="288"/>
      <c r="E161" s="288"/>
      <c r="F161" s="288"/>
      <c r="G161" s="288"/>
      <c r="H161" s="288"/>
      <c r="I161" s="288"/>
      <c r="J161" s="288"/>
      <c r="K161" s="288"/>
      <c r="L161" s="281"/>
      <c r="M161" s="445"/>
      <c r="N161" s="445"/>
      <c r="O161" s="445"/>
      <c r="P161" s="445"/>
      <c r="Q161" s="445"/>
      <c r="R161" s="445"/>
      <c r="S161" s="445"/>
    </row>
    <row r="162" spans="1:19" ht="18.75">
      <c r="A162" s="286"/>
      <c r="B162" s="287"/>
      <c r="C162" s="286"/>
      <c r="D162" s="288"/>
      <c r="E162" s="288"/>
      <c r="F162" s="288"/>
      <c r="G162" s="288"/>
      <c r="H162" s="288"/>
      <c r="I162" s="288"/>
      <c r="J162" s="288"/>
      <c r="K162" s="288"/>
      <c r="L162" s="281"/>
      <c r="M162" s="445"/>
      <c r="N162" s="445"/>
      <c r="O162" s="445"/>
      <c r="P162" s="445"/>
      <c r="Q162" s="445"/>
      <c r="R162" s="445"/>
      <c r="S162" s="445"/>
    </row>
    <row r="163" spans="1:19" ht="18.75">
      <c r="A163" s="286"/>
      <c r="B163" s="287"/>
      <c r="C163" s="286"/>
      <c r="D163" s="288"/>
      <c r="E163" s="288"/>
      <c r="F163" s="288"/>
      <c r="G163" s="288"/>
      <c r="H163" s="288"/>
      <c r="I163" s="288"/>
      <c r="J163" s="288"/>
      <c r="K163" s="288"/>
      <c r="L163" s="281"/>
      <c r="M163" s="445"/>
      <c r="N163" s="445"/>
      <c r="O163" s="445"/>
      <c r="P163" s="445"/>
      <c r="Q163" s="445"/>
      <c r="R163" s="445"/>
      <c r="S163" s="445"/>
    </row>
    <row r="164" spans="1:19" ht="18.75">
      <c r="A164" s="286"/>
      <c r="B164" s="287"/>
      <c r="C164" s="286"/>
      <c r="D164" s="288"/>
      <c r="E164" s="288"/>
      <c r="F164" s="288"/>
      <c r="G164" s="288"/>
      <c r="H164" s="288"/>
      <c r="I164" s="288"/>
      <c r="J164" s="288"/>
      <c r="K164" s="288"/>
      <c r="L164" s="281"/>
      <c r="M164" s="445"/>
      <c r="N164" s="445"/>
      <c r="O164" s="445"/>
      <c r="P164" s="445"/>
      <c r="Q164" s="445"/>
      <c r="R164" s="445"/>
      <c r="S164" s="445"/>
    </row>
    <row r="165" spans="1:19" ht="18.75">
      <c r="A165" s="286"/>
      <c r="B165" s="287"/>
      <c r="C165" s="286"/>
      <c r="D165" s="288"/>
      <c r="E165" s="288"/>
      <c r="F165" s="288"/>
      <c r="G165" s="288"/>
      <c r="H165" s="288"/>
      <c r="I165" s="288"/>
      <c r="J165" s="288"/>
      <c r="K165" s="288"/>
      <c r="L165" s="281"/>
      <c r="M165" s="445"/>
      <c r="N165" s="445"/>
      <c r="O165" s="445"/>
      <c r="P165" s="445"/>
      <c r="Q165" s="445"/>
      <c r="R165" s="445"/>
      <c r="S165" s="445"/>
    </row>
    <row r="166" spans="1:19" ht="18.75">
      <c r="A166" s="286"/>
      <c r="B166" s="287"/>
      <c r="C166" s="286"/>
      <c r="D166" s="288"/>
      <c r="E166" s="288"/>
      <c r="F166" s="288"/>
      <c r="G166" s="288"/>
      <c r="H166" s="288"/>
      <c r="I166" s="288"/>
      <c r="J166" s="288"/>
      <c r="K166" s="288"/>
      <c r="L166" s="281"/>
      <c r="M166" s="445"/>
      <c r="N166" s="445"/>
      <c r="O166" s="445"/>
      <c r="P166" s="445"/>
      <c r="Q166" s="445"/>
      <c r="R166" s="445"/>
      <c r="S166" s="445"/>
    </row>
    <row r="167" spans="1:19" ht="18.75">
      <c r="A167" s="286"/>
      <c r="B167" s="287"/>
      <c r="C167" s="286"/>
      <c r="D167" s="288"/>
      <c r="E167" s="288"/>
      <c r="F167" s="288"/>
      <c r="G167" s="288"/>
      <c r="H167" s="288"/>
      <c r="I167" s="288"/>
      <c r="J167" s="288"/>
      <c r="K167" s="288"/>
      <c r="L167" s="281"/>
      <c r="M167" s="445"/>
      <c r="N167" s="445"/>
      <c r="O167" s="445"/>
      <c r="P167" s="445"/>
      <c r="Q167" s="445"/>
      <c r="R167" s="445"/>
      <c r="S167" s="445"/>
    </row>
    <row r="168" spans="1:19" ht="18.75">
      <c r="A168" s="286"/>
      <c r="B168" s="287"/>
      <c r="C168" s="286"/>
      <c r="D168" s="288"/>
      <c r="E168" s="288"/>
      <c r="F168" s="288"/>
      <c r="G168" s="288"/>
      <c r="H168" s="288"/>
      <c r="I168" s="288"/>
      <c r="J168" s="288"/>
      <c r="K168" s="288"/>
      <c r="L168" s="281"/>
      <c r="M168" s="445"/>
      <c r="N168" s="445"/>
      <c r="O168" s="445"/>
      <c r="P168" s="445"/>
      <c r="Q168" s="445"/>
      <c r="R168" s="445"/>
      <c r="S168" s="445"/>
    </row>
    <row r="169" spans="1:19" ht="18.75">
      <c r="A169" s="286"/>
      <c r="B169" s="287"/>
      <c r="C169" s="286"/>
      <c r="D169" s="288"/>
      <c r="E169" s="288"/>
      <c r="F169" s="288"/>
      <c r="G169" s="288"/>
      <c r="H169" s="288"/>
      <c r="I169" s="288"/>
      <c r="J169" s="288"/>
      <c r="K169" s="288"/>
      <c r="L169" s="281"/>
      <c r="M169" s="445"/>
      <c r="N169" s="445"/>
      <c r="O169" s="445"/>
      <c r="P169" s="445"/>
      <c r="Q169" s="445"/>
      <c r="R169" s="445"/>
      <c r="S169" s="445"/>
    </row>
    <row r="170" spans="1:19" ht="18.75">
      <c r="A170" s="286"/>
      <c r="B170" s="287"/>
      <c r="C170" s="286"/>
      <c r="D170" s="288"/>
      <c r="E170" s="288"/>
      <c r="F170" s="288"/>
      <c r="G170" s="288"/>
      <c r="H170" s="288"/>
      <c r="I170" s="288"/>
      <c r="J170" s="288"/>
      <c r="K170" s="288"/>
      <c r="L170" s="281"/>
      <c r="M170" s="445"/>
      <c r="N170" s="445"/>
      <c r="O170" s="445"/>
      <c r="P170" s="445"/>
      <c r="Q170" s="445"/>
      <c r="R170" s="445"/>
      <c r="S170" s="445"/>
    </row>
    <row r="171" spans="1:19" ht="18.75">
      <c r="A171" s="286"/>
      <c r="B171" s="287"/>
      <c r="C171" s="286"/>
      <c r="D171" s="288"/>
      <c r="E171" s="288"/>
      <c r="F171" s="288"/>
      <c r="G171" s="288"/>
      <c r="H171" s="288"/>
      <c r="I171" s="288"/>
      <c r="J171" s="288"/>
      <c r="K171" s="288"/>
      <c r="L171" s="281"/>
      <c r="M171" s="445"/>
      <c r="N171" s="445"/>
      <c r="O171" s="445"/>
      <c r="P171" s="445"/>
      <c r="Q171" s="445"/>
      <c r="R171" s="445"/>
      <c r="S171" s="445"/>
    </row>
    <row r="172" spans="1:19" ht="18.75">
      <c r="A172" s="286"/>
      <c r="B172" s="287"/>
      <c r="C172" s="286"/>
      <c r="D172" s="288"/>
      <c r="E172" s="288"/>
      <c r="F172" s="288"/>
      <c r="G172" s="288"/>
      <c r="H172" s="288"/>
      <c r="I172" s="288"/>
      <c r="J172" s="288"/>
      <c r="K172" s="288"/>
      <c r="L172" s="281"/>
      <c r="M172" s="445"/>
      <c r="N172" s="445"/>
      <c r="O172" s="445"/>
      <c r="P172" s="445"/>
      <c r="Q172" s="445"/>
      <c r="R172" s="445"/>
      <c r="S172" s="445"/>
    </row>
    <row r="173" spans="1:19" ht="18.75">
      <c r="A173" s="286"/>
      <c r="B173" s="287"/>
      <c r="C173" s="286"/>
      <c r="D173" s="288"/>
      <c r="E173" s="288"/>
      <c r="F173" s="288"/>
      <c r="G173" s="288"/>
      <c r="H173" s="288"/>
      <c r="I173" s="288"/>
      <c r="J173" s="288"/>
      <c r="K173" s="288"/>
      <c r="L173" s="281"/>
      <c r="M173" s="445"/>
      <c r="N173" s="445"/>
      <c r="O173" s="445"/>
      <c r="P173" s="445"/>
      <c r="Q173" s="445"/>
      <c r="R173" s="445"/>
      <c r="S173" s="445"/>
    </row>
    <row r="174" spans="1:19" ht="18.75">
      <c r="A174" s="286"/>
      <c r="B174" s="287"/>
      <c r="C174" s="286"/>
      <c r="D174" s="288"/>
      <c r="E174" s="288"/>
      <c r="F174" s="288"/>
      <c r="G174" s="288"/>
      <c r="H174" s="288"/>
      <c r="I174" s="288"/>
      <c r="J174" s="288"/>
      <c r="K174" s="288"/>
      <c r="L174" s="281"/>
      <c r="M174" s="445"/>
      <c r="N174" s="445"/>
      <c r="O174" s="445"/>
      <c r="P174" s="445"/>
      <c r="Q174" s="445"/>
      <c r="R174" s="445"/>
      <c r="S174" s="445"/>
    </row>
    <row r="175" spans="1:19" ht="18.75">
      <c r="A175" s="286"/>
      <c r="B175" s="287"/>
      <c r="C175" s="286"/>
      <c r="D175" s="288"/>
      <c r="E175" s="288"/>
      <c r="F175" s="288"/>
      <c r="G175" s="288"/>
      <c r="H175" s="288"/>
      <c r="I175" s="288"/>
      <c r="J175" s="288"/>
      <c r="K175" s="288"/>
      <c r="L175" s="281"/>
      <c r="M175" s="445"/>
      <c r="N175" s="445"/>
      <c r="O175" s="445"/>
      <c r="P175" s="445"/>
      <c r="Q175" s="445"/>
      <c r="R175" s="445"/>
      <c r="S175" s="445"/>
    </row>
    <row r="176" spans="1:19" ht="18.75">
      <c r="A176" s="286"/>
      <c r="B176" s="287"/>
      <c r="C176" s="286"/>
      <c r="D176" s="288"/>
      <c r="E176" s="288"/>
      <c r="F176" s="288"/>
      <c r="G176" s="288"/>
      <c r="H176" s="288"/>
      <c r="I176" s="288"/>
      <c r="J176" s="288"/>
      <c r="K176" s="288"/>
      <c r="L176" s="281"/>
      <c r="M176" s="445"/>
      <c r="N176" s="445"/>
      <c r="O176" s="445"/>
      <c r="P176" s="445"/>
      <c r="Q176" s="445"/>
      <c r="R176" s="445"/>
      <c r="S176" s="445"/>
    </row>
    <row r="177" spans="1:19" ht="18.75">
      <c r="A177" s="286"/>
      <c r="B177" s="287"/>
      <c r="C177" s="286"/>
      <c r="D177" s="288"/>
      <c r="E177" s="288"/>
      <c r="F177" s="288"/>
      <c r="G177" s="288"/>
      <c r="H177" s="288"/>
      <c r="I177" s="288"/>
      <c r="J177" s="288"/>
      <c r="K177" s="288"/>
      <c r="L177" s="281"/>
      <c r="M177" s="445"/>
      <c r="N177" s="445"/>
      <c r="O177" s="445"/>
      <c r="P177" s="445"/>
      <c r="Q177" s="445"/>
      <c r="R177" s="445"/>
      <c r="S177" s="445"/>
    </row>
    <row r="178" spans="1:19" ht="18.75">
      <c r="A178" s="286"/>
      <c r="B178" s="287"/>
      <c r="C178" s="286"/>
      <c r="D178" s="288"/>
      <c r="E178" s="288"/>
      <c r="F178" s="288"/>
      <c r="G178" s="288"/>
      <c r="H178" s="288"/>
      <c r="I178" s="288"/>
      <c r="J178" s="288"/>
      <c r="K178" s="288"/>
      <c r="L178" s="281"/>
      <c r="M178" s="445"/>
      <c r="N178" s="445"/>
      <c r="O178" s="445"/>
      <c r="P178" s="445"/>
      <c r="Q178" s="445"/>
      <c r="R178" s="445"/>
      <c r="S178" s="445"/>
    </row>
    <row r="179" spans="1:19" ht="18.75">
      <c r="A179" s="286"/>
      <c r="B179" s="287"/>
      <c r="C179" s="286"/>
      <c r="D179" s="288"/>
      <c r="E179" s="288"/>
      <c r="F179" s="288"/>
      <c r="G179" s="288"/>
      <c r="H179" s="288"/>
      <c r="I179" s="288"/>
      <c r="J179" s="288"/>
      <c r="K179" s="288"/>
      <c r="L179" s="281"/>
      <c r="M179" s="445"/>
      <c r="N179" s="445"/>
      <c r="O179" s="445"/>
      <c r="P179" s="445"/>
      <c r="Q179" s="445"/>
      <c r="R179" s="445"/>
      <c r="S179" s="445"/>
    </row>
    <row r="180" spans="1:19" ht="18.75">
      <c r="A180" s="286"/>
      <c r="B180" s="287"/>
      <c r="C180" s="286"/>
      <c r="D180" s="288"/>
      <c r="E180" s="288"/>
      <c r="F180" s="288"/>
      <c r="G180" s="288"/>
      <c r="H180" s="288"/>
      <c r="I180" s="288"/>
      <c r="J180" s="288"/>
      <c r="K180" s="288"/>
      <c r="L180" s="281"/>
      <c r="M180" s="445"/>
      <c r="N180" s="445"/>
      <c r="O180" s="445"/>
      <c r="P180" s="445"/>
      <c r="Q180" s="445"/>
      <c r="R180" s="445"/>
      <c r="S180" s="445"/>
    </row>
    <row r="181" spans="1:19" ht="18.75">
      <c r="A181" s="286"/>
      <c r="B181" s="287"/>
      <c r="C181" s="286"/>
      <c r="D181" s="288"/>
      <c r="E181" s="288"/>
      <c r="F181" s="288"/>
      <c r="G181" s="288"/>
      <c r="H181" s="288"/>
      <c r="I181" s="288"/>
      <c r="J181" s="288"/>
      <c r="K181" s="288"/>
      <c r="L181" s="281"/>
      <c r="M181" s="445"/>
      <c r="N181" s="445"/>
      <c r="O181" s="445"/>
      <c r="P181" s="445"/>
      <c r="Q181" s="445"/>
      <c r="R181" s="445"/>
      <c r="S181" s="445"/>
    </row>
    <row r="182" spans="1:19" ht="18.75">
      <c r="A182" s="286"/>
      <c r="B182" s="287"/>
      <c r="C182" s="286"/>
      <c r="D182" s="288"/>
      <c r="E182" s="288"/>
      <c r="F182" s="288"/>
      <c r="G182" s="288"/>
      <c r="H182" s="288"/>
      <c r="I182" s="288"/>
      <c r="J182" s="288"/>
      <c r="K182" s="288"/>
      <c r="L182" s="281"/>
      <c r="M182" s="445"/>
      <c r="N182" s="445"/>
      <c r="O182" s="445"/>
      <c r="P182" s="445"/>
      <c r="Q182" s="445"/>
      <c r="R182" s="445"/>
      <c r="S182" s="445"/>
    </row>
    <row r="183" spans="1:19" ht="18.75">
      <c r="A183" s="286"/>
      <c r="B183" s="287"/>
      <c r="C183" s="286"/>
      <c r="D183" s="288"/>
      <c r="E183" s="288"/>
      <c r="F183" s="288"/>
      <c r="G183" s="288"/>
      <c r="H183" s="288"/>
      <c r="I183" s="288"/>
      <c r="J183" s="288"/>
      <c r="K183" s="288"/>
      <c r="L183" s="281"/>
      <c r="M183" s="445"/>
      <c r="N183" s="445"/>
      <c r="O183" s="445"/>
      <c r="P183" s="445"/>
      <c r="Q183" s="445"/>
      <c r="R183" s="445"/>
      <c r="S183" s="445"/>
    </row>
    <row r="184" spans="1:19" ht="18.75">
      <c r="A184" s="286"/>
      <c r="B184" s="287"/>
      <c r="C184" s="286"/>
      <c r="D184" s="288"/>
      <c r="E184" s="288"/>
      <c r="F184" s="288"/>
      <c r="G184" s="288"/>
      <c r="H184" s="288"/>
      <c r="I184" s="288"/>
      <c r="J184" s="288"/>
      <c r="K184" s="288"/>
      <c r="L184" s="281"/>
      <c r="M184" s="445"/>
      <c r="N184" s="445"/>
      <c r="O184" s="445"/>
      <c r="P184" s="445"/>
      <c r="Q184" s="445"/>
      <c r="R184" s="445"/>
      <c r="S184" s="445"/>
    </row>
    <row r="185" spans="1:19" ht="18.75">
      <c r="A185" s="286"/>
      <c r="B185" s="287"/>
      <c r="C185" s="286"/>
      <c r="D185" s="288"/>
      <c r="E185" s="288"/>
      <c r="F185" s="288"/>
      <c r="G185" s="288"/>
      <c r="H185" s="288"/>
      <c r="I185" s="288"/>
      <c r="J185" s="288"/>
      <c r="K185" s="288"/>
      <c r="L185" s="281"/>
      <c r="M185" s="445"/>
      <c r="N185" s="445"/>
      <c r="O185" s="445"/>
      <c r="P185" s="445"/>
      <c r="Q185" s="445"/>
      <c r="R185" s="445"/>
      <c r="S185" s="445"/>
    </row>
    <row r="186" spans="1:19" ht="18.75">
      <c r="A186" s="286"/>
      <c r="B186" s="287"/>
      <c r="C186" s="286"/>
      <c r="D186" s="288"/>
      <c r="E186" s="288"/>
      <c r="F186" s="288"/>
      <c r="G186" s="288"/>
      <c r="H186" s="288"/>
      <c r="I186" s="288"/>
      <c r="J186" s="288"/>
      <c r="K186" s="288"/>
      <c r="L186" s="281"/>
      <c r="M186" s="445"/>
      <c r="N186" s="445"/>
      <c r="O186" s="445"/>
      <c r="P186" s="445"/>
      <c r="Q186" s="445"/>
      <c r="R186" s="445"/>
      <c r="S186" s="445"/>
    </row>
    <row r="187" spans="1:19" ht="18.75">
      <c r="A187" s="286"/>
      <c r="B187" s="287"/>
      <c r="C187" s="286"/>
      <c r="D187" s="288"/>
      <c r="E187" s="288"/>
      <c r="F187" s="288"/>
      <c r="G187" s="288"/>
      <c r="H187" s="288"/>
      <c r="I187" s="288"/>
      <c r="J187" s="288"/>
      <c r="K187" s="288"/>
      <c r="L187" s="281"/>
      <c r="M187" s="445"/>
      <c r="N187" s="445"/>
      <c r="O187" s="445"/>
      <c r="P187" s="445"/>
      <c r="Q187" s="445"/>
      <c r="R187" s="445"/>
      <c r="S187" s="445"/>
    </row>
    <row r="188" spans="1:19" ht="18.75">
      <c r="A188" s="286"/>
      <c r="B188" s="287"/>
      <c r="C188" s="286"/>
      <c r="D188" s="288"/>
      <c r="E188" s="288"/>
      <c r="F188" s="288"/>
      <c r="G188" s="288"/>
      <c r="H188" s="288"/>
      <c r="I188" s="288"/>
      <c r="J188" s="288"/>
      <c r="K188" s="288"/>
      <c r="L188" s="445"/>
      <c r="M188" s="445"/>
      <c r="N188" s="445"/>
      <c r="O188" s="445"/>
      <c r="P188" s="445"/>
      <c r="Q188" s="445"/>
      <c r="R188" s="445"/>
      <c r="S188" s="445"/>
    </row>
    <row r="189" spans="1:19" ht="18.75">
      <c r="A189" s="286"/>
      <c r="B189" s="287"/>
      <c r="C189" s="286"/>
      <c r="D189" s="288"/>
      <c r="E189" s="288"/>
      <c r="F189" s="288"/>
      <c r="G189" s="288"/>
      <c r="H189" s="288"/>
      <c r="I189" s="288"/>
      <c r="J189" s="288"/>
      <c r="K189" s="288"/>
      <c r="L189" s="445"/>
      <c r="M189" s="445"/>
      <c r="N189" s="445"/>
      <c r="O189" s="445"/>
      <c r="P189" s="445"/>
      <c r="Q189" s="445"/>
      <c r="R189" s="445"/>
      <c r="S189" s="445"/>
    </row>
    <row r="190" spans="1:19" ht="18.75">
      <c r="A190" s="286"/>
      <c r="B190" s="287"/>
      <c r="C190" s="286"/>
      <c r="D190" s="288"/>
      <c r="E190" s="288"/>
      <c r="F190" s="288"/>
      <c r="G190" s="288"/>
      <c r="H190" s="288"/>
      <c r="I190" s="288"/>
      <c r="J190" s="288"/>
      <c r="K190" s="288"/>
      <c r="L190" s="445"/>
      <c r="M190" s="445"/>
      <c r="N190" s="445"/>
      <c r="O190" s="445"/>
      <c r="P190" s="445"/>
      <c r="Q190" s="445"/>
      <c r="R190" s="445"/>
      <c r="S190" s="445"/>
    </row>
    <row r="191" spans="1:19" ht="18.75">
      <c r="A191" s="286"/>
      <c r="B191" s="287"/>
      <c r="C191" s="286"/>
      <c r="D191" s="288"/>
      <c r="E191" s="288"/>
      <c r="F191" s="288"/>
      <c r="G191" s="288"/>
      <c r="H191" s="288"/>
      <c r="I191" s="288"/>
      <c r="J191" s="288"/>
      <c r="K191" s="288"/>
      <c r="L191" s="445"/>
      <c r="M191" s="445"/>
      <c r="N191" s="445"/>
      <c r="O191" s="445"/>
      <c r="P191" s="445"/>
      <c r="Q191" s="445"/>
      <c r="R191" s="445"/>
      <c r="S191" s="445"/>
    </row>
    <row r="192" spans="1:19" ht="18.75">
      <c r="A192" s="286"/>
      <c r="B192" s="287"/>
      <c r="C192" s="286"/>
      <c r="D192" s="288"/>
      <c r="E192" s="288"/>
      <c r="F192" s="288"/>
      <c r="G192" s="288"/>
      <c r="H192" s="288"/>
      <c r="I192" s="288"/>
      <c r="J192" s="288"/>
      <c r="K192" s="288"/>
      <c r="L192" s="445"/>
      <c r="M192" s="445"/>
      <c r="N192" s="445"/>
      <c r="O192" s="445"/>
      <c r="P192" s="445"/>
      <c r="Q192" s="445"/>
      <c r="R192" s="445"/>
      <c r="S192" s="445"/>
    </row>
    <row r="193" spans="1:19" ht="18.75">
      <c r="A193" s="286"/>
      <c r="B193" s="287"/>
      <c r="C193" s="286"/>
      <c r="D193" s="288"/>
      <c r="E193" s="288"/>
      <c r="F193" s="288"/>
      <c r="G193" s="288"/>
      <c r="H193" s="288"/>
      <c r="I193" s="288"/>
      <c r="J193" s="288"/>
      <c r="K193" s="288"/>
      <c r="L193" s="445"/>
      <c r="M193" s="445"/>
      <c r="N193" s="445"/>
      <c r="O193" s="445"/>
      <c r="P193" s="445"/>
      <c r="Q193" s="445"/>
      <c r="R193" s="445"/>
      <c r="S193" s="445"/>
    </row>
    <row r="194" spans="1:19" ht="18.75">
      <c r="A194" s="286"/>
      <c r="B194" s="287"/>
      <c r="C194" s="286"/>
      <c r="D194" s="288"/>
      <c r="E194" s="288"/>
      <c r="F194" s="288"/>
      <c r="G194" s="288"/>
      <c r="H194" s="288"/>
      <c r="I194" s="288"/>
      <c r="J194" s="288"/>
      <c r="K194" s="288"/>
      <c r="L194" s="445"/>
      <c r="M194" s="445"/>
      <c r="N194" s="445"/>
      <c r="O194" s="445"/>
      <c r="P194" s="445"/>
      <c r="Q194" s="445"/>
      <c r="R194" s="445"/>
      <c r="S194" s="445"/>
    </row>
    <row r="195" spans="1:19" ht="18.75">
      <c r="A195" s="286"/>
      <c r="B195" s="287"/>
      <c r="C195" s="286"/>
      <c r="D195" s="288"/>
      <c r="E195" s="288"/>
      <c r="F195" s="288"/>
      <c r="G195" s="288"/>
      <c r="H195" s="288"/>
      <c r="I195" s="288"/>
      <c r="J195" s="288"/>
      <c r="K195" s="288"/>
      <c r="L195" s="445"/>
      <c r="M195" s="445"/>
      <c r="N195" s="445"/>
      <c r="O195" s="445"/>
      <c r="P195" s="445"/>
      <c r="Q195" s="445"/>
      <c r="R195" s="445"/>
      <c r="S195" s="445"/>
    </row>
    <row r="196" spans="1:19" ht="18.75">
      <c r="A196" s="286"/>
      <c r="B196" s="287"/>
      <c r="C196" s="286"/>
      <c r="D196" s="288"/>
      <c r="E196" s="288"/>
      <c r="F196" s="288"/>
      <c r="G196" s="288"/>
      <c r="H196" s="288"/>
      <c r="I196" s="288"/>
      <c r="J196" s="288"/>
      <c r="K196" s="288"/>
      <c r="L196" s="445"/>
      <c r="M196" s="445"/>
      <c r="N196" s="445"/>
      <c r="O196" s="445"/>
      <c r="P196" s="445"/>
      <c r="Q196" s="445"/>
      <c r="R196" s="445"/>
      <c r="S196" s="445"/>
    </row>
    <row r="197" spans="1:19" ht="18.75">
      <c r="A197" s="286"/>
      <c r="B197" s="287"/>
      <c r="C197" s="286"/>
      <c r="D197" s="288"/>
      <c r="E197" s="288"/>
      <c r="F197" s="288"/>
      <c r="G197" s="288"/>
      <c r="H197" s="288"/>
      <c r="I197" s="288"/>
      <c r="J197" s="288"/>
      <c r="K197" s="288"/>
      <c r="L197" s="445"/>
      <c r="M197" s="445"/>
      <c r="N197" s="445"/>
      <c r="O197" s="445"/>
      <c r="P197" s="445"/>
      <c r="Q197" s="445"/>
      <c r="R197" s="445"/>
      <c r="S197" s="445"/>
    </row>
    <row r="198" spans="1:19" ht="18.75">
      <c r="A198" s="286"/>
      <c r="B198" s="287"/>
      <c r="C198" s="286"/>
      <c r="D198" s="288"/>
      <c r="E198" s="288"/>
      <c r="F198" s="288"/>
      <c r="G198" s="288"/>
      <c r="H198" s="288"/>
      <c r="I198" s="288"/>
      <c r="J198" s="288"/>
      <c r="K198" s="288"/>
      <c r="L198" s="445"/>
      <c r="M198" s="445"/>
      <c r="N198" s="445"/>
      <c r="O198" s="445"/>
      <c r="P198" s="445"/>
      <c r="Q198" s="445"/>
      <c r="R198" s="445"/>
      <c r="S198" s="445"/>
    </row>
    <row r="199" spans="1:19" ht="18.75">
      <c r="A199" s="286"/>
      <c r="B199" s="287"/>
      <c r="C199" s="286"/>
      <c r="D199" s="288"/>
      <c r="E199" s="288"/>
      <c r="F199" s="288"/>
      <c r="G199" s="288"/>
      <c r="H199" s="288"/>
      <c r="I199" s="288"/>
      <c r="J199" s="288"/>
      <c r="K199" s="288"/>
      <c r="L199" s="445"/>
      <c r="M199" s="445"/>
      <c r="N199" s="445"/>
      <c r="O199" s="445"/>
      <c r="P199" s="445"/>
      <c r="Q199" s="445"/>
      <c r="R199" s="445"/>
      <c r="S199" s="445"/>
    </row>
    <row r="200" spans="1:19" ht="18.75">
      <c r="A200" s="286"/>
      <c r="B200" s="287"/>
      <c r="C200" s="286"/>
      <c r="D200" s="288"/>
      <c r="E200" s="288"/>
      <c r="F200" s="288"/>
      <c r="G200" s="288"/>
      <c r="H200" s="288"/>
      <c r="I200" s="288"/>
      <c r="J200" s="288"/>
      <c r="K200" s="288"/>
      <c r="L200" s="445"/>
      <c r="M200" s="445"/>
      <c r="N200" s="445"/>
      <c r="O200" s="445"/>
      <c r="P200" s="445"/>
      <c r="Q200" s="445"/>
      <c r="R200" s="445"/>
      <c r="S200" s="445"/>
    </row>
    <row r="201" spans="1:19" ht="18.75">
      <c r="A201" s="286"/>
      <c r="B201" s="287"/>
      <c r="C201" s="286"/>
      <c r="D201" s="288"/>
      <c r="E201" s="288"/>
      <c r="F201" s="288"/>
      <c r="G201" s="288"/>
      <c r="H201" s="288"/>
      <c r="I201" s="288"/>
      <c r="J201" s="288"/>
      <c r="K201" s="288"/>
      <c r="L201" s="445"/>
      <c r="M201" s="445"/>
      <c r="N201" s="445"/>
      <c r="O201" s="445"/>
      <c r="P201" s="445"/>
      <c r="Q201" s="445"/>
      <c r="R201" s="445"/>
      <c r="S201" s="445"/>
    </row>
    <row r="202" spans="1:19" ht="18.75">
      <c r="A202" s="286"/>
      <c r="B202" s="287"/>
      <c r="C202" s="286"/>
      <c r="D202" s="288"/>
      <c r="E202" s="288"/>
      <c r="F202" s="288"/>
      <c r="G202" s="288"/>
      <c r="H202" s="288"/>
      <c r="I202" s="288"/>
      <c r="J202" s="288"/>
      <c r="K202" s="288"/>
      <c r="L202" s="445"/>
      <c r="M202" s="445"/>
      <c r="N202" s="445"/>
      <c r="O202" s="445"/>
      <c r="P202" s="445"/>
      <c r="Q202" s="445"/>
      <c r="R202" s="445"/>
      <c r="S202" s="445"/>
    </row>
    <row r="203" spans="1:19" ht="18.75">
      <c r="A203" s="286"/>
      <c r="B203" s="287"/>
      <c r="C203" s="286"/>
      <c r="D203" s="288"/>
      <c r="E203" s="288"/>
      <c r="F203" s="288"/>
      <c r="G203" s="288"/>
      <c r="H203" s="288"/>
      <c r="I203" s="288"/>
      <c r="J203" s="288"/>
      <c r="K203" s="288"/>
      <c r="L203" s="445"/>
      <c r="M203" s="445"/>
      <c r="N203" s="445"/>
      <c r="O203" s="445"/>
      <c r="P203" s="445"/>
      <c r="Q203" s="445"/>
      <c r="R203" s="445"/>
      <c r="S203" s="445"/>
    </row>
    <row r="204" spans="1:19" ht="18.75">
      <c r="A204" s="286"/>
      <c r="B204" s="287"/>
      <c r="C204" s="286"/>
      <c r="D204" s="288"/>
      <c r="E204" s="288"/>
      <c r="F204" s="288"/>
      <c r="G204" s="288"/>
      <c r="H204" s="288"/>
      <c r="I204" s="288"/>
      <c r="J204" s="288"/>
      <c r="K204" s="288"/>
      <c r="L204" s="445"/>
      <c r="M204" s="445"/>
      <c r="N204" s="445"/>
      <c r="O204" s="445"/>
      <c r="P204" s="445"/>
      <c r="Q204" s="445"/>
      <c r="R204" s="445"/>
      <c r="S204" s="445"/>
    </row>
  </sheetData>
  <sheetProtection/>
  <mergeCells count="47">
    <mergeCell ref="L2:U2"/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U6:U7"/>
    <mergeCell ref="H120:K120"/>
    <mergeCell ref="H121:K121"/>
    <mergeCell ref="H122:K122"/>
    <mergeCell ref="Q6:Q7"/>
    <mergeCell ref="R6:R7"/>
    <mergeCell ref="S6:S7"/>
    <mergeCell ref="T6:T7"/>
    <mergeCell ref="H123:K123"/>
    <mergeCell ref="H124:K124"/>
    <mergeCell ref="H125:K125"/>
    <mergeCell ref="H126:K126"/>
    <mergeCell ref="H127:K127"/>
    <mergeCell ref="H128:K128"/>
    <mergeCell ref="H129:K129"/>
    <mergeCell ref="H130:K130"/>
    <mergeCell ref="H131:K131"/>
    <mergeCell ref="H132:K132"/>
    <mergeCell ref="H133:K133"/>
    <mergeCell ref="H134:K134"/>
    <mergeCell ref="H135:K135"/>
    <mergeCell ref="H136:K136"/>
    <mergeCell ref="H137:K137"/>
    <mergeCell ref="H138:K138"/>
    <mergeCell ref="H139:K139"/>
    <mergeCell ref="H140:K140"/>
    <mergeCell ref="H141:K141"/>
    <mergeCell ref="H142:K142"/>
    <mergeCell ref="H143:K143"/>
    <mergeCell ref="H144:K144"/>
    <mergeCell ref="H145:K145"/>
    <mergeCell ref="H146:K146"/>
    <mergeCell ref="H151:K151"/>
    <mergeCell ref="H147:K147"/>
    <mergeCell ref="H148:K148"/>
    <mergeCell ref="H149:K149"/>
    <mergeCell ref="H150:K150"/>
  </mergeCells>
  <printOptions/>
  <pageMargins left="0.45" right="0.17" top="0.3937007874015748" bottom="0.2362204724409449" header="0.36" footer="0.1968503937007874"/>
  <pageSetup fitToHeight="10" fitToWidth="1" horizontalDpi="600" verticalDpi="600" orientation="landscape" paperSize="9" scale="63" r:id="rId1"/>
  <rowBreaks count="3" manualBreakCount="3">
    <brk id="48" max="20" man="1"/>
    <brk id="92" max="20" man="1"/>
    <brk id="13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1"/>
  <sheetViews>
    <sheetView view="pageBreakPreview" zoomScale="60" workbookViewId="0" topLeftCell="A369">
      <selection activeCell="Q355" sqref="P355:Q355"/>
    </sheetView>
  </sheetViews>
  <sheetFormatPr defaultColWidth="9.00390625" defaultRowHeight="12.75"/>
  <cols>
    <col min="1" max="1" width="81.00390625" style="0" customWidth="1"/>
    <col min="2" max="2" width="7.375" style="0" customWidth="1"/>
    <col min="3" max="3" width="6.875" style="0" customWidth="1"/>
    <col min="4" max="4" width="6.375" style="0" customWidth="1"/>
    <col min="5" max="5" width="12.25390625" style="0" customWidth="1"/>
    <col min="6" max="6" width="9.375" style="0" customWidth="1"/>
    <col min="7" max="7" width="17.625" style="0" customWidth="1"/>
    <col min="8" max="8" width="2.75390625" style="0" hidden="1" customWidth="1"/>
    <col min="9" max="9" width="17.375" style="0" customWidth="1"/>
    <col min="10" max="10" width="10.375" style="0" customWidth="1"/>
  </cols>
  <sheetData>
    <row r="1" spans="5:8" ht="45" customHeight="1">
      <c r="E1" s="521" t="s">
        <v>657</v>
      </c>
      <c r="F1" s="522"/>
      <c r="G1" s="522"/>
      <c r="H1" s="522"/>
    </row>
    <row r="2" spans="1:6" ht="16.5" customHeight="1">
      <c r="A2" s="523"/>
      <c r="B2" s="523"/>
      <c r="C2" s="523"/>
      <c r="D2" s="523"/>
      <c r="E2" s="523"/>
      <c r="F2" s="523"/>
    </row>
    <row r="3" spans="1:8" ht="62.25" customHeight="1" thickBot="1">
      <c r="A3" s="523" t="s">
        <v>536</v>
      </c>
      <c r="B3" s="523"/>
      <c r="C3" s="523"/>
      <c r="D3" s="523"/>
      <c r="E3" s="523"/>
      <c r="F3" s="523"/>
      <c r="G3" s="523"/>
      <c r="H3" s="524"/>
    </row>
    <row r="4" spans="1:10" ht="12.75" customHeight="1">
      <c r="A4" s="528" t="s">
        <v>275</v>
      </c>
      <c r="B4" s="518" t="s">
        <v>310</v>
      </c>
      <c r="C4" s="531" t="s">
        <v>276</v>
      </c>
      <c r="D4" s="534" t="s">
        <v>285</v>
      </c>
      <c r="E4" s="537" t="s">
        <v>295</v>
      </c>
      <c r="F4" s="540" t="s">
        <v>296</v>
      </c>
      <c r="G4" s="525" t="s">
        <v>654</v>
      </c>
      <c r="H4" s="267"/>
      <c r="I4" s="512" t="s">
        <v>655</v>
      </c>
      <c r="J4" s="515" t="s">
        <v>656</v>
      </c>
    </row>
    <row r="5" spans="1:10" ht="12.75">
      <c r="A5" s="529"/>
      <c r="B5" s="519"/>
      <c r="C5" s="532"/>
      <c r="D5" s="535"/>
      <c r="E5" s="538"/>
      <c r="F5" s="541"/>
      <c r="G5" s="526"/>
      <c r="H5" s="216"/>
      <c r="I5" s="513"/>
      <c r="J5" s="516"/>
    </row>
    <row r="6" spans="1:10" ht="12.75">
      <c r="A6" s="529"/>
      <c r="B6" s="519"/>
      <c r="C6" s="532"/>
      <c r="D6" s="535"/>
      <c r="E6" s="538"/>
      <c r="F6" s="541"/>
      <c r="G6" s="526"/>
      <c r="H6" s="216"/>
      <c r="I6" s="513"/>
      <c r="J6" s="516"/>
    </row>
    <row r="7" spans="1:10" ht="12.75">
      <c r="A7" s="529"/>
      <c r="B7" s="519"/>
      <c r="C7" s="532"/>
      <c r="D7" s="535"/>
      <c r="E7" s="538"/>
      <c r="F7" s="541"/>
      <c r="G7" s="526"/>
      <c r="H7" s="216"/>
      <c r="I7" s="513"/>
      <c r="J7" s="516"/>
    </row>
    <row r="8" spans="1:10" ht="12.75">
      <c r="A8" s="529"/>
      <c r="B8" s="519"/>
      <c r="C8" s="532"/>
      <c r="D8" s="535"/>
      <c r="E8" s="538"/>
      <c r="F8" s="541"/>
      <c r="G8" s="526"/>
      <c r="H8" s="216"/>
      <c r="I8" s="513"/>
      <c r="J8" s="516"/>
    </row>
    <row r="9" spans="1:10" ht="13.5" thickBot="1">
      <c r="A9" s="530"/>
      <c r="B9" s="520"/>
      <c r="C9" s="533"/>
      <c r="D9" s="536"/>
      <c r="E9" s="539"/>
      <c r="F9" s="542"/>
      <c r="G9" s="527"/>
      <c r="H9" s="268"/>
      <c r="I9" s="514"/>
      <c r="J9" s="517"/>
    </row>
    <row r="10" spans="1:10" ht="23.25" customHeight="1">
      <c r="A10" s="276" t="s">
        <v>309</v>
      </c>
      <c r="B10" s="277" t="s">
        <v>311</v>
      </c>
      <c r="C10" s="278"/>
      <c r="D10" s="278"/>
      <c r="E10" s="279"/>
      <c r="F10" s="278"/>
      <c r="G10" s="280">
        <f>G411</f>
        <v>444057260</v>
      </c>
      <c r="H10" s="280">
        <f>H402</f>
        <v>0</v>
      </c>
      <c r="I10" s="280">
        <f>I411</f>
        <v>418203382.75000006</v>
      </c>
      <c r="J10" s="256">
        <f>I10/G10*100</f>
        <v>94.17780552670169</v>
      </c>
    </row>
    <row r="11" spans="1:10" ht="15.75">
      <c r="A11" s="270" t="s">
        <v>291</v>
      </c>
      <c r="B11" s="271" t="s">
        <v>311</v>
      </c>
      <c r="C11" s="272" t="s">
        <v>277</v>
      </c>
      <c r="D11" s="273"/>
      <c r="E11" s="272"/>
      <c r="F11" s="274"/>
      <c r="G11" s="275">
        <f>G12+G16+G53+G56</f>
        <v>26914302.66</v>
      </c>
      <c r="H11" s="255"/>
      <c r="I11" s="275">
        <f>I12+I16+I53+I56</f>
        <v>26186113.700000003</v>
      </c>
      <c r="J11" s="256">
        <f>I11/G11*100</f>
        <v>97.29441639562808</v>
      </c>
    </row>
    <row r="12" spans="1:10" ht="37.5" customHeight="1">
      <c r="A12" s="40" t="s">
        <v>315</v>
      </c>
      <c r="B12" s="269" t="s">
        <v>311</v>
      </c>
      <c r="C12" s="26" t="s">
        <v>277</v>
      </c>
      <c r="D12" s="76" t="s">
        <v>286</v>
      </c>
      <c r="E12" s="2"/>
      <c r="F12" s="133"/>
      <c r="G12" s="13">
        <f>G13</f>
        <v>420220</v>
      </c>
      <c r="I12" s="13">
        <f>I13</f>
        <v>417720</v>
      </c>
      <c r="J12" s="244">
        <f>I12/G12*100</f>
        <v>99.40507353291133</v>
      </c>
    </row>
    <row r="13" spans="1:10" ht="15.75" customHeight="1">
      <c r="A13" s="223" t="s">
        <v>405</v>
      </c>
      <c r="B13" s="269" t="s">
        <v>311</v>
      </c>
      <c r="C13" s="28" t="s">
        <v>277</v>
      </c>
      <c r="D13" s="56" t="s">
        <v>286</v>
      </c>
      <c r="E13" s="21" t="s">
        <v>357</v>
      </c>
      <c r="F13" s="134"/>
      <c r="G13" s="22">
        <f>G14+G15</f>
        <v>420220</v>
      </c>
      <c r="I13" s="22">
        <f>I14+I15</f>
        <v>417720</v>
      </c>
      <c r="J13" s="244">
        <f aca="true" t="shared" si="0" ref="J13:J74">I13/G13*100</f>
        <v>99.40507353291133</v>
      </c>
    </row>
    <row r="14" spans="1:10" ht="42.75" customHeight="1">
      <c r="A14" s="65" t="s">
        <v>534</v>
      </c>
      <c r="B14" s="269" t="s">
        <v>311</v>
      </c>
      <c r="C14" s="27" t="s">
        <v>277</v>
      </c>
      <c r="D14" s="54" t="s">
        <v>286</v>
      </c>
      <c r="E14" s="3" t="s">
        <v>357</v>
      </c>
      <c r="F14" s="140" t="s">
        <v>533</v>
      </c>
      <c r="G14" s="12">
        <v>289720</v>
      </c>
      <c r="I14" s="12">
        <v>289720</v>
      </c>
      <c r="J14" s="244">
        <f t="shared" si="0"/>
        <v>100</v>
      </c>
    </row>
    <row r="15" spans="1:10" ht="24" customHeight="1">
      <c r="A15" s="65" t="s">
        <v>359</v>
      </c>
      <c r="B15" s="269" t="s">
        <v>311</v>
      </c>
      <c r="C15" s="27" t="s">
        <v>277</v>
      </c>
      <c r="D15" s="54" t="s">
        <v>286</v>
      </c>
      <c r="E15" s="3" t="s">
        <v>357</v>
      </c>
      <c r="F15" s="140" t="s">
        <v>361</v>
      </c>
      <c r="G15" s="12">
        <v>130500</v>
      </c>
      <c r="I15" s="12">
        <v>128000</v>
      </c>
      <c r="J15" s="244">
        <f t="shared" si="0"/>
        <v>98.08429118773945</v>
      </c>
    </row>
    <row r="16" spans="1:10" ht="29.25" customHeight="1">
      <c r="A16" s="17" t="s">
        <v>305</v>
      </c>
      <c r="B16" s="269" t="s">
        <v>311</v>
      </c>
      <c r="C16" s="26" t="s">
        <v>277</v>
      </c>
      <c r="D16" s="76" t="s">
        <v>287</v>
      </c>
      <c r="E16" s="2"/>
      <c r="F16" s="133"/>
      <c r="G16" s="13">
        <f>G17+G23+G25+G29+G32+G34+G39+G42+G44+G46+G48+G51</f>
        <v>18909729.61</v>
      </c>
      <c r="I16" s="13">
        <f>I17+I23+I25+I29+I32+I34+I39+I42+I44+I46+I48+I51</f>
        <v>18234194.53</v>
      </c>
      <c r="J16" s="244">
        <f t="shared" si="0"/>
        <v>96.42757937880425</v>
      </c>
    </row>
    <row r="17" spans="1:10" ht="28.5" customHeight="1">
      <c r="A17" s="109" t="s">
        <v>366</v>
      </c>
      <c r="B17" s="269" t="s">
        <v>311</v>
      </c>
      <c r="C17" s="28" t="s">
        <v>277</v>
      </c>
      <c r="D17" s="56" t="s">
        <v>287</v>
      </c>
      <c r="E17" s="21" t="s">
        <v>486</v>
      </c>
      <c r="F17" s="134"/>
      <c r="G17" s="22">
        <f>SUM(G18:G22)</f>
        <v>16379325.09</v>
      </c>
      <c r="I17" s="22">
        <f>SUM(I18:I22)</f>
        <v>15917975.010000002</v>
      </c>
      <c r="J17" s="244">
        <f t="shared" si="0"/>
        <v>97.18333888933151</v>
      </c>
    </row>
    <row r="18" spans="1:10" ht="35.25" customHeight="1">
      <c r="A18" s="65" t="s">
        <v>362</v>
      </c>
      <c r="B18" s="269" t="s">
        <v>311</v>
      </c>
      <c r="C18" s="27" t="s">
        <v>277</v>
      </c>
      <c r="D18" s="54" t="s">
        <v>287</v>
      </c>
      <c r="E18" s="3" t="s">
        <v>486</v>
      </c>
      <c r="F18" s="140" t="s">
        <v>363</v>
      </c>
      <c r="G18" s="12">
        <v>13026668.22</v>
      </c>
      <c r="I18" s="12">
        <v>12614017.65</v>
      </c>
      <c r="J18" s="244">
        <f t="shared" si="0"/>
        <v>96.83226314640875</v>
      </c>
    </row>
    <row r="19" spans="1:10" ht="13.5" customHeight="1">
      <c r="A19" s="65" t="s">
        <v>367</v>
      </c>
      <c r="B19" s="269" t="s">
        <v>311</v>
      </c>
      <c r="C19" s="27" t="s">
        <v>368</v>
      </c>
      <c r="D19" s="54" t="s">
        <v>287</v>
      </c>
      <c r="E19" s="3" t="s">
        <v>486</v>
      </c>
      <c r="F19" s="140" t="s">
        <v>369</v>
      </c>
      <c r="G19" s="12">
        <v>192420</v>
      </c>
      <c r="I19" s="12">
        <v>190165.22</v>
      </c>
      <c r="J19" s="244">
        <f t="shared" si="0"/>
        <v>98.82819873194055</v>
      </c>
    </row>
    <row r="20" spans="1:10" ht="27.75" customHeight="1">
      <c r="A20" s="65" t="s">
        <v>358</v>
      </c>
      <c r="B20" s="269" t="s">
        <v>311</v>
      </c>
      <c r="C20" s="27" t="s">
        <v>368</v>
      </c>
      <c r="D20" s="54" t="s">
        <v>287</v>
      </c>
      <c r="E20" s="3" t="s">
        <v>486</v>
      </c>
      <c r="F20" s="140" t="s">
        <v>360</v>
      </c>
      <c r="G20" s="12">
        <v>16800</v>
      </c>
      <c r="I20" s="12">
        <v>8000</v>
      </c>
      <c r="J20" s="244">
        <f t="shared" si="0"/>
        <v>47.61904761904761</v>
      </c>
    </row>
    <row r="21" spans="1:10" ht="20.25" customHeight="1">
      <c r="A21" s="65" t="s">
        <v>359</v>
      </c>
      <c r="B21" s="269" t="s">
        <v>311</v>
      </c>
      <c r="C21" s="27" t="s">
        <v>277</v>
      </c>
      <c r="D21" s="54" t="s">
        <v>287</v>
      </c>
      <c r="E21" s="3" t="s">
        <v>486</v>
      </c>
      <c r="F21" s="140" t="s">
        <v>361</v>
      </c>
      <c r="G21" s="12">
        <v>1451044.24</v>
      </c>
      <c r="I21" s="12">
        <v>1413399.51</v>
      </c>
      <c r="J21" s="244">
        <f t="shared" si="0"/>
        <v>97.40568006389661</v>
      </c>
    </row>
    <row r="22" spans="1:10" ht="27" customHeight="1">
      <c r="A22" s="7" t="s">
        <v>394</v>
      </c>
      <c r="B22" s="269" t="s">
        <v>311</v>
      </c>
      <c r="C22" s="27" t="s">
        <v>277</v>
      </c>
      <c r="D22" s="54" t="s">
        <v>287</v>
      </c>
      <c r="E22" s="3" t="s">
        <v>486</v>
      </c>
      <c r="F22" s="140" t="s">
        <v>395</v>
      </c>
      <c r="G22" s="12">
        <v>1692392.63</v>
      </c>
      <c r="I22" s="12">
        <v>1692392.63</v>
      </c>
      <c r="J22" s="244">
        <f t="shared" si="0"/>
        <v>100</v>
      </c>
    </row>
    <row r="23" spans="1:10" ht="27" customHeight="1">
      <c r="A23" s="24" t="s">
        <v>312</v>
      </c>
      <c r="B23" s="269" t="s">
        <v>311</v>
      </c>
      <c r="C23" s="28" t="s">
        <v>277</v>
      </c>
      <c r="D23" s="56" t="s">
        <v>287</v>
      </c>
      <c r="E23" s="21" t="s">
        <v>487</v>
      </c>
      <c r="F23" s="134"/>
      <c r="G23" s="22">
        <f>G24</f>
        <v>1340404.52</v>
      </c>
      <c r="I23" s="22">
        <f>I24</f>
        <v>1340404.52</v>
      </c>
      <c r="J23" s="244">
        <f t="shared" si="0"/>
        <v>100</v>
      </c>
    </row>
    <row r="24" spans="1:10" ht="29.25" customHeight="1">
      <c r="A24" s="65" t="s">
        <v>362</v>
      </c>
      <c r="B24" s="269" t="s">
        <v>311</v>
      </c>
      <c r="C24" s="50" t="s">
        <v>277</v>
      </c>
      <c r="D24" s="54" t="s">
        <v>287</v>
      </c>
      <c r="E24" s="3" t="s">
        <v>487</v>
      </c>
      <c r="F24" s="140" t="s">
        <v>363</v>
      </c>
      <c r="G24" s="12">
        <v>1340404.52</v>
      </c>
      <c r="I24" s="12">
        <v>1340404.52</v>
      </c>
      <c r="J24" s="244">
        <f t="shared" si="0"/>
        <v>100</v>
      </c>
    </row>
    <row r="25" spans="1:10" ht="30" customHeight="1">
      <c r="A25" s="64" t="s">
        <v>329</v>
      </c>
      <c r="B25" s="269" t="s">
        <v>311</v>
      </c>
      <c r="C25" s="28" t="s">
        <v>277</v>
      </c>
      <c r="D25" s="56" t="s">
        <v>287</v>
      </c>
      <c r="E25" s="21" t="s">
        <v>488</v>
      </c>
      <c r="F25" s="134"/>
      <c r="G25" s="22">
        <f>SUM(G26:G28)</f>
        <v>358000</v>
      </c>
      <c r="I25" s="22">
        <f>SUM(I26:I28)</f>
        <v>266263.36</v>
      </c>
      <c r="J25" s="244">
        <f t="shared" si="0"/>
        <v>74.37524022346368</v>
      </c>
    </row>
    <row r="26" spans="1:10" ht="29.25" customHeight="1">
      <c r="A26" s="65" t="s">
        <v>362</v>
      </c>
      <c r="B26" s="269" t="s">
        <v>311</v>
      </c>
      <c r="C26" s="27" t="s">
        <v>277</v>
      </c>
      <c r="D26" s="54" t="s">
        <v>287</v>
      </c>
      <c r="E26" s="3" t="s">
        <v>488</v>
      </c>
      <c r="F26" s="140" t="s">
        <v>363</v>
      </c>
      <c r="G26" s="12">
        <f>255000+17000+10000</f>
        <v>282000</v>
      </c>
      <c r="I26" s="12">
        <v>247726.1</v>
      </c>
      <c r="J26" s="244">
        <f t="shared" si="0"/>
        <v>87.84613475177305</v>
      </c>
    </row>
    <row r="27" spans="1:10" ht="18.75" customHeight="1">
      <c r="A27" s="65" t="s">
        <v>367</v>
      </c>
      <c r="B27" s="269" t="s">
        <v>311</v>
      </c>
      <c r="C27" s="27" t="s">
        <v>277</v>
      </c>
      <c r="D27" s="54" t="s">
        <v>287</v>
      </c>
      <c r="E27" s="3" t="s">
        <v>488</v>
      </c>
      <c r="F27" s="140" t="s">
        <v>369</v>
      </c>
      <c r="G27" s="12">
        <v>15000</v>
      </c>
      <c r="I27" s="12">
        <v>137.26</v>
      </c>
      <c r="J27" s="244">
        <f t="shared" si="0"/>
        <v>0.9150666666666666</v>
      </c>
    </row>
    <row r="28" spans="1:10" ht="22.5" customHeight="1">
      <c r="A28" s="65" t="s">
        <v>359</v>
      </c>
      <c r="B28" s="269" t="s">
        <v>311</v>
      </c>
      <c r="C28" s="27" t="s">
        <v>277</v>
      </c>
      <c r="D28" s="54" t="s">
        <v>287</v>
      </c>
      <c r="E28" s="3" t="s">
        <v>488</v>
      </c>
      <c r="F28" s="140" t="s">
        <v>361</v>
      </c>
      <c r="G28" s="12">
        <v>61000</v>
      </c>
      <c r="I28" s="12">
        <v>18400</v>
      </c>
      <c r="J28" s="244">
        <f t="shared" si="0"/>
        <v>30.16393442622951</v>
      </c>
    </row>
    <row r="29" spans="1:10" ht="24.75" customHeight="1">
      <c r="A29" s="43" t="s">
        <v>317</v>
      </c>
      <c r="B29" s="269" t="s">
        <v>311</v>
      </c>
      <c r="C29" s="28" t="s">
        <v>277</v>
      </c>
      <c r="D29" s="56" t="s">
        <v>287</v>
      </c>
      <c r="E29" s="21" t="s">
        <v>489</v>
      </c>
      <c r="F29" s="134"/>
      <c r="G29" s="22">
        <f>G30+G31</f>
        <v>72000</v>
      </c>
      <c r="I29" s="22">
        <f>I30+I31</f>
        <v>72000</v>
      </c>
      <c r="J29" s="244">
        <f t="shared" si="0"/>
        <v>100</v>
      </c>
    </row>
    <row r="30" spans="1:10" ht="29.25" customHeight="1">
      <c r="A30" s="65" t="s">
        <v>362</v>
      </c>
      <c r="B30" s="269" t="s">
        <v>311</v>
      </c>
      <c r="C30" s="27" t="s">
        <v>277</v>
      </c>
      <c r="D30" s="54" t="s">
        <v>287</v>
      </c>
      <c r="E30" s="3" t="s">
        <v>489</v>
      </c>
      <c r="F30" s="140" t="s">
        <v>363</v>
      </c>
      <c r="G30" s="12">
        <v>69988</v>
      </c>
      <c r="I30" s="12">
        <v>69988</v>
      </c>
      <c r="J30" s="244">
        <f t="shared" si="0"/>
        <v>100</v>
      </c>
    </row>
    <row r="31" spans="1:10" ht="21" customHeight="1">
      <c r="A31" s="65" t="s">
        <v>359</v>
      </c>
      <c r="B31" s="269" t="s">
        <v>311</v>
      </c>
      <c r="C31" s="27" t="s">
        <v>277</v>
      </c>
      <c r="D31" s="54" t="s">
        <v>287</v>
      </c>
      <c r="E31" s="3" t="s">
        <v>489</v>
      </c>
      <c r="F31" s="140" t="s">
        <v>361</v>
      </c>
      <c r="G31" s="12">
        <v>2012</v>
      </c>
      <c r="I31" s="12">
        <v>2012</v>
      </c>
      <c r="J31" s="244">
        <f t="shared" si="0"/>
        <v>100</v>
      </c>
    </row>
    <row r="32" spans="1:10" ht="18" customHeight="1">
      <c r="A32" s="42" t="s">
        <v>330</v>
      </c>
      <c r="B32" s="269" t="s">
        <v>311</v>
      </c>
      <c r="C32" s="28" t="s">
        <v>277</v>
      </c>
      <c r="D32" s="56" t="s">
        <v>287</v>
      </c>
      <c r="E32" s="21" t="s">
        <v>490</v>
      </c>
      <c r="F32" s="134"/>
      <c r="G32" s="22">
        <f>G33</f>
        <v>80000</v>
      </c>
      <c r="I32" s="22">
        <f>I33</f>
        <v>80000</v>
      </c>
      <c r="J32" s="244">
        <f t="shared" si="0"/>
        <v>100</v>
      </c>
    </row>
    <row r="33" spans="1:10" ht="31.5" customHeight="1">
      <c r="A33" s="65" t="s">
        <v>362</v>
      </c>
      <c r="B33" s="269" t="s">
        <v>311</v>
      </c>
      <c r="C33" s="27" t="s">
        <v>277</v>
      </c>
      <c r="D33" s="54" t="s">
        <v>287</v>
      </c>
      <c r="E33" s="3" t="s">
        <v>490</v>
      </c>
      <c r="F33" s="140" t="s">
        <v>363</v>
      </c>
      <c r="G33" s="12">
        <v>80000</v>
      </c>
      <c r="I33" s="12">
        <v>80000</v>
      </c>
      <c r="J33" s="244">
        <f t="shared" si="0"/>
        <v>100</v>
      </c>
    </row>
    <row r="34" spans="1:10" ht="44.25" customHeight="1">
      <c r="A34" s="123" t="s">
        <v>353</v>
      </c>
      <c r="B34" s="269" t="s">
        <v>311</v>
      </c>
      <c r="C34" s="124" t="s">
        <v>277</v>
      </c>
      <c r="D34" s="130" t="s">
        <v>287</v>
      </c>
      <c r="E34" s="119" t="s">
        <v>491</v>
      </c>
      <c r="F34" s="141"/>
      <c r="G34" s="22">
        <f>SUM(G35:G38)</f>
        <v>366000</v>
      </c>
      <c r="I34" s="22">
        <f>SUM(I35:I38)</f>
        <v>365991.44</v>
      </c>
      <c r="J34" s="244">
        <f t="shared" si="0"/>
        <v>99.9976612021858</v>
      </c>
    </row>
    <row r="35" spans="1:10" ht="27" customHeight="1">
      <c r="A35" s="65" t="s">
        <v>362</v>
      </c>
      <c r="B35" s="269" t="s">
        <v>311</v>
      </c>
      <c r="C35" s="27" t="s">
        <v>277</v>
      </c>
      <c r="D35" s="54" t="s">
        <v>287</v>
      </c>
      <c r="E35" s="3" t="s">
        <v>491</v>
      </c>
      <c r="F35" s="140" t="s">
        <v>363</v>
      </c>
      <c r="G35" s="12">
        <v>327005.04</v>
      </c>
      <c r="I35" s="12">
        <v>327005.04</v>
      </c>
      <c r="J35" s="244">
        <f t="shared" si="0"/>
        <v>100</v>
      </c>
    </row>
    <row r="36" spans="1:10" ht="27" customHeight="1">
      <c r="A36" s="65" t="s">
        <v>367</v>
      </c>
      <c r="B36" s="269" t="s">
        <v>311</v>
      </c>
      <c r="C36" s="27" t="s">
        <v>277</v>
      </c>
      <c r="D36" s="54" t="s">
        <v>287</v>
      </c>
      <c r="E36" s="3" t="s">
        <v>491</v>
      </c>
      <c r="F36" s="140" t="s">
        <v>369</v>
      </c>
      <c r="G36" s="12">
        <v>13880.4</v>
      </c>
      <c r="I36" s="12">
        <v>13880.4</v>
      </c>
      <c r="J36" s="244">
        <f t="shared" si="0"/>
        <v>100</v>
      </c>
    </row>
    <row r="37" spans="1:10" ht="18" customHeight="1">
      <c r="A37" s="65" t="s">
        <v>359</v>
      </c>
      <c r="B37" s="269" t="s">
        <v>311</v>
      </c>
      <c r="C37" s="27" t="s">
        <v>277</v>
      </c>
      <c r="D37" s="54" t="s">
        <v>287</v>
      </c>
      <c r="E37" s="3" t="s">
        <v>491</v>
      </c>
      <c r="F37" s="140" t="s">
        <v>361</v>
      </c>
      <c r="G37" s="12">
        <v>15114.56</v>
      </c>
      <c r="I37" s="12">
        <v>15106</v>
      </c>
      <c r="J37" s="244">
        <f t="shared" si="0"/>
        <v>99.94336586708445</v>
      </c>
    </row>
    <row r="38" spans="1:10" ht="18.75" customHeight="1">
      <c r="A38" s="65" t="s">
        <v>370</v>
      </c>
      <c r="B38" s="269" t="s">
        <v>311</v>
      </c>
      <c r="C38" s="27" t="s">
        <v>277</v>
      </c>
      <c r="D38" s="54" t="s">
        <v>287</v>
      </c>
      <c r="E38" s="3" t="s">
        <v>491</v>
      </c>
      <c r="F38" s="140" t="s">
        <v>348</v>
      </c>
      <c r="G38" s="12">
        <v>10000</v>
      </c>
      <c r="I38" s="12">
        <v>10000</v>
      </c>
      <c r="J38" s="244">
        <f t="shared" si="0"/>
        <v>100</v>
      </c>
    </row>
    <row r="39" spans="1:10" ht="40.5" customHeight="1">
      <c r="A39" s="109" t="s">
        <v>538</v>
      </c>
      <c r="B39" s="269" t="s">
        <v>311</v>
      </c>
      <c r="C39" s="28" t="s">
        <v>277</v>
      </c>
      <c r="D39" s="56" t="s">
        <v>287</v>
      </c>
      <c r="E39" s="21" t="s">
        <v>492</v>
      </c>
      <c r="F39" s="134"/>
      <c r="G39" s="22">
        <f>G40+G41</f>
        <v>70500</v>
      </c>
      <c r="I39" s="22">
        <f>I40+I41</f>
        <v>47740.33</v>
      </c>
      <c r="J39" s="244">
        <f t="shared" si="0"/>
        <v>67.71678014184398</v>
      </c>
    </row>
    <row r="40" spans="1:10" ht="29.25" customHeight="1">
      <c r="A40" s="65" t="s">
        <v>362</v>
      </c>
      <c r="B40" s="269" t="s">
        <v>311</v>
      </c>
      <c r="C40" s="27" t="s">
        <v>277</v>
      </c>
      <c r="D40" s="54" t="s">
        <v>287</v>
      </c>
      <c r="E40" s="3" t="s">
        <v>492</v>
      </c>
      <c r="F40" s="140" t="s">
        <v>363</v>
      </c>
      <c r="G40" s="12">
        <v>68240.33</v>
      </c>
      <c r="I40" s="12">
        <v>47740.33</v>
      </c>
      <c r="J40" s="244">
        <f t="shared" si="0"/>
        <v>69.95911362093355</v>
      </c>
    </row>
    <row r="41" spans="1:10" ht="29.25" customHeight="1">
      <c r="A41" s="65" t="s">
        <v>359</v>
      </c>
      <c r="B41" s="269" t="s">
        <v>311</v>
      </c>
      <c r="C41" s="27" t="s">
        <v>277</v>
      </c>
      <c r="D41" s="54" t="s">
        <v>287</v>
      </c>
      <c r="E41" s="3" t="s">
        <v>492</v>
      </c>
      <c r="F41" s="140" t="s">
        <v>361</v>
      </c>
      <c r="G41" s="12">
        <v>2259.67</v>
      </c>
      <c r="I41" s="12">
        <v>0</v>
      </c>
      <c r="J41" s="244">
        <f t="shared" si="0"/>
        <v>0</v>
      </c>
    </row>
    <row r="42" spans="1:10" ht="29.25" customHeight="1">
      <c r="A42" s="109" t="s">
        <v>364</v>
      </c>
      <c r="B42" s="269" t="s">
        <v>311</v>
      </c>
      <c r="C42" s="28" t="s">
        <v>277</v>
      </c>
      <c r="D42" s="56" t="s">
        <v>287</v>
      </c>
      <c r="E42" s="21" t="s">
        <v>493</v>
      </c>
      <c r="F42" s="134"/>
      <c r="G42" s="22">
        <f>G43</f>
        <v>150500</v>
      </c>
      <c r="I42" s="22">
        <f>I43</f>
        <v>61200</v>
      </c>
      <c r="J42" s="244">
        <f t="shared" si="0"/>
        <v>40.66445182724252</v>
      </c>
    </row>
    <row r="43" spans="1:10" ht="17.25" customHeight="1">
      <c r="A43" s="65" t="s">
        <v>359</v>
      </c>
      <c r="B43" s="269" t="s">
        <v>311</v>
      </c>
      <c r="C43" s="27" t="s">
        <v>277</v>
      </c>
      <c r="D43" s="54" t="s">
        <v>287</v>
      </c>
      <c r="E43" s="3" t="s">
        <v>493</v>
      </c>
      <c r="F43" s="140" t="s">
        <v>361</v>
      </c>
      <c r="G43" s="12">
        <v>150500</v>
      </c>
      <c r="I43" s="12">
        <v>61200</v>
      </c>
      <c r="J43" s="244">
        <f t="shared" si="0"/>
        <v>40.66445182724252</v>
      </c>
    </row>
    <row r="44" spans="1:10" ht="48.75" customHeight="1">
      <c r="A44" s="109" t="s">
        <v>593</v>
      </c>
      <c r="B44" s="269" t="s">
        <v>311</v>
      </c>
      <c r="C44" s="49" t="s">
        <v>277</v>
      </c>
      <c r="D44" s="56" t="s">
        <v>287</v>
      </c>
      <c r="E44" s="21" t="s">
        <v>494</v>
      </c>
      <c r="F44" s="134"/>
      <c r="G44" s="22">
        <f>G45</f>
        <v>5000</v>
      </c>
      <c r="I44" s="22">
        <f>I45</f>
        <v>0</v>
      </c>
      <c r="J44" s="244">
        <f t="shared" si="0"/>
        <v>0</v>
      </c>
    </row>
    <row r="45" spans="1:10" ht="18.75" customHeight="1">
      <c r="A45" s="65" t="s">
        <v>359</v>
      </c>
      <c r="B45" s="269" t="s">
        <v>311</v>
      </c>
      <c r="C45" s="27" t="s">
        <v>277</v>
      </c>
      <c r="D45" s="54" t="s">
        <v>287</v>
      </c>
      <c r="E45" s="3" t="s">
        <v>494</v>
      </c>
      <c r="F45" s="140" t="s">
        <v>361</v>
      </c>
      <c r="G45" s="12">
        <v>5000</v>
      </c>
      <c r="I45" s="12">
        <v>0</v>
      </c>
      <c r="J45" s="244">
        <f t="shared" si="0"/>
        <v>0</v>
      </c>
    </row>
    <row r="46" spans="1:10" ht="30.75" customHeight="1">
      <c r="A46" s="107" t="s">
        <v>371</v>
      </c>
      <c r="B46" s="269" t="s">
        <v>311</v>
      </c>
      <c r="C46" s="120" t="s">
        <v>277</v>
      </c>
      <c r="D46" s="121" t="s">
        <v>287</v>
      </c>
      <c r="E46" s="21" t="s">
        <v>495</v>
      </c>
      <c r="F46" s="142"/>
      <c r="G46" s="122">
        <f>G47</f>
        <v>11000</v>
      </c>
      <c r="I46" s="122">
        <f>I47</f>
        <v>8422.26</v>
      </c>
      <c r="J46" s="244">
        <f t="shared" si="0"/>
        <v>76.566</v>
      </c>
    </row>
    <row r="47" spans="1:10" ht="28.5" customHeight="1">
      <c r="A47" s="65" t="s">
        <v>359</v>
      </c>
      <c r="B47" s="269" t="s">
        <v>311</v>
      </c>
      <c r="C47" s="27" t="s">
        <v>277</v>
      </c>
      <c r="D47" s="54" t="s">
        <v>287</v>
      </c>
      <c r="E47" s="3" t="s">
        <v>495</v>
      </c>
      <c r="F47" s="140" t="s">
        <v>361</v>
      </c>
      <c r="G47" s="12">
        <v>11000</v>
      </c>
      <c r="I47" s="12">
        <v>8422.26</v>
      </c>
      <c r="J47" s="244">
        <f t="shared" si="0"/>
        <v>76.566</v>
      </c>
    </row>
    <row r="48" spans="1:10" ht="29.25" customHeight="1">
      <c r="A48" s="107" t="s">
        <v>372</v>
      </c>
      <c r="B48" s="269" t="s">
        <v>311</v>
      </c>
      <c r="C48" s="49" t="s">
        <v>277</v>
      </c>
      <c r="D48" s="56" t="s">
        <v>287</v>
      </c>
      <c r="E48" s="21" t="s">
        <v>496</v>
      </c>
      <c r="F48" s="134"/>
      <c r="G48" s="22">
        <f>SUM(G49:G50)</f>
        <v>66000</v>
      </c>
      <c r="I48" s="22">
        <f>SUM(I49:I50)</f>
        <v>64645.49</v>
      </c>
      <c r="J48" s="244">
        <f t="shared" si="0"/>
        <v>97.94771212121212</v>
      </c>
    </row>
    <row r="49" spans="1:10" ht="27" customHeight="1">
      <c r="A49" s="65" t="s">
        <v>362</v>
      </c>
      <c r="B49" s="269" t="s">
        <v>311</v>
      </c>
      <c r="C49" s="27" t="s">
        <v>277</v>
      </c>
      <c r="D49" s="54" t="s">
        <v>287</v>
      </c>
      <c r="E49" s="3" t="s">
        <v>496</v>
      </c>
      <c r="F49" s="140" t="s">
        <v>363</v>
      </c>
      <c r="G49" s="12">
        <v>51814.57</v>
      </c>
      <c r="I49" s="12">
        <v>51814.57</v>
      </c>
      <c r="J49" s="244">
        <f t="shared" si="0"/>
        <v>100</v>
      </c>
    </row>
    <row r="50" spans="1:10" ht="16.5" customHeight="1">
      <c r="A50" s="65" t="s">
        <v>359</v>
      </c>
      <c r="B50" s="269" t="s">
        <v>311</v>
      </c>
      <c r="C50" s="27" t="s">
        <v>277</v>
      </c>
      <c r="D50" s="54" t="s">
        <v>287</v>
      </c>
      <c r="E50" s="3" t="s">
        <v>496</v>
      </c>
      <c r="F50" s="140" t="s">
        <v>361</v>
      </c>
      <c r="G50" s="12">
        <v>14185.43</v>
      </c>
      <c r="I50" s="12">
        <v>12830.92</v>
      </c>
      <c r="J50" s="244">
        <f t="shared" si="0"/>
        <v>90.45139978132492</v>
      </c>
    </row>
    <row r="51" spans="1:10" ht="25.5" customHeight="1">
      <c r="A51" s="107" t="s">
        <v>373</v>
      </c>
      <c r="B51" s="269" t="s">
        <v>311</v>
      </c>
      <c r="C51" s="49" t="s">
        <v>277</v>
      </c>
      <c r="D51" s="56" t="s">
        <v>287</v>
      </c>
      <c r="E51" s="21" t="s">
        <v>497</v>
      </c>
      <c r="F51" s="134"/>
      <c r="G51" s="22">
        <f>G52</f>
        <v>11000</v>
      </c>
      <c r="I51" s="22">
        <f>I52</f>
        <v>9552.12</v>
      </c>
      <c r="J51" s="244">
        <f t="shared" si="0"/>
        <v>86.83745454545455</v>
      </c>
    </row>
    <row r="52" spans="1:10" ht="27" customHeight="1">
      <c r="A52" s="65" t="s">
        <v>359</v>
      </c>
      <c r="B52" s="269" t="s">
        <v>311</v>
      </c>
      <c r="C52" s="50" t="s">
        <v>277</v>
      </c>
      <c r="D52" s="54" t="s">
        <v>287</v>
      </c>
      <c r="E52" s="3" t="s">
        <v>497</v>
      </c>
      <c r="F52" s="140" t="s">
        <v>361</v>
      </c>
      <c r="G52" s="12">
        <v>11000</v>
      </c>
      <c r="I52" s="12">
        <v>9552.12</v>
      </c>
      <c r="J52" s="244">
        <f t="shared" si="0"/>
        <v>86.83745454545455</v>
      </c>
    </row>
    <row r="53" spans="1:10" ht="17.25" customHeight="1">
      <c r="A53" s="77" t="s">
        <v>321</v>
      </c>
      <c r="B53" s="269" t="s">
        <v>311</v>
      </c>
      <c r="C53" s="26" t="s">
        <v>277</v>
      </c>
      <c r="D53" s="76" t="s">
        <v>308</v>
      </c>
      <c r="E53" s="2"/>
      <c r="F53" s="133"/>
      <c r="G53" s="13">
        <f>G54</f>
        <v>9924.6</v>
      </c>
      <c r="I53" s="13">
        <f>I54</f>
        <v>0</v>
      </c>
      <c r="J53" s="244">
        <f t="shared" si="0"/>
        <v>0</v>
      </c>
    </row>
    <row r="54" spans="1:10" ht="17.25" customHeight="1">
      <c r="A54" s="224" t="s">
        <v>322</v>
      </c>
      <c r="B54" s="269" t="s">
        <v>311</v>
      </c>
      <c r="C54" s="28" t="s">
        <v>277</v>
      </c>
      <c r="D54" s="56" t="s">
        <v>308</v>
      </c>
      <c r="E54" s="21" t="s">
        <v>374</v>
      </c>
      <c r="F54" s="134"/>
      <c r="G54" s="22">
        <f>G55</f>
        <v>9924.6</v>
      </c>
      <c r="I54" s="22">
        <f>I55</f>
        <v>0</v>
      </c>
      <c r="J54" s="244">
        <f t="shared" si="0"/>
        <v>0</v>
      </c>
    </row>
    <row r="55" spans="1:10" ht="16.5" customHeight="1">
      <c r="A55" s="78" t="s">
        <v>375</v>
      </c>
      <c r="B55" s="269" t="s">
        <v>311</v>
      </c>
      <c r="C55" s="67" t="s">
        <v>277</v>
      </c>
      <c r="D55" s="79" t="s">
        <v>308</v>
      </c>
      <c r="E55" s="3" t="s">
        <v>374</v>
      </c>
      <c r="F55" s="143" t="s">
        <v>351</v>
      </c>
      <c r="G55" s="12">
        <v>9924.6</v>
      </c>
      <c r="I55" s="12">
        <v>0</v>
      </c>
      <c r="J55" s="244">
        <f t="shared" si="0"/>
        <v>0</v>
      </c>
    </row>
    <row r="56" spans="1:10" ht="15.75" customHeight="1">
      <c r="A56" s="17" t="s">
        <v>292</v>
      </c>
      <c r="B56" s="269" t="s">
        <v>311</v>
      </c>
      <c r="C56" s="26" t="s">
        <v>277</v>
      </c>
      <c r="D56" s="76" t="s">
        <v>326</v>
      </c>
      <c r="E56" s="2" t="s">
        <v>549</v>
      </c>
      <c r="F56" s="133"/>
      <c r="G56" s="13">
        <f>G57+G59+G61+G67+G74</f>
        <v>7574428.449999999</v>
      </c>
      <c r="I56" s="13">
        <f>I57+I59+I61+I67+I74</f>
        <v>7534199.17</v>
      </c>
      <c r="J56" s="244">
        <f t="shared" si="0"/>
        <v>99.46888032192054</v>
      </c>
    </row>
    <row r="57" spans="1:10" ht="27" customHeight="1">
      <c r="A57" s="225" t="s">
        <v>548</v>
      </c>
      <c r="B57" s="269" t="s">
        <v>311</v>
      </c>
      <c r="C57" s="49" t="s">
        <v>277</v>
      </c>
      <c r="D57" s="56" t="s">
        <v>326</v>
      </c>
      <c r="E57" s="21" t="s">
        <v>592</v>
      </c>
      <c r="F57" s="134"/>
      <c r="G57" s="22">
        <f>G58</f>
        <v>50000</v>
      </c>
      <c r="I57" s="22">
        <f>I58</f>
        <v>36000</v>
      </c>
      <c r="J57" s="244">
        <f t="shared" si="0"/>
        <v>72</v>
      </c>
    </row>
    <row r="58" spans="1:10" ht="27" customHeight="1">
      <c r="A58" s="184" t="s">
        <v>562</v>
      </c>
      <c r="B58" s="269" t="s">
        <v>311</v>
      </c>
      <c r="C58" s="50" t="s">
        <v>368</v>
      </c>
      <c r="D58" s="54" t="s">
        <v>326</v>
      </c>
      <c r="E58" s="3" t="s">
        <v>592</v>
      </c>
      <c r="F58" s="140" t="s">
        <v>409</v>
      </c>
      <c r="G58" s="12">
        <v>50000</v>
      </c>
      <c r="I58" s="12">
        <v>36000</v>
      </c>
      <c r="J58" s="244">
        <f t="shared" si="0"/>
        <v>72</v>
      </c>
    </row>
    <row r="59" spans="1:10" ht="18.75" customHeight="1">
      <c r="A59" s="225" t="s">
        <v>596</v>
      </c>
      <c r="B59" s="269" t="s">
        <v>311</v>
      </c>
      <c r="C59" s="49" t="s">
        <v>277</v>
      </c>
      <c r="D59" s="56" t="s">
        <v>326</v>
      </c>
      <c r="E59" s="21" t="s">
        <v>607</v>
      </c>
      <c r="F59" s="134"/>
      <c r="G59" s="22">
        <f>G60</f>
        <v>413031</v>
      </c>
      <c r="I59" s="22">
        <f>I60</f>
        <v>413031</v>
      </c>
      <c r="J59" s="244">
        <f t="shared" si="0"/>
        <v>100</v>
      </c>
    </row>
    <row r="60" spans="1:10" ht="27" customHeight="1">
      <c r="A60" s="201" t="s">
        <v>550</v>
      </c>
      <c r="B60" s="269" t="s">
        <v>311</v>
      </c>
      <c r="C60" s="50" t="s">
        <v>368</v>
      </c>
      <c r="D60" s="54" t="s">
        <v>326</v>
      </c>
      <c r="E60" s="3" t="s">
        <v>607</v>
      </c>
      <c r="F60" s="140" t="s">
        <v>409</v>
      </c>
      <c r="G60" s="12">
        <v>413031</v>
      </c>
      <c r="I60" s="12">
        <v>413031</v>
      </c>
      <c r="J60" s="244">
        <f t="shared" si="0"/>
        <v>100</v>
      </c>
    </row>
    <row r="61" spans="1:10" ht="28.5" customHeight="1">
      <c r="A61" s="109" t="s">
        <v>406</v>
      </c>
      <c r="B61" s="269" t="s">
        <v>311</v>
      </c>
      <c r="C61" s="28" t="s">
        <v>277</v>
      </c>
      <c r="D61" s="56" t="s">
        <v>326</v>
      </c>
      <c r="E61" s="21" t="s">
        <v>498</v>
      </c>
      <c r="F61" s="134"/>
      <c r="G61" s="22">
        <f>SUM(G62:G66)</f>
        <v>771820.8600000001</v>
      </c>
      <c r="I61" s="22">
        <f>SUM(I62:I66)</f>
        <v>748842.68</v>
      </c>
      <c r="J61" s="244">
        <f t="shared" si="0"/>
        <v>97.02286097838817</v>
      </c>
    </row>
    <row r="62" spans="1:10" ht="42" customHeight="1">
      <c r="A62" s="65" t="s">
        <v>537</v>
      </c>
      <c r="B62" s="269" t="s">
        <v>311</v>
      </c>
      <c r="C62" s="27" t="s">
        <v>368</v>
      </c>
      <c r="D62" s="54" t="s">
        <v>326</v>
      </c>
      <c r="E62" s="3" t="s">
        <v>498</v>
      </c>
      <c r="F62" s="140" t="s">
        <v>533</v>
      </c>
      <c r="G62" s="12">
        <v>226246.35</v>
      </c>
      <c r="I62" s="12">
        <v>225746.35</v>
      </c>
      <c r="J62" s="244">
        <f t="shared" si="0"/>
        <v>99.77900195958962</v>
      </c>
    </row>
    <row r="63" spans="1:10" ht="16.5" customHeight="1">
      <c r="A63" s="65" t="s">
        <v>359</v>
      </c>
      <c r="B63" s="269" t="s">
        <v>311</v>
      </c>
      <c r="C63" s="27" t="s">
        <v>277</v>
      </c>
      <c r="D63" s="54" t="s">
        <v>326</v>
      </c>
      <c r="E63" s="3" t="s">
        <v>498</v>
      </c>
      <c r="F63" s="140" t="s">
        <v>361</v>
      </c>
      <c r="G63" s="12">
        <v>282993.29</v>
      </c>
      <c r="I63" s="12">
        <v>270205.19</v>
      </c>
      <c r="J63" s="244">
        <f t="shared" si="0"/>
        <v>95.48112960558183</v>
      </c>
    </row>
    <row r="64" spans="1:10" ht="66" customHeight="1">
      <c r="A64" s="208" t="s">
        <v>381</v>
      </c>
      <c r="B64" s="269" t="s">
        <v>311</v>
      </c>
      <c r="C64" s="27" t="s">
        <v>277</v>
      </c>
      <c r="D64" s="54" t="s">
        <v>326</v>
      </c>
      <c r="E64" s="3" t="s">
        <v>498</v>
      </c>
      <c r="F64" s="140" t="s">
        <v>377</v>
      </c>
      <c r="G64" s="12">
        <v>16868.56</v>
      </c>
      <c r="I64" s="12">
        <v>7178.48</v>
      </c>
      <c r="J64" s="244">
        <f t="shared" si="0"/>
        <v>42.555381135082065</v>
      </c>
    </row>
    <row r="65" spans="1:10" ht="18" customHeight="1">
      <c r="A65" s="65" t="s">
        <v>376</v>
      </c>
      <c r="B65" s="269" t="s">
        <v>311</v>
      </c>
      <c r="C65" s="27" t="s">
        <v>277</v>
      </c>
      <c r="D65" s="54" t="s">
        <v>326</v>
      </c>
      <c r="E65" s="3" t="s">
        <v>498</v>
      </c>
      <c r="F65" s="140" t="s">
        <v>379</v>
      </c>
      <c r="G65" s="12">
        <v>175625</v>
      </c>
      <c r="I65" s="12">
        <v>175625</v>
      </c>
      <c r="J65" s="244">
        <f t="shared" si="0"/>
        <v>100</v>
      </c>
    </row>
    <row r="66" spans="1:10" ht="18" customHeight="1">
      <c r="A66" s="65" t="s">
        <v>378</v>
      </c>
      <c r="B66" s="269" t="s">
        <v>311</v>
      </c>
      <c r="C66" s="27" t="s">
        <v>277</v>
      </c>
      <c r="D66" s="54" t="s">
        <v>326</v>
      </c>
      <c r="E66" s="3" t="s">
        <v>498</v>
      </c>
      <c r="F66" s="140" t="s">
        <v>380</v>
      </c>
      <c r="G66" s="12">
        <v>70087.66</v>
      </c>
      <c r="I66" s="12">
        <v>70087.66</v>
      </c>
      <c r="J66" s="244">
        <f t="shared" si="0"/>
        <v>100</v>
      </c>
    </row>
    <row r="67" spans="1:10" ht="18" customHeight="1">
      <c r="A67" s="109" t="s">
        <v>350</v>
      </c>
      <c r="B67" s="269" t="s">
        <v>311</v>
      </c>
      <c r="C67" s="110" t="s">
        <v>277</v>
      </c>
      <c r="D67" s="112" t="s">
        <v>326</v>
      </c>
      <c r="E67" s="111" t="s">
        <v>499</v>
      </c>
      <c r="F67" s="144"/>
      <c r="G67" s="113">
        <f>SUM(G68:G73)</f>
        <v>6334576.589999999</v>
      </c>
      <c r="I67" s="113">
        <f>SUM(I68:I73)</f>
        <v>6334576.589999999</v>
      </c>
      <c r="J67" s="244">
        <f t="shared" si="0"/>
        <v>100</v>
      </c>
    </row>
    <row r="68" spans="1:10" ht="31.5" customHeight="1">
      <c r="A68" s="65" t="s">
        <v>382</v>
      </c>
      <c r="B68" s="269" t="s">
        <v>311</v>
      </c>
      <c r="C68" s="168" t="s">
        <v>277</v>
      </c>
      <c r="D68" s="115" t="s">
        <v>326</v>
      </c>
      <c r="E68" s="115" t="s">
        <v>499</v>
      </c>
      <c r="F68" s="145" t="s">
        <v>383</v>
      </c>
      <c r="G68" s="117">
        <v>3536388.1</v>
      </c>
      <c r="I68" s="117">
        <v>3536388.1</v>
      </c>
      <c r="J68" s="244">
        <f t="shared" si="0"/>
        <v>100</v>
      </c>
    </row>
    <row r="69" spans="1:10" ht="27" customHeight="1">
      <c r="A69" s="65" t="s">
        <v>385</v>
      </c>
      <c r="B69" s="269" t="s">
        <v>311</v>
      </c>
      <c r="C69" s="168" t="s">
        <v>277</v>
      </c>
      <c r="D69" s="115" t="s">
        <v>326</v>
      </c>
      <c r="E69" s="115" t="s">
        <v>499</v>
      </c>
      <c r="F69" s="145" t="s">
        <v>384</v>
      </c>
      <c r="G69" s="117">
        <v>4832.12</v>
      </c>
      <c r="I69" s="117">
        <v>4832.12</v>
      </c>
      <c r="J69" s="244">
        <f t="shared" si="0"/>
        <v>100</v>
      </c>
    </row>
    <row r="70" spans="1:10" ht="22.5" customHeight="1">
      <c r="A70" s="202" t="s">
        <v>386</v>
      </c>
      <c r="B70" s="269" t="s">
        <v>311</v>
      </c>
      <c r="C70" s="168" t="s">
        <v>277</v>
      </c>
      <c r="D70" s="115" t="s">
        <v>326</v>
      </c>
      <c r="E70" s="115" t="s">
        <v>499</v>
      </c>
      <c r="F70" s="145" t="s">
        <v>361</v>
      </c>
      <c r="G70" s="117">
        <v>2538454.71</v>
      </c>
      <c r="I70" s="117">
        <v>2538454.71</v>
      </c>
      <c r="J70" s="244">
        <f t="shared" si="0"/>
        <v>100</v>
      </c>
    </row>
    <row r="71" spans="1:10" ht="63.75" customHeight="1">
      <c r="A71" s="245" t="s">
        <v>381</v>
      </c>
      <c r="B71" s="269" t="s">
        <v>311</v>
      </c>
      <c r="C71" s="168" t="s">
        <v>277</v>
      </c>
      <c r="D71" s="115" t="s">
        <v>326</v>
      </c>
      <c r="E71" s="115" t="s">
        <v>499</v>
      </c>
      <c r="F71" s="145" t="s">
        <v>377</v>
      </c>
      <c r="G71" s="117">
        <v>9593.02</v>
      </c>
      <c r="I71" s="117">
        <v>9593.02</v>
      </c>
      <c r="J71" s="244">
        <f t="shared" si="0"/>
        <v>100</v>
      </c>
    </row>
    <row r="72" spans="1:10" ht="16.5" customHeight="1">
      <c r="A72" s="65" t="s">
        <v>376</v>
      </c>
      <c r="B72" s="269" t="s">
        <v>311</v>
      </c>
      <c r="C72" s="27" t="s">
        <v>277</v>
      </c>
      <c r="D72" s="54" t="s">
        <v>326</v>
      </c>
      <c r="E72" s="115" t="s">
        <v>499</v>
      </c>
      <c r="F72" s="140" t="s">
        <v>379</v>
      </c>
      <c r="G72" s="12">
        <v>104711.14</v>
      </c>
      <c r="I72" s="12">
        <v>104711.14</v>
      </c>
      <c r="J72" s="244">
        <f t="shared" si="0"/>
        <v>100</v>
      </c>
    </row>
    <row r="73" spans="1:10" ht="18" customHeight="1">
      <c r="A73" s="65" t="s">
        <v>378</v>
      </c>
      <c r="B73" s="269" t="s">
        <v>311</v>
      </c>
      <c r="C73" s="27" t="s">
        <v>277</v>
      </c>
      <c r="D73" s="54" t="s">
        <v>326</v>
      </c>
      <c r="E73" s="115" t="s">
        <v>499</v>
      </c>
      <c r="F73" s="140" t="s">
        <v>380</v>
      </c>
      <c r="G73" s="12">
        <v>140597.5</v>
      </c>
      <c r="I73" s="12">
        <v>140597.5</v>
      </c>
      <c r="J73" s="244">
        <f t="shared" si="0"/>
        <v>100</v>
      </c>
    </row>
    <row r="74" spans="1:10" ht="30" customHeight="1">
      <c r="A74" s="24" t="s">
        <v>511</v>
      </c>
      <c r="B74" s="269" t="s">
        <v>311</v>
      </c>
      <c r="C74" s="52" t="s">
        <v>277</v>
      </c>
      <c r="D74" s="56" t="s">
        <v>326</v>
      </c>
      <c r="E74" s="21" t="s">
        <v>512</v>
      </c>
      <c r="F74" s="153"/>
      <c r="G74" s="22">
        <f>SUM(G75:G75)</f>
        <v>5000</v>
      </c>
      <c r="I74" s="22">
        <f>SUM(I75:I75)</f>
        <v>1748.9</v>
      </c>
      <c r="J74" s="244">
        <f t="shared" si="0"/>
        <v>34.978</v>
      </c>
    </row>
    <row r="75" spans="1:10" ht="40.5" customHeight="1">
      <c r="A75" s="65" t="s">
        <v>537</v>
      </c>
      <c r="B75" s="269" t="s">
        <v>311</v>
      </c>
      <c r="C75" s="35" t="s">
        <v>277</v>
      </c>
      <c r="D75" s="85" t="s">
        <v>326</v>
      </c>
      <c r="E75" s="3" t="s">
        <v>512</v>
      </c>
      <c r="F75" s="153" t="s">
        <v>533</v>
      </c>
      <c r="G75" s="12">
        <f>90000-85000</f>
        <v>5000</v>
      </c>
      <c r="I75" s="12">
        <v>1748.9</v>
      </c>
      <c r="J75" s="244">
        <f aca="true" t="shared" si="1" ref="J75:J138">I75/G75*100</f>
        <v>34.978</v>
      </c>
    </row>
    <row r="76" spans="1:10" ht="18" customHeight="1">
      <c r="A76" s="68" t="s">
        <v>339</v>
      </c>
      <c r="B76" s="271" t="s">
        <v>311</v>
      </c>
      <c r="C76" s="69" t="s">
        <v>284</v>
      </c>
      <c r="D76" s="131"/>
      <c r="E76" s="96"/>
      <c r="F76" s="131"/>
      <c r="G76" s="103">
        <f>G77</f>
        <v>664800</v>
      </c>
      <c r="I76" s="103">
        <f>I77</f>
        <v>664800</v>
      </c>
      <c r="J76" s="244">
        <f t="shared" si="1"/>
        <v>100</v>
      </c>
    </row>
    <row r="77" spans="1:10" ht="16.5" customHeight="1">
      <c r="A77" s="104" t="s">
        <v>340</v>
      </c>
      <c r="B77" s="269" t="s">
        <v>311</v>
      </c>
      <c r="C77" s="105" t="s">
        <v>284</v>
      </c>
      <c r="D77" s="76" t="s">
        <v>286</v>
      </c>
      <c r="E77" s="2"/>
      <c r="F77" s="147"/>
      <c r="G77" s="13">
        <f>G78</f>
        <v>664800</v>
      </c>
      <c r="I77" s="13">
        <f>I78</f>
        <v>664800</v>
      </c>
      <c r="J77" s="244">
        <f t="shared" si="1"/>
        <v>100</v>
      </c>
    </row>
    <row r="78" spans="1:10" ht="27.75" customHeight="1">
      <c r="A78" s="64" t="s">
        <v>327</v>
      </c>
      <c r="B78" s="269" t="s">
        <v>311</v>
      </c>
      <c r="C78" s="28" t="s">
        <v>284</v>
      </c>
      <c r="D78" s="56" t="s">
        <v>286</v>
      </c>
      <c r="E78" s="21" t="s">
        <v>481</v>
      </c>
      <c r="F78" s="148"/>
      <c r="G78" s="22">
        <f>G79</f>
        <v>664800</v>
      </c>
      <c r="I78" s="22">
        <f>I79</f>
        <v>664800</v>
      </c>
      <c r="J78" s="244">
        <f t="shared" si="1"/>
        <v>100</v>
      </c>
    </row>
    <row r="79" spans="1:10" ht="18.75" customHeight="1">
      <c r="A79" s="65" t="s">
        <v>370</v>
      </c>
      <c r="B79" s="269" t="s">
        <v>311</v>
      </c>
      <c r="C79" s="27" t="s">
        <v>284</v>
      </c>
      <c r="D79" s="54" t="s">
        <v>286</v>
      </c>
      <c r="E79" s="3" t="s">
        <v>481</v>
      </c>
      <c r="F79" s="149" t="s">
        <v>348</v>
      </c>
      <c r="G79" s="12">
        <f>571000+29100+64700</f>
        <v>664800</v>
      </c>
      <c r="I79" s="12">
        <f>571000+29100+64700</f>
        <v>664800</v>
      </c>
      <c r="J79" s="244">
        <f t="shared" si="1"/>
        <v>100</v>
      </c>
    </row>
    <row r="80" spans="1:10" ht="18.75" customHeight="1">
      <c r="A80" s="68" t="s">
        <v>604</v>
      </c>
      <c r="B80" s="271" t="s">
        <v>311</v>
      </c>
      <c r="C80" s="69" t="s">
        <v>286</v>
      </c>
      <c r="D80" s="131"/>
      <c r="E80" s="96"/>
      <c r="F80" s="131"/>
      <c r="G80" s="103">
        <f>G81</f>
        <v>615002.2</v>
      </c>
      <c r="H80" s="254"/>
      <c r="I80" s="103">
        <f>I81</f>
        <v>571763.39</v>
      </c>
      <c r="J80" s="244">
        <f t="shared" si="1"/>
        <v>92.96932433737636</v>
      </c>
    </row>
    <row r="81" spans="1:10" ht="26.25" customHeight="1">
      <c r="A81" s="71" t="s">
        <v>605</v>
      </c>
      <c r="B81" s="269" t="s">
        <v>311</v>
      </c>
      <c r="C81" s="29" t="s">
        <v>286</v>
      </c>
      <c r="D81" s="133" t="s">
        <v>314</v>
      </c>
      <c r="E81" s="2"/>
      <c r="F81" s="133"/>
      <c r="G81" s="13">
        <f>G82</f>
        <v>615002.2</v>
      </c>
      <c r="I81" s="13">
        <f>I82</f>
        <v>571763.39</v>
      </c>
      <c r="J81" s="244">
        <f t="shared" si="1"/>
        <v>92.96932433737636</v>
      </c>
    </row>
    <row r="82" spans="1:10" ht="18.75" customHeight="1">
      <c r="A82" s="196" t="s">
        <v>606</v>
      </c>
      <c r="B82" s="269" t="s">
        <v>311</v>
      </c>
      <c r="C82" s="23" t="s">
        <v>286</v>
      </c>
      <c r="D82" s="134" t="s">
        <v>314</v>
      </c>
      <c r="E82" s="21" t="s">
        <v>607</v>
      </c>
      <c r="F82" s="134"/>
      <c r="G82" s="22">
        <f>G83</f>
        <v>615002.2</v>
      </c>
      <c r="I82" s="22">
        <f>I83</f>
        <v>571763.39</v>
      </c>
      <c r="J82" s="244">
        <f t="shared" si="1"/>
        <v>92.96932433737636</v>
      </c>
    </row>
    <row r="83" spans="1:10" ht="26.25" customHeight="1">
      <c r="A83" s="201" t="s">
        <v>550</v>
      </c>
      <c r="B83" s="269" t="s">
        <v>311</v>
      </c>
      <c r="C83" s="10" t="s">
        <v>286</v>
      </c>
      <c r="D83" s="54" t="s">
        <v>314</v>
      </c>
      <c r="E83" s="3" t="s">
        <v>607</v>
      </c>
      <c r="F83" s="150" t="s">
        <v>409</v>
      </c>
      <c r="G83" s="12">
        <v>615002.2</v>
      </c>
      <c r="I83" s="12">
        <v>571763.39</v>
      </c>
      <c r="J83" s="244">
        <f t="shared" si="1"/>
        <v>92.96932433737636</v>
      </c>
    </row>
    <row r="84" spans="1:10" ht="26.25" customHeight="1">
      <c r="A84" s="68" t="s">
        <v>306</v>
      </c>
      <c r="B84" s="271" t="s">
        <v>311</v>
      </c>
      <c r="C84" s="69" t="s">
        <v>287</v>
      </c>
      <c r="D84" s="132"/>
      <c r="E84" s="63"/>
      <c r="F84" s="132"/>
      <c r="G84" s="103">
        <f>G88+G91+G99+G85</f>
        <v>3216690</v>
      </c>
      <c r="I84" s="103">
        <f>I88+I91+I99+I85</f>
        <v>967690</v>
      </c>
      <c r="J84" s="244">
        <f t="shared" si="1"/>
        <v>30.08340872138751</v>
      </c>
    </row>
    <row r="85" spans="1:10" ht="18" customHeight="1">
      <c r="A85" s="71" t="s">
        <v>640</v>
      </c>
      <c r="B85" s="269" t="s">
        <v>311</v>
      </c>
      <c r="C85" s="29" t="s">
        <v>287</v>
      </c>
      <c r="D85" s="161" t="s">
        <v>277</v>
      </c>
      <c r="E85" s="218"/>
      <c r="F85" s="217"/>
      <c r="G85" s="220">
        <f>G86</f>
        <v>72690</v>
      </c>
      <c r="I85" s="220">
        <f>I86</f>
        <v>72690</v>
      </c>
      <c r="J85" s="244">
        <f t="shared" si="1"/>
        <v>100</v>
      </c>
    </row>
    <row r="86" spans="1:10" ht="19.5" customHeight="1">
      <c r="A86" s="109" t="s">
        <v>642</v>
      </c>
      <c r="B86" s="269" t="s">
        <v>311</v>
      </c>
      <c r="C86" s="23" t="s">
        <v>287</v>
      </c>
      <c r="D86" s="134" t="s">
        <v>277</v>
      </c>
      <c r="E86" s="21" t="s">
        <v>641</v>
      </c>
      <c r="F86" s="217"/>
      <c r="G86" s="219">
        <v>72690</v>
      </c>
      <c r="I86" s="219">
        <v>72690</v>
      </c>
      <c r="J86" s="244">
        <f t="shared" si="1"/>
        <v>100</v>
      </c>
    </row>
    <row r="87" spans="1:10" ht="25.5">
      <c r="A87" s="41" t="s">
        <v>386</v>
      </c>
      <c r="B87" s="269" t="s">
        <v>311</v>
      </c>
      <c r="C87" s="31" t="s">
        <v>287</v>
      </c>
      <c r="D87" s="140" t="s">
        <v>277</v>
      </c>
      <c r="E87" s="3" t="s">
        <v>641</v>
      </c>
      <c r="F87" s="186" t="s">
        <v>361</v>
      </c>
      <c r="G87" s="199">
        <v>72690</v>
      </c>
      <c r="I87" s="199">
        <v>72690</v>
      </c>
      <c r="J87" s="244">
        <f t="shared" si="1"/>
        <v>100</v>
      </c>
    </row>
    <row r="88" spans="1:10" ht="12.75">
      <c r="A88" s="71" t="s">
        <v>407</v>
      </c>
      <c r="B88" s="269" t="s">
        <v>311</v>
      </c>
      <c r="C88" s="29" t="s">
        <v>287</v>
      </c>
      <c r="D88" s="133" t="s">
        <v>283</v>
      </c>
      <c r="E88" s="2"/>
      <c r="F88" s="133"/>
      <c r="G88" s="13">
        <f>G89</f>
        <v>180000</v>
      </c>
      <c r="I88" s="13">
        <f>I89</f>
        <v>179000</v>
      </c>
      <c r="J88" s="244">
        <f t="shared" si="1"/>
        <v>99.44444444444444</v>
      </c>
    </row>
    <row r="89" spans="1:10" ht="42" customHeight="1">
      <c r="A89" s="108" t="s">
        <v>408</v>
      </c>
      <c r="B89" s="269" t="s">
        <v>311</v>
      </c>
      <c r="C89" s="23" t="s">
        <v>287</v>
      </c>
      <c r="D89" s="134" t="s">
        <v>283</v>
      </c>
      <c r="E89" s="21" t="s">
        <v>547</v>
      </c>
      <c r="F89" s="134"/>
      <c r="G89" s="22">
        <f>G90</f>
        <v>180000</v>
      </c>
      <c r="I89" s="22">
        <f>I90</f>
        <v>179000</v>
      </c>
      <c r="J89" s="244">
        <f t="shared" si="1"/>
        <v>99.44444444444444</v>
      </c>
    </row>
    <row r="90" spans="1:10" ht="25.5">
      <c r="A90" s="41" t="s">
        <v>386</v>
      </c>
      <c r="B90" s="269" t="s">
        <v>311</v>
      </c>
      <c r="C90" s="10" t="s">
        <v>287</v>
      </c>
      <c r="D90" s="54" t="s">
        <v>283</v>
      </c>
      <c r="E90" s="3" t="s">
        <v>547</v>
      </c>
      <c r="F90" s="150" t="s">
        <v>361</v>
      </c>
      <c r="G90" s="12">
        <v>180000</v>
      </c>
      <c r="I90" s="12">
        <v>179000</v>
      </c>
      <c r="J90" s="244">
        <f t="shared" si="1"/>
        <v>99.44444444444444</v>
      </c>
    </row>
    <row r="91" spans="1:10" ht="12.75">
      <c r="A91" s="71" t="s">
        <v>608</v>
      </c>
      <c r="B91" s="269" t="s">
        <v>311</v>
      </c>
      <c r="C91" s="29" t="s">
        <v>287</v>
      </c>
      <c r="D91" s="133" t="s">
        <v>280</v>
      </c>
      <c r="E91" s="2"/>
      <c r="F91" s="133"/>
      <c r="G91" s="13">
        <f>G92+G94</f>
        <v>905000</v>
      </c>
      <c r="I91" s="13">
        <f>I92+I94</f>
        <v>0</v>
      </c>
      <c r="J91" s="244">
        <f t="shared" si="1"/>
        <v>0</v>
      </c>
    </row>
    <row r="92" spans="1:10" ht="41.25" customHeight="1">
      <c r="A92" s="108" t="s">
        <v>609</v>
      </c>
      <c r="B92" s="269" t="s">
        <v>311</v>
      </c>
      <c r="C92" s="23" t="s">
        <v>287</v>
      </c>
      <c r="D92" s="134" t="s">
        <v>280</v>
      </c>
      <c r="E92" s="21" t="s">
        <v>610</v>
      </c>
      <c r="F92" s="134"/>
      <c r="G92" s="22">
        <f>G93</f>
        <v>881000</v>
      </c>
      <c r="I92" s="22">
        <f>I93</f>
        <v>0</v>
      </c>
      <c r="J92" s="244">
        <f t="shared" si="1"/>
        <v>0</v>
      </c>
    </row>
    <row r="93" spans="1:10" ht="25.5">
      <c r="A93" s="201" t="s">
        <v>550</v>
      </c>
      <c r="B93" s="269" t="s">
        <v>311</v>
      </c>
      <c r="C93" s="10" t="s">
        <v>287</v>
      </c>
      <c r="D93" s="54" t="s">
        <v>280</v>
      </c>
      <c r="E93" s="3" t="s">
        <v>610</v>
      </c>
      <c r="F93" s="150" t="s">
        <v>409</v>
      </c>
      <c r="G93" s="12">
        <v>881000</v>
      </c>
      <c r="I93" s="12">
        <v>0</v>
      </c>
      <c r="J93" s="244">
        <f t="shared" si="1"/>
        <v>0</v>
      </c>
    </row>
    <row r="94" spans="1:10" ht="25.5">
      <c r="A94" s="129" t="s">
        <v>624</v>
      </c>
      <c r="B94" s="269" t="s">
        <v>311</v>
      </c>
      <c r="C94" s="226" t="s">
        <v>287</v>
      </c>
      <c r="D94" s="55" t="s">
        <v>280</v>
      </c>
      <c r="E94" s="6" t="s">
        <v>625</v>
      </c>
      <c r="F94" s="136"/>
      <c r="G94" s="11">
        <f>G95+G97</f>
        <v>24000</v>
      </c>
      <c r="I94" s="11">
        <f>I95+I97</f>
        <v>0</v>
      </c>
      <c r="J94" s="244">
        <f t="shared" si="1"/>
        <v>0</v>
      </c>
    </row>
    <row r="95" spans="1:10" ht="12.75">
      <c r="A95" s="24" t="s">
        <v>620</v>
      </c>
      <c r="B95" s="269" t="s">
        <v>311</v>
      </c>
      <c r="C95" s="38" t="s">
        <v>287</v>
      </c>
      <c r="D95" s="21" t="s">
        <v>280</v>
      </c>
      <c r="E95" s="21" t="s">
        <v>622</v>
      </c>
      <c r="F95" s="140"/>
      <c r="G95" s="206">
        <f>G96</f>
        <v>8000</v>
      </c>
      <c r="I95" s="206">
        <f>I96</f>
        <v>0</v>
      </c>
      <c r="J95" s="244">
        <f t="shared" si="1"/>
        <v>0</v>
      </c>
    </row>
    <row r="96" spans="1:10" ht="25.5">
      <c r="A96" s="41" t="s">
        <v>386</v>
      </c>
      <c r="B96" s="269" t="s">
        <v>311</v>
      </c>
      <c r="C96" s="27" t="s">
        <v>287</v>
      </c>
      <c r="D96" s="3" t="s">
        <v>280</v>
      </c>
      <c r="E96" s="3" t="s">
        <v>622</v>
      </c>
      <c r="F96" s="140" t="s">
        <v>361</v>
      </c>
      <c r="G96" s="12">
        <v>8000</v>
      </c>
      <c r="I96" s="12">
        <v>0</v>
      </c>
      <c r="J96" s="244">
        <f t="shared" si="1"/>
        <v>0</v>
      </c>
    </row>
    <row r="97" spans="1:10" ht="25.5">
      <c r="A97" s="24" t="s">
        <v>621</v>
      </c>
      <c r="B97" s="269" t="s">
        <v>311</v>
      </c>
      <c r="C97" s="38" t="s">
        <v>287</v>
      </c>
      <c r="D97" s="21" t="s">
        <v>280</v>
      </c>
      <c r="E97" s="21" t="s">
        <v>623</v>
      </c>
      <c r="F97" s="140"/>
      <c r="G97" s="22">
        <f>G98</f>
        <v>16000</v>
      </c>
      <c r="I97" s="22">
        <f>I98</f>
        <v>0</v>
      </c>
      <c r="J97" s="244">
        <f t="shared" si="1"/>
        <v>0</v>
      </c>
    </row>
    <row r="98" spans="1:10" ht="25.5">
      <c r="A98" s="41" t="s">
        <v>386</v>
      </c>
      <c r="B98" s="269" t="s">
        <v>311</v>
      </c>
      <c r="C98" s="27" t="s">
        <v>287</v>
      </c>
      <c r="D98" s="3" t="s">
        <v>280</v>
      </c>
      <c r="E98" s="3" t="s">
        <v>623</v>
      </c>
      <c r="F98" s="140" t="s">
        <v>361</v>
      </c>
      <c r="G98" s="12">
        <v>16000</v>
      </c>
      <c r="I98" s="12">
        <v>0</v>
      </c>
      <c r="J98" s="244">
        <f t="shared" si="1"/>
        <v>0</v>
      </c>
    </row>
    <row r="99" spans="1:10" ht="21" customHeight="1">
      <c r="A99" s="71" t="s">
        <v>323</v>
      </c>
      <c r="B99" s="269" t="s">
        <v>311</v>
      </c>
      <c r="C99" s="29" t="s">
        <v>287</v>
      </c>
      <c r="D99" s="133" t="s">
        <v>281</v>
      </c>
      <c r="E99" s="2"/>
      <c r="F99" s="133"/>
      <c r="G99" s="13">
        <f>G100+G102+G104+G107</f>
        <v>2059000</v>
      </c>
      <c r="I99" s="13">
        <f>I100+I102+I104+I107</f>
        <v>716000</v>
      </c>
      <c r="J99" s="244">
        <f t="shared" si="1"/>
        <v>34.774162214667314</v>
      </c>
    </row>
    <row r="100" spans="1:10" ht="55.5" customHeight="1">
      <c r="A100" s="185" t="s">
        <v>582</v>
      </c>
      <c r="B100" s="269" t="s">
        <v>311</v>
      </c>
      <c r="C100" s="23" t="s">
        <v>287</v>
      </c>
      <c r="D100" s="134" t="s">
        <v>281</v>
      </c>
      <c r="E100" s="21" t="s">
        <v>583</v>
      </c>
      <c r="F100" s="134"/>
      <c r="G100" s="22">
        <f>G101</f>
        <v>60000</v>
      </c>
      <c r="I100" s="22">
        <f>I101</f>
        <v>20000</v>
      </c>
      <c r="J100" s="244">
        <f t="shared" si="1"/>
        <v>33.33333333333333</v>
      </c>
    </row>
    <row r="101" spans="1:10" ht="16.5" customHeight="1">
      <c r="A101" s="65" t="s">
        <v>554</v>
      </c>
      <c r="B101" s="269" t="s">
        <v>311</v>
      </c>
      <c r="C101" s="10" t="s">
        <v>287</v>
      </c>
      <c r="D101" s="54" t="s">
        <v>281</v>
      </c>
      <c r="E101" s="3" t="s">
        <v>583</v>
      </c>
      <c r="F101" s="150" t="s">
        <v>556</v>
      </c>
      <c r="G101" s="12">
        <v>60000</v>
      </c>
      <c r="I101" s="12">
        <v>20000</v>
      </c>
      <c r="J101" s="244">
        <f t="shared" si="1"/>
        <v>33.33333333333333</v>
      </c>
    </row>
    <row r="102" spans="1:10" ht="26.25" customHeight="1">
      <c r="A102" s="108" t="s">
        <v>650</v>
      </c>
      <c r="B102" s="269" t="s">
        <v>311</v>
      </c>
      <c r="C102" s="23" t="s">
        <v>287</v>
      </c>
      <c r="D102" s="134" t="s">
        <v>281</v>
      </c>
      <c r="E102" s="21" t="s">
        <v>649</v>
      </c>
      <c r="F102" s="134"/>
      <c r="G102" s="22">
        <f>G103</f>
        <v>1850000</v>
      </c>
      <c r="I102" s="22">
        <f>I103</f>
        <v>550000</v>
      </c>
      <c r="J102" s="244">
        <f t="shared" si="1"/>
        <v>29.72972972972973</v>
      </c>
    </row>
    <row r="103" spans="1:10" ht="22.5" customHeight="1">
      <c r="A103" s="65" t="s">
        <v>386</v>
      </c>
      <c r="B103" s="269" t="s">
        <v>311</v>
      </c>
      <c r="C103" s="31" t="s">
        <v>287</v>
      </c>
      <c r="D103" s="54" t="s">
        <v>281</v>
      </c>
      <c r="E103" s="3" t="s">
        <v>649</v>
      </c>
      <c r="F103" s="150" t="s">
        <v>403</v>
      </c>
      <c r="G103" s="12">
        <v>1850000</v>
      </c>
      <c r="I103" s="12">
        <v>550000</v>
      </c>
      <c r="J103" s="244">
        <f t="shared" si="1"/>
        <v>29.72972972972973</v>
      </c>
    </row>
    <row r="104" spans="1:10" ht="31.5" customHeight="1">
      <c r="A104" s="108" t="s">
        <v>544</v>
      </c>
      <c r="B104" s="269" t="s">
        <v>311</v>
      </c>
      <c r="C104" s="23" t="s">
        <v>287</v>
      </c>
      <c r="D104" s="134" t="s">
        <v>281</v>
      </c>
      <c r="E104" s="21" t="s">
        <v>425</v>
      </c>
      <c r="F104" s="134"/>
      <c r="G104" s="22">
        <f>G105+G106</f>
        <v>53000</v>
      </c>
      <c r="I104" s="22">
        <f>I105+I106</f>
        <v>50000</v>
      </c>
      <c r="J104" s="244">
        <f t="shared" si="1"/>
        <v>94.33962264150944</v>
      </c>
    </row>
    <row r="105" spans="1:10" ht="24" customHeight="1">
      <c r="A105" s="65" t="s">
        <v>386</v>
      </c>
      <c r="B105" s="269" t="s">
        <v>311</v>
      </c>
      <c r="C105" s="31" t="s">
        <v>287</v>
      </c>
      <c r="D105" s="54" t="s">
        <v>281</v>
      </c>
      <c r="E105" s="3" t="s">
        <v>425</v>
      </c>
      <c r="F105" s="150" t="s">
        <v>361</v>
      </c>
      <c r="G105" s="12">
        <v>3000</v>
      </c>
      <c r="I105" s="12">
        <v>0</v>
      </c>
      <c r="J105" s="244">
        <f t="shared" si="1"/>
        <v>0</v>
      </c>
    </row>
    <row r="106" spans="1:10" ht="25.5" customHeight="1">
      <c r="A106" s="65" t="s">
        <v>404</v>
      </c>
      <c r="B106" s="269" t="s">
        <v>311</v>
      </c>
      <c r="C106" s="31" t="s">
        <v>287</v>
      </c>
      <c r="D106" s="54" t="s">
        <v>281</v>
      </c>
      <c r="E106" s="3" t="s">
        <v>425</v>
      </c>
      <c r="F106" s="140" t="s">
        <v>403</v>
      </c>
      <c r="G106" s="12">
        <v>50000</v>
      </c>
      <c r="I106" s="12">
        <v>50000</v>
      </c>
      <c r="J106" s="244">
        <f t="shared" si="1"/>
        <v>100</v>
      </c>
    </row>
    <row r="107" spans="1:10" ht="16.5" customHeight="1">
      <c r="A107" s="109" t="s">
        <v>606</v>
      </c>
      <c r="B107" s="269" t="s">
        <v>311</v>
      </c>
      <c r="C107" s="227" t="s">
        <v>287</v>
      </c>
      <c r="D107" s="56" t="s">
        <v>281</v>
      </c>
      <c r="E107" s="21" t="s">
        <v>607</v>
      </c>
      <c r="F107" s="134"/>
      <c r="G107" s="22">
        <v>96000</v>
      </c>
      <c r="I107" s="22">
        <v>96000</v>
      </c>
      <c r="J107" s="244">
        <f t="shared" si="1"/>
        <v>100</v>
      </c>
    </row>
    <row r="108" spans="1:10" ht="34.5" customHeight="1">
      <c r="A108" s="65" t="s">
        <v>550</v>
      </c>
      <c r="B108" s="269" t="s">
        <v>311</v>
      </c>
      <c r="C108" s="31" t="s">
        <v>287</v>
      </c>
      <c r="D108" s="54" t="s">
        <v>281</v>
      </c>
      <c r="E108" s="3" t="s">
        <v>607</v>
      </c>
      <c r="F108" s="140" t="s">
        <v>409</v>
      </c>
      <c r="G108" s="12">
        <v>96000</v>
      </c>
      <c r="I108" s="12">
        <v>96000</v>
      </c>
      <c r="J108" s="244">
        <f t="shared" si="1"/>
        <v>100</v>
      </c>
    </row>
    <row r="109" spans="1:10" ht="19.5" customHeight="1">
      <c r="A109" s="172" t="s">
        <v>302</v>
      </c>
      <c r="B109" s="271" t="s">
        <v>311</v>
      </c>
      <c r="C109" s="69" t="s">
        <v>283</v>
      </c>
      <c r="D109" s="97"/>
      <c r="E109" s="96"/>
      <c r="F109" s="131"/>
      <c r="G109" s="103">
        <f>G110+G122+G140+G152</f>
        <v>21323552.31</v>
      </c>
      <c r="I109" s="103">
        <f>I110+I122+I140+I152</f>
        <v>14765034.91</v>
      </c>
      <c r="J109" s="244">
        <f t="shared" si="1"/>
        <v>69.2428479802388</v>
      </c>
    </row>
    <row r="110" spans="1:10" ht="23.25" customHeight="1">
      <c r="A110" s="46" t="s">
        <v>551</v>
      </c>
      <c r="B110" s="269" t="s">
        <v>311</v>
      </c>
      <c r="C110" s="161" t="s">
        <v>283</v>
      </c>
      <c r="D110" s="9" t="s">
        <v>277</v>
      </c>
      <c r="E110" s="165"/>
      <c r="F110" s="166"/>
      <c r="G110" s="220">
        <f>G111+G113+G116+G118+G120</f>
        <v>2923047.65</v>
      </c>
      <c r="I110" s="220">
        <f>I111+I113+I116+I118+I120</f>
        <v>1269065.8</v>
      </c>
      <c r="J110" s="244">
        <f t="shared" si="1"/>
        <v>43.415843734192975</v>
      </c>
    </row>
    <row r="111" spans="1:10" ht="49.5" customHeight="1">
      <c r="A111" s="185" t="s">
        <v>584</v>
      </c>
      <c r="B111" s="269" t="s">
        <v>311</v>
      </c>
      <c r="C111" s="163" t="s">
        <v>283</v>
      </c>
      <c r="D111" s="23" t="s">
        <v>277</v>
      </c>
      <c r="E111" s="23" t="s">
        <v>580</v>
      </c>
      <c r="F111" s="166"/>
      <c r="G111" s="219">
        <f>G112</f>
        <v>140000</v>
      </c>
      <c r="I111" s="219">
        <f>I112</f>
        <v>0</v>
      </c>
      <c r="J111" s="244">
        <f t="shared" si="1"/>
        <v>0</v>
      </c>
    </row>
    <row r="112" spans="1:10" ht="23.25" customHeight="1">
      <c r="A112" s="65" t="s">
        <v>554</v>
      </c>
      <c r="B112" s="269" t="s">
        <v>311</v>
      </c>
      <c r="C112" s="186" t="s">
        <v>283</v>
      </c>
      <c r="D112" s="10" t="s">
        <v>277</v>
      </c>
      <c r="E112" s="10" t="s">
        <v>580</v>
      </c>
      <c r="F112" s="140" t="s">
        <v>556</v>
      </c>
      <c r="G112" s="12">
        <v>140000</v>
      </c>
      <c r="I112" s="12">
        <v>0</v>
      </c>
      <c r="J112" s="244">
        <f t="shared" si="1"/>
        <v>0</v>
      </c>
    </row>
    <row r="113" spans="1:10" ht="23.25" customHeight="1">
      <c r="A113" s="185" t="s">
        <v>646</v>
      </c>
      <c r="B113" s="269" t="s">
        <v>311</v>
      </c>
      <c r="C113" s="163" t="s">
        <v>283</v>
      </c>
      <c r="D113" s="23" t="s">
        <v>277</v>
      </c>
      <c r="E113" s="23" t="s">
        <v>628</v>
      </c>
      <c r="F113" s="166"/>
      <c r="G113" s="219">
        <f>G114+G115</f>
        <v>278084.18</v>
      </c>
      <c r="I113" s="219">
        <f>I114+I115</f>
        <v>16639.83</v>
      </c>
      <c r="J113" s="244">
        <f t="shared" si="1"/>
        <v>5.9837384492710095</v>
      </c>
    </row>
    <row r="114" spans="1:10" ht="23.25" customHeight="1">
      <c r="A114" s="65" t="s">
        <v>375</v>
      </c>
      <c r="B114" s="269" t="s">
        <v>311</v>
      </c>
      <c r="C114" s="186" t="s">
        <v>283</v>
      </c>
      <c r="D114" s="10" t="s">
        <v>277</v>
      </c>
      <c r="E114" s="10" t="s">
        <v>628</v>
      </c>
      <c r="F114" s="140" t="s">
        <v>361</v>
      </c>
      <c r="G114" s="12">
        <v>218580.25</v>
      </c>
      <c r="I114" s="12">
        <v>0</v>
      </c>
      <c r="J114" s="244">
        <f t="shared" si="1"/>
        <v>0</v>
      </c>
    </row>
    <row r="115" spans="1:10" ht="18.75" customHeight="1">
      <c r="A115" s="65" t="s">
        <v>554</v>
      </c>
      <c r="B115" s="269" t="s">
        <v>311</v>
      </c>
      <c r="C115" s="186" t="s">
        <v>283</v>
      </c>
      <c r="D115" s="10" t="s">
        <v>277</v>
      </c>
      <c r="E115" s="10" t="s">
        <v>628</v>
      </c>
      <c r="F115" s="140" t="s">
        <v>556</v>
      </c>
      <c r="G115" s="12">
        <v>59503.93</v>
      </c>
      <c r="I115" s="12">
        <v>16639.83</v>
      </c>
      <c r="J115" s="244">
        <f t="shared" si="1"/>
        <v>27.964253789623644</v>
      </c>
    </row>
    <row r="116" spans="1:10" ht="40.5" customHeight="1">
      <c r="A116" s="185" t="s">
        <v>585</v>
      </c>
      <c r="B116" s="269" t="s">
        <v>311</v>
      </c>
      <c r="C116" s="163" t="s">
        <v>283</v>
      </c>
      <c r="D116" s="23" t="s">
        <v>277</v>
      </c>
      <c r="E116" s="23" t="s">
        <v>581</v>
      </c>
      <c r="F116" s="166"/>
      <c r="G116" s="219">
        <f>G117</f>
        <v>1252535.5</v>
      </c>
      <c r="I116" s="219">
        <f>I117</f>
        <v>0</v>
      </c>
      <c r="J116" s="244">
        <f t="shared" si="1"/>
        <v>0</v>
      </c>
    </row>
    <row r="117" spans="1:10" ht="18.75" customHeight="1">
      <c r="A117" s="65" t="s">
        <v>554</v>
      </c>
      <c r="B117" s="269" t="s">
        <v>311</v>
      </c>
      <c r="C117" s="186" t="s">
        <v>283</v>
      </c>
      <c r="D117" s="10" t="s">
        <v>277</v>
      </c>
      <c r="E117" s="10" t="s">
        <v>581</v>
      </c>
      <c r="F117" s="140" t="s">
        <v>556</v>
      </c>
      <c r="G117" s="12">
        <v>1252535.5</v>
      </c>
      <c r="I117" s="12">
        <v>0</v>
      </c>
      <c r="J117" s="244">
        <f t="shared" si="1"/>
        <v>0</v>
      </c>
    </row>
    <row r="118" spans="1:10" ht="19.5" customHeight="1">
      <c r="A118" s="196" t="s">
        <v>606</v>
      </c>
      <c r="B118" s="269" t="s">
        <v>311</v>
      </c>
      <c r="C118" s="23" t="s">
        <v>283</v>
      </c>
      <c r="D118" s="134" t="s">
        <v>277</v>
      </c>
      <c r="E118" s="21" t="s">
        <v>607</v>
      </c>
      <c r="F118" s="134"/>
      <c r="G118" s="22">
        <f>G119</f>
        <v>419092.97</v>
      </c>
      <c r="I118" s="22">
        <f>I119</f>
        <v>419092.97</v>
      </c>
      <c r="J118" s="244">
        <f t="shared" si="1"/>
        <v>100</v>
      </c>
    </row>
    <row r="119" spans="1:10" ht="29.25" customHeight="1">
      <c r="A119" s="201" t="s">
        <v>550</v>
      </c>
      <c r="B119" s="269" t="s">
        <v>311</v>
      </c>
      <c r="C119" s="10" t="s">
        <v>283</v>
      </c>
      <c r="D119" s="54" t="s">
        <v>277</v>
      </c>
      <c r="E119" s="3" t="s">
        <v>607</v>
      </c>
      <c r="F119" s="150" t="s">
        <v>409</v>
      </c>
      <c r="G119" s="12">
        <v>419092.97</v>
      </c>
      <c r="I119" s="12">
        <v>419092.97</v>
      </c>
      <c r="J119" s="244">
        <f t="shared" si="1"/>
        <v>100</v>
      </c>
    </row>
    <row r="120" spans="1:10" ht="21" customHeight="1">
      <c r="A120" s="196" t="s">
        <v>606</v>
      </c>
      <c r="B120" s="269" t="s">
        <v>311</v>
      </c>
      <c r="C120" s="23" t="s">
        <v>283</v>
      </c>
      <c r="D120" s="134" t="s">
        <v>277</v>
      </c>
      <c r="E120" s="21" t="s">
        <v>611</v>
      </c>
      <c r="F120" s="134"/>
      <c r="G120" s="22">
        <f>G121</f>
        <v>833335</v>
      </c>
      <c r="I120" s="22">
        <f>I121</f>
        <v>833333</v>
      </c>
      <c r="J120" s="244">
        <f t="shared" si="1"/>
        <v>99.99976000048</v>
      </c>
    </row>
    <row r="121" spans="1:10" ht="25.5" customHeight="1">
      <c r="A121" s="201" t="s">
        <v>422</v>
      </c>
      <c r="B121" s="269" t="s">
        <v>311</v>
      </c>
      <c r="C121" s="10" t="s">
        <v>283</v>
      </c>
      <c r="D121" s="54" t="s">
        <v>277</v>
      </c>
      <c r="E121" s="3" t="s">
        <v>611</v>
      </c>
      <c r="F121" s="150" t="s">
        <v>417</v>
      </c>
      <c r="G121" s="12">
        <v>833335</v>
      </c>
      <c r="I121" s="12">
        <v>833333</v>
      </c>
      <c r="J121" s="244">
        <f t="shared" si="1"/>
        <v>99.99976000048</v>
      </c>
    </row>
    <row r="122" spans="1:10" ht="18" customHeight="1">
      <c r="A122" s="125" t="s">
        <v>365</v>
      </c>
      <c r="B122" s="269" t="s">
        <v>311</v>
      </c>
      <c r="C122" s="126" t="s">
        <v>283</v>
      </c>
      <c r="D122" s="228" t="s">
        <v>284</v>
      </c>
      <c r="E122" s="165"/>
      <c r="F122" s="166"/>
      <c r="G122" s="220">
        <f>G123+G125+G129+G131+G133+G135+G137+G127</f>
        <v>17306710.12</v>
      </c>
      <c r="I122" s="220">
        <f>I123+I125+I129+I131+I133+I135+I137+I127</f>
        <v>12511174.57</v>
      </c>
      <c r="J122" s="244">
        <f t="shared" si="1"/>
        <v>72.29088881278378</v>
      </c>
    </row>
    <row r="123" spans="1:10" ht="30" customHeight="1">
      <c r="A123" s="107" t="s">
        <v>548</v>
      </c>
      <c r="B123" s="269" t="s">
        <v>311</v>
      </c>
      <c r="C123" s="167" t="s">
        <v>283</v>
      </c>
      <c r="D123" s="21" t="s">
        <v>284</v>
      </c>
      <c r="E123" s="23" t="s">
        <v>552</v>
      </c>
      <c r="F123" s="163"/>
      <c r="G123" s="219">
        <f>G124</f>
        <v>403060</v>
      </c>
      <c r="I123" s="219">
        <f>I124</f>
        <v>361000</v>
      </c>
      <c r="J123" s="244">
        <f t="shared" si="1"/>
        <v>89.56482905770852</v>
      </c>
    </row>
    <row r="124" spans="1:10" ht="32.25" customHeight="1">
      <c r="A124" s="87" t="s">
        <v>562</v>
      </c>
      <c r="B124" s="269" t="s">
        <v>311</v>
      </c>
      <c r="C124" s="27" t="s">
        <v>283</v>
      </c>
      <c r="D124" s="54" t="s">
        <v>284</v>
      </c>
      <c r="E124" s="3" t="s">
        <v>552</v>
      </c>
      <c r="F124" s="140" t="s">
        <v>409</v>
      </c>
      <c r="G124" s="12">
        <v>403060</v>
      </c>
      <c r="I124" s="12">
        <v>361000</v>
      </c>
      <c r="J124" s="244">
        <f t="shared" si="1"/>
        <v>89.56482905770852</v>
      </c>
    </row>
    <row r="125" spans="1:10" ht="19.5" customHeight="1">
      <c r="A125" s="196" t="s">
        <v>606</v>
      </c>
      <c r="B125" s="269" t="s">
        <v>311</v>
      </c>
      <c r="C125" s="23" t="s">
        <v>283</v>
      </c>
      <c r="D125" s="134" t="s">
        <v>284</v>
      </c>
      <c r="E125" s="21" t="s">
        <v>607</v>
      </c>
      <c r="F125" s="134"/>
      <c r="G125" s="22">
        <f>G126</f>
        <v>376502</v>
      </c>
      <c r="I125" s="22">
        <f>I126</f>
        <v>376502</v>
      </c>
      <c r="J125" s="244">
        <f t="shared" si="1"/>
        <v>100</v>
      </c>
    </row>
    <row r="126" spans="1:10" ht="26.25" customHeight="1">
      <c r="A126" s="201" t="s">
        <v>550</v>
      </c>
      <c r="B126" s="269" t="s">
        <v>311</v>
      </c>
      <c r="C126" s="10" t="s">
        <v>283</v>
      </c>
      <c r="D126" s="54" t="s">
        <v>284</v>
      </c>
      <c r="E126" s="3" t="s">
        <v>607</v>
      </c>
      <c r="F126" s="150" t="s">
        <v>409</v>
      </c>
      <c r="G126" s="12">
        <v>376502</v>
      </c>
      <c r="I126" s="12">
        <v>376502</v>
      </c>
      <c r="J126" s="244">
        <f t="shared" si="1"/>
        <v>100</v>
      </c>
    </row>
    <row r="127" spans="1:10" ht="22.5" customHeight="1">
      <c r="A127" s="64" t="s">
        <v>600</v>
      </c>
      <c r="B127" s="269" t="s">
        <v>311</v>
      </c>
      <c r="C127" s="28" t="s">
        <v>283</v>
      </c>
      <c r="D127" s="21" t="s">
        <v>284</v>
      </c>
      <c r="E127" s="23" t="s">
        <v>601</v>
      </c>
      <c r="F127" s="163"/>
      <c r="G127" s="219">
        <v>704789</v>
      </c>
      <c r="I127" s="219">
        <v>704789</v>
      </c>
      <c r="J127" s="244">
        <f t="shared" si="1"/>
        <v>100</v>
      </c>
    </row>
    <row r="128" spans="1:10" ht="22.5" customHeight="1">
      <c r="A128" s="200" t="s">
        <v>602</v>
      </c>
      <c r="B128" s="269" t="s">
        <v>311</v>
      </c>
      <c r="C128" s="198" t="s">
        <v>283</v>
      </c>
      <c r="D128" s="3" t="s">
        <v>284</v>
      </c>
      <c r="E128" s="10" t="s">
        <v>601</v>
      </c>
      <c r="F128" s="186" t="s">
        <v>409</v>
      </c>
      <c r="G128" s="199">
        <v>704789</v>
      </c>
      <c r="I128" s="199">
        <v>704789</v>
      </c>
      <c r="J128" s="244">
        <f t="shared" si="1"/>
        <v>100</v>
      </c>
    </row>
    <row r="129" spans="1:10" ht="50.25" customHeight="1">
      <c r="A129" s="185" t="s">
        <v>587</v>
      </c>
      <c r="B129" s="269" t="s">
        <v>311</v>
      </c>
      <c r="C129" s="163" t="s">
        <v>283</v>
      </c>
      <c r="D129" s="23" t="s">
        <v>284</v>
      </c>
      <c r="E129" s="23" t="s">
        <v>586</v>
      </c>
      <c r="F129" s="166"/>
      <c r="G129" s="219">
        <f>G130</f>
        <v>10000</v>
      </c>
      <c r="I129" s="219">
        <f>I130</f>
        <v>0</v>
      </c>
      <c r="J129" s="244">
        <f t="shared" si="1"/>
        <v>0</v>
      </c>
    </row>
    <row r="130" spans="1:10" ht="27" customHeight="1">
      <c r="A130" s="65" t="s">
        <v>554</v>
      </c>
      <c r="B130" s="269" t="s">
        <v>311</v>
      </c>
      <c r="C130" s="186" t="s">
        <v>283</v>
      </c>
      <c r="D130" s="10" t="s">
        <v>284</v>
      </c>
      <c r="E130" s="10" t="s">
        <v>586</v>
      </c>
      <c r="F130" s="140" t="s">
        <v>556</v>
      </c>
      <c r="G130" s="12">
        <v>10000</v>
      </c>
      <c r="I130" s="12">
        <v>0</v>
      </c>
      <c r="J130" s="244">
        <f t="shared" si="1"/>
        <v>0</v>
      </c>
    </row>
    <row r="131" spans="1:10" ht="30.75" customHeight="1">
      <c r="A131" s="107" t="s">
        <v>543</v>
      </c>
      <c r="B131" s="269" t="s">
        <v>311</v>
      </c>
      <c r="C131" s="167" t="s">
        <v>283</v>
      </c>
      <c r="D131" s="21" t="s">
        <v>284</v>
      </c>
      <c r="E131" s="23" t="s">
        <v>426</v>
      </c>
      <c r="F131" s="163"/>
      <c r="G131" s="219">
        <f>G132</f>
        <v>50000</v>
      </c>
      <c r="I131" s="219">
        <f>I132</f>
        <v>0</v>
      </c>
      <c r="J131" s="244">
        <f t="shared" si="1"/>
        <v>0</v>
      </c>
    </row>
    <row r="132" spans="1:10" ht="18" customHeight="1">
      <c r="A132" s="65" t="s">
        <v>359</v>
      </c>
      <c r="B132" s="269" t="s">
        <v>311</v>
      </c>
      <c r="C132" s="27" t="s">
        <v>283</v>
      </c>
      <c r="D132" s="54" t="s">
        <v>284</v>
      </c>
      <c r="E132" s="3" t="s">
        <v>426</v>
      </c>
      <c r="F132" s="140" t="s">
        <v>361</v>
      </c>
      <c r="G132" s="12">
        <v>50000</v>
      </c>
      <c r="I132" s="12">
        <v>0</v>
      </c>
      <c r="J132" s="244">
        <f t="shared" si="1"/>
        <v>0</v>
      </c>
    </row>
    <row r="133" spans="1:10" ht="27.75" customHeight="1">
      <c r="A133" s="107" t="s">
        <v>553</v>
      </c>
      <c r="B133" s="269" t="s">
        <v>311</v>
      </c>
      <c r="C133" s="167" t="s">
        <v>283</v>
      </c>
      <c r="D133" s="21" t="s">
        <v>284</v>
      </c>
      <c r="E133" s="23" t="s">
        <v>555</v>
      </c>
      <c r="F133" s="163"/>
      <c r="G133" s="219">
        <f>G134</f>
        <v>243022</v>
      </c>
      <c r="I133" s="219">
        <f>I134</f>
        <v>243022</v>
      </c>
      <c r="J133" s="244">
        <f t="shared" si="1"/>
        <v>100</v>
      </c>
    </row>
    <row r="134" spans="1:10" ht="19.5" customHeight="1">
      <c r="A134" s="65" t="s">
        <v>554</v>
      </c>
      <c r="B134" s="269" t="s">
        <v>311</v>
      </c>
      <c r="C134" s="27" t="s">
        <v>283</v>
      </c>
      <c r="D134" s="54" t="s">
        <v>284</v>
      </c>
      <c r="E134" s="3" t="s">
        <v>555</v>
      </c>
      <c r="F134" s="140" t="s">
        <v>556</v>
      </c>
      <c r="G134" s="12">
        <v>243022</v>
      </c>
      <c r="I134" s="12">
        <v>243022</v>
      </c>
      <c r="J134" s="244">
        <f t="shared" si="1"/>
        <v>100</v>
      </c>
    </row>
    <row r="135" spans="1:10" ht="17.25" customHeight="1">
      <c r="A135" s="107" t="s">
        <v>612</v>
      </c>
      <c r="B135" s="269" t="s">
        <v>311</v>
      </c>
      <c r="C135" s="167" t="s">
        <v>283</v>
      </c>
      <c r="D135" s="21" t="s">
        <v>284</v>
      </c>
      <c r="E135" s="23" t="s">
        <v>613</v>
      </c>
      <c r="F135" s="163"/>
      <c r="G135" s="219">
        <f>G136</f>
        <v>490696.96</v>
      </c>
      <c r="I135" s="219">
        <f>I136</f>
        <v>490696.96</v>
      </c>
      <c r="J135" s="244">
        <f t="shared" si="1"/>
        <v>100</v>
      </c>
    </row>
    <row r="136" spans="1:10" ht="21.75" customHeight="1">
      <c r="A136" s="65" t="s">
        <v>359</v>
      </c>
      <c r="B136" s="269" t="s">
        <v>311</v>
      </c>
      <c r="C136" s="27" t="s">
        <v>283</v>
      </c>
      <c r="D136" s="54" t="s">
        <v>284</v>
      </c>
      <c r="E136" s="3" t="s">
        <v>613</v>
      </c>
      <c r="F136" s="140" t="s">
        <v>361</v>
      </c>
      <c r="G136" s="12">
        <v>490696.96</v>
      </c>
      <c r="I136" s="12">
        <v>490696.96</v>
      </c>
      <c r="J136" s="244">
        <f t="shared" si="1"/>
        <v>100</v>
      </c>
    </row>
    <row r="137" spans="1:10" ht="16.5" customHeight="1">
      <c r="A137" s="107" t="s">
        <v>558</v>
      </c>
      <c r="B137" s="269" t="s">
        <v>311</v>
      </c>
      <c r="C137" s="167" t="s">
        <v>283</v>
      </c>
      <c r="D137" s="21" t="s">
        <v>284</v>
      </c>
      <c r="E137" s="23" t="s">
        <v>559</v>
      </c>
      <c r="F137" s="163"/>
      <c r="G137" s="219">
        <f>G138+G139</f>
        <v>15028640.16</v>
      </c>
      <c r="I137" s="219">
        <f>I138+I139</f>
        <v>10335164.61</v>
      </c>
      <c r="J137" s="244">
        <f t="shared" si="1"/>
        <v>68.76979220986284</v>
      </c>
    </row>
    <row r="138" spans="1:10" ht="36" customHeight="1">
      <c r="A138" s="65" t="s">
        <v>561</v>
      </c>
      <c r="B138" s="269" t="s">
        <v>311</v>
      </c>
      <c r="C138" s="27" t="s">
        <v>283</v>
      </c>
      <c r="D138" s="54" t="s">
        <v>284</v>
      </c>
      <c r="E138" s="3" t="s">
        <v>559</v>
      </c>
      <c r="F138" s="140" t="s">
        <v>560</v>
      </c>
      <c r="G138" s="12">
        <v>4961640.16</v>
      </c>
      <c r="I138" s="12">
        <v>4961640.16</v>
      </c>
      <c r="J138" s="244">
        <f t="shared" si="1"/>
        <v>100</v>
      </c>
    </row>
    <row r="139" spans="1:10" ht="28.5" customHeight="1">
      <c r="A139" s="65" t="s">
        <v>557</v>
      </c>
      <c r="B139" s="269" t="s">
        <v>311</v>
      </c>
      <c r="C139" s="27" t="s">
        <v>283</v>
      </c>
      <c r="D139" s="54" t="s">
        <v>284</v>
      </c>
      <c r="E139" s="3" t="s">
        <v>559</v>
      </c>
      <c r="F139" s="140" t="s">
        <v>560</v>
      </c>
      <c r="G139" s="12">
        <v>10067000</v>
      </c>
      <c r="I139" s="12">
        <v>5373524.45</v>
      </c>
      <c r="J139" s="244">
        <f aca="true" t="shared" si="2" ref="J139:J200">I139/G139*100</f>
        <v>53.37761448296414</v>
      </c>
    </row>
    <row r="140" spans="1:10" ht="19.5" customHeight="1">
      <c r="A140" s="19" t="s">
        <v>563</v>
      </c>
      <c r="B140" s="269" t="s">
        <v>311</v>
      </c>
      <c r="C140" s="187" t="s">
        <v>283</v>
      </c>
      <c r="D140" s="188" t="s">
        <v>286</v>
      </c>
      <c r="E140" s="2"/>
      <c r="F140" s="188"/>
      <c r="G140" s="13">
        <f>G141+G143+G145+G147</f>
        <v>1054794.54</v>
      </c>
      <c r="I140" s="13">
        <f>I141+I143+I145+I147</f>
        <v>984794.54</v>
      </c>
      <c r="J140" s="244">
        <f t="shared" si="2"/>
        <v>93.36363648602125</v>
      </c>
    </row>
    <row r="141" spans="1:10" ht="20.25" customHeight="1">
      <c r="A141" s="196" t="s">
        <v>606</v>
      </c>
      <c r="B141" s="269" t="s">
        <v>311</v>
      </c>
      <c r="C141" s="28" t="s">
        <v>283</v>
      </c>
      <c r="D141" s="56" t="s">
        <v>286</v>
      </c>
      <c r="E141" s="21" t="s">
        <v>607</v>
      </c>
      <c r="F141" s="134"/>
      <c r="G141" s="22">
        <f>G142</f>
        <v>968563.54</v>
      </c>
      <c r="I141" s="22">
        <f>I142</f>
        <v>968563.54</v>
      </c>
      <c r="J141" s="244">
        <f t="shared" si="2"/>
        <v>100</v>
      </c>
    </row>
    <row r="142" spans="1:10" ht="33.75" customHeight="1">
      <c r="A142" s="203" t="s">
        <v>550</v>
      </c>
      <c r="B142" s="269" t="s">
        <v>311</v>
      </c>
      <c r="C142" s="31" t="s">
        <v>283</v>
      </c>
      <c r="D142" s="54" t="s">
        <v>286</v>
      </c>
      <c r="E142" s="3" t="s">
        <v>607</v>
      </c>
      <c r="F142" s="140" t="s">
        <v>409</v>
      </c>
      <c r="G142" s="12">
        <v>968563.54</v>
      </c>
      <c r="I142" s="12">
        <v>968563.54</v>
      </c>
      <c r="J142" s="244">
        <f t="shared" si="2"/>
        <v>100</v>
      </c>
    </row>
    <row r="143" spans="1:10" ht="48.75" customHeight="1">
      <c r="A143" s="185" t="s">
        <v>588</v>
      </c>
      <c r="B143" s="269" t="s">
        <v>311</v>
      </c>
      <c r="C143" s="163" t="s">
        <v>283</v>
      </c>
      <c r="D143" s="23" t="s">
        <v>286</v>
      </c>
      <c r="E143" s="23" t="s">
        <v>589</v>
      </c>
      <c r="F143" s="166"/>
      <c r="G143" s="219">
        <f>G144</f>
        <v>20000</v>
      </c>
      <c r="I143" s="219">
        <f>I144</f>
        <v>0</v>
      </c>
      <c r="J143" s="244">
        <f t="shared" si="2"/>
        <v>0</v>
      </c>
    </row>
    <row r="144" spans="1:10" ht="18" customHeight="1">
      <c r="A144" s="65" t="s">
        <v>554</v>
      </c>
      <c r="B144" s="269" t="s">
        <v>311</v>
      </c>
      <c r="C144" s="186" t="s">
        <v>283</v>
      </c>
      <c r="D144" s="10" t="s">
        <v>286</v>
      </c>
      <c r="E144" s="10" t="s">
        <v>589</v>
      </c>
      <c r="F144" s="140" t="s">
        <v>556</v>
      </c>
      <c r="G144" s="12">
        <v>20000</v>
      </c>
      <c r="I144" s="12">
        <v>0</v>
      </c>
      <c r="J144" s="244">
        <f t="shared" si="2"/>
        <v>0</v>
      </c>
    </row>
    <row r="145" spans="1:10" ht="54.75" customHeight="1">
      <c r="A145" s="185" t="s">
        <v>591</v>
      </c>
      <c r="B145" s="269" t="s">
        <v>311</v>
      </c>
      <c r="C145" s="163" t="s">
        <v>283</v>
      </c>
      <c r="D145" s="23" t="s">
        <v>286</v>
      </c>
      <c r="E145" s="23" t="s">
        <v>590</v>
      </c>
      <c r="F145" s="166"/>
      <c r="G145" s="219">
        <f>G146</f>
        <v>50000</v>
      </c>
      <c r="I145" s="219">
        <f>I146</f>
        <v>0</v>
      </c>
      <c r="J145" s="244">
        <f t="shared" si="2"/>
        <v>0</v>
      </c>
    </row>
    <row r="146" spans="1:10" ht="15" customHeight="1">
      <c r="A146" s="65" t="s">
        <v>554</v>
      </c>
      <c r="B146" s="269" t="s">
        <v>311</v>
      </c>
      <c r="C146" s="186" t="s">
        <v>283</v>
      </c>
      <c r="D146" s="10" t="s">
        <v>286</v>
      </c>
      <c r="E146" s="10" t="s">
        <v>590</v>
      </c>
      <c r="F146" s="140" t="s">
        <v>556</v>
      </c>
      <c r="G146" s="12">
        <v>50000</v>
      </c>
      <c r="I146" s="12">
        <v>0</v>
      </c>
      <c r="J146" s="244">
        <f t="shared" si="2"/>
        <v>0</v>
      </c>
    </row>
    <row r="147" spans="1:10" ht="18" customHeight="1">
      <c r="A147" s="189" t="s">
        <v>563</v>
      </c>
      <c r="B147" s="269" t="s">
        <v>311</v>
      </c>
      <c r="C147" s="190" t="s">
        <v>283</v>
      </c>
      <c r="D147" s="191" t="s">
        <v>286</v>
      </c>
      <c r="E147" s="6" t="s">
        <v>564</v>
      </c>
      <c r="F147" s="191"/>
      <c r="G147" s="11">
        <f>G148+G150</f>
        <v>16231</v>
      </c>
      <c r="I147" s="11">
        <f>I148+I150</f>
        <v>16231</v>
      </c>
      <c r="J147" s="244">
        <f t="shared" si="2"/>
        <v>100</v>
      </c>
    </row>
    <row r="148" spans="1:10" ht="18.75" customHeight="1">
      <c r="A148" s="185" t="s">
        <v>565</v>
      </c>
      <c r="B148" s="269" t="s">
        <v>311</v>
      </c>
      <c r="C148" s="192" t="s">
        <v>283</v>
      </c>
      <c r="D148" s="193" t="s">
        <v>286</v>
      </c>
      <c r="E148" s="21" t="s">
        <v>567</v>
      </c>
      <c r="F148" s="193"/>
      <c r="G148" s="22">
        <f>G149</f>
        <v>2250</v>
      </c>
      <c r="I148" s="22">
        <f>I149</f>
        <v>2250</v>
      </c>
      <c r="J148" s="244">
        <f t="shared" si="2"/>
        <v>100</v>
      </c>
    </row>
    <row r="149" spans="1:10" ht="18" customHeight="1">
      <c r="A149" s="65" t="s">
        <v>359</v>
      </c>
      <c r="B149" s="269" t="s">
        <v>311</v>
      </c>
      <c r="C149" s="194" t="s">
        <v>283</v>
      </c>
      <c r="D149" s="195" t="s">
        <v>286</v>
      </c>
      <c r="E149" s="3" t="s">
        <v>567</v>
      </c>
      <c r="F149" s="195" t="s">
        <v>361</v>
      </c>
      <c r="G149" s="12">
        <v>2250</v>
      </c>
      <c r="I149" s="12">
        <v>2250</v>
      </c>
      <c r="J149" s="244">
        <f t="shared" si="2"/>
        <v>100</v>
      </c>
    </row>
    <row r="150" spans="1:10" ht="18" customHeight="1">
      <c r="A150" s="185" t="s">
        <v>566</v>
      </c>
      <c r="B150" s="269" t="s">
        <v>311</v>
      </c>
      <c r="C150" s="192" t="s">
        <v>283</v>
      </c>
      <c r="D150" s="193" t="s">
        <v>286</v>
      </c>
      <c r="E150" s="21" t="s">
        <v>568</v>
      </c>
      <c r="F150" s="193"/>
      <c r="G150" s="22">
        <f>G151</f>
        <v>13981</v>
      </c>
      <c r="I150" s="22">
        <f>I151</f>
        <v>13981</v>
      </c>
      <c r="J150" s="244">
        <f t="shared" si="2"/>
        <v>100</v>
      </c>
    </row>
    <row r="151" spans="1:10" ht="12.75">
      <c r="A151" s="65" t="s">
        <v>359</v>
      </c>
      <c r="B151" s="269" t="s">
        <v>311</v>
      </c>
      <c r="C151" s="194" t="s">
        <v>283</v>
      </c>
      <c r="D151" s="195" t="s">
        <v>286</v>
      </c>
      <c r="E151" s="3" t="s">
        <v>568</v>
      </c>
      <c r="F151" s="195" t="s">
        <v>361</v>
      </c>
      <c r="G151" s="12">
        <v>13981</v>
      </c>
      <c r="I151" s="12">
        <v>13981</v>
      </c>
      <c r="J151" s="244">
        <f t="shared" si="2"/>
        <v>100</v>
      </c>
    </row>
    <row r="152" spans="1:10" ht="21.75" customHeight="1">
      <c r="A152" s="19" t="s">
        <v>303</v>
      </c>
      <c r="B152" s="269" t="s">
        <v>311</v>
      </c>
      <c r="C152" s="33" t="s">
        <v>283</v>
      </c>
      <c r="D152" s="76" t="s">
        <v>283</v>
      </c>
      <c r="E152" s="2"/>
      <c r="F152" s="133"/>
      <c r="G152" s="14">
        <f>G153</f>
        <v>39000</v>
      </c>
      <c r="I152" s="14">
        <f>I153</f>
        <v>0</v>
      </c>
      <c r="J152" s="244">
        <f t="shared" si="2"/>
        <v>0</v>
      </c>
    </row>
    <row r="153" spans="1:10" ht="17.25" customHeight="1">
      <c r="A153" s="24" t="s">
        <v>482</v>
      </c>
      <c r="B153" s="269" t="s">
        <v>311</v>
      </c>
      <c r="C153" s="28" t="s">
        <v>283</v>
      </c>
      <c r="D153" s="56" t="s">
        <v>283</v>
      </c>
      <c r="E153" s="21" t="s">
        <v>500</v>
      </c>
      <c r="F153" s="134"/>
      <c r="G153" s="22">
        <f>G154</f>
        <v>39000</v>
      </c>
      <c r="I153" s="22">
        <f>I154</f>
        <v>0</v>
      </c>
      <c r="J153" s="244">
        <f t="shared" si="2"/>
        <v>0</v>
      </c>
    </row>
    <row r="154" spans="1:10" ht="18.75" customHeight="1">
      <c r="A154" s="7" t="s">
        <v>424</v>
      </c>
      <c r="B154" s="269" t="s">
        <v>311</v>
      </c>
      <c r="C154" s="31" t="s">
        <v>283</v>
      </c>
      <c r="D154" s="54" t="s">
        <v>283</v>
      </c>
      <c r="E154" s="3" t="s">
        <v>500</v>
      </c>
      <c r="F154" s="140" t="s">
        <v>423</v>
      </c>
      <c r="G154" s="12">
        <v>39000</v>
      </c>
      <c r="I154" s="12">
        <v>0</v>
      </c>
      <c r="J154" s="244">
        <f t="shared" si="2"/>
        <v>0</v>
      </c>
    </row>
    <row r="155" spans="1:10" ht="17.25" customHeight="1">
      <c r="A155" s="172" t="s">
        <v>297</v>
      </c>
      <c r="B155" s="271" t="s">
        <v>311</v>
      </c>
      <c r="C155" s="69" t="s">
        <v>278</v>
      </c>
      <c r="D155" s="97"/>
      <c r="E155" s="96"/>
      <c r="F155" s="131"/>
      <c r="G155" s="103">
        <f>G156+G190+G245+G258</f>
        <v>296858108.17</v>
      </c>
      <c r="I155" s="103">
        <f>I156+I190+I245+I258</f>
        <v>284659464.72</v>
      </c>
      <c r="J155" s="244">
        <f t="shared" si="2"/>
        <v>95.89074944753933</v>
      </c>
    </row>
    <row r="156" spans="1:10" ht="12.75">
      <c r="A156" s="19" t="s">
        <v>298</v>
      </c>
      <c r="B156" s="269" t="s">
        <v>311</v>
      </c>
      <c r="C156" s="32" t="s">
        <v>278</v>
      </c>
      <c r="D156" s="88" t="s">
        <v>277</v>
      </c>
      <c r="E156" s="4"/>
      <c r="F156" s="151"/>
      <c r="G156" s="14">
        <f>G158+G160+G162+G171+G177+G180+G184+G186+G188</f>
        <v>73688037.13000001</v>
      </c>
      <c r="I156" s="14">
        <f>I158+I160+I162+I171+I177+I180+I184+I186+I188</f>
        <v>71069657.98</v>
      </c>
      <c r="J156" s="244">
        <f t="shared" si="2"/>
        <v>96.44666997252122</v>
      </c>
    </row>
    <row r="157" spans="1:10" ht="12.75">
      <c r="A157" s="24" t="s">
        <v>427</v>
      </c>
      <c r="B157" s="269" t="s">
        <v>311</v>
      </c>
      <c r="C157" s="227" t="s">
        <v>278</v>
      </c>
      <c r="D157" s="56" t="s">
        <v>277</v>
      </c>
      <c r="E157" s="179" t="s">
        <v>428</v>
      </c>
      <c r="F157" s="180"/>
      <c r="G157" s="22">
        <f>G156</f>
        <v>73688037.13000001</v>
      </c>
      <c r="I157" s="22">
        <f>I156</f>
        <v>71069657.98</v>
      </c>
      <c r="J157" s="244">
        <f t="shared" si="2"/>
        <v>96.44666997252122</v>
      </c>
    </row>
    <row r="158" spans="1:10" ht="18" customHeight="1">
      <c r="A158" s="18" t="s">
        <v>430</v>
      </c>
      <c r="B158" s="269" t="s">
        <v>311</v>
      </c>
      <c r="C158" s="30" t="s">
        <v>278</v>
      </c>
      <c r="D158" s="55" t="s">
        <v>277</v>
      </c>
      <c r="E158" s="6" t="s">
        <v>513</v>
      </c>
      <c r="F158" s="136"/>
      <c r="G158" s="11">
        <f>G159</f>
        <v>13055000</v>
      </c>
      <c r="I158" s="11">
        <f>I159</f>
        <v>12808321.28</v>
      </c>
      <c r="J158" s="244">
        <f t="shared" si="2"/>
        <v>98.1104655687476</v>
      </c>
    </row>
    <row r="159" spans="1:10" ht="25.5">
      <c r="A159" s="65" t="s">
        <v>386</v>
      </c>
      <c r="B159" s="269" t="s">
        <v>311</v>
      </c>
      <c r="C159" s="31" t="s">
        <v>278</v>
      </c>
      <c r="D159" s="54" t="s">
        <v>277</v>
      </c>
      <c r="E159" s="3" t="s">
        <v>513</v>
      </c>
      <c r="F159" s="140" t="s">
        <v>361</v>
      </c>
      <c r="G159" s="12">
        <f>12622964.5+432035.5</f>
        <v>13055000</v>
      </c>
      <c r="I159" s="12">
        <v>12808321.28</v>
      </c>
      <c r="J159" s="244">
        <f t="shared" si="2"/>
        <v>98.1104655687476</v>
      </c>
    </row>
    <row r="160" spans="1:10" ht="12.75">
      <c r="A160" s="18" t="s">
        <v>594</v>
      </c>
      <c r="B160" s="269" t="s">
        <v>311</v>
      </c>
      <c r="C160" s="30" t="s">
        <v>278</v>
      </c>
      <c r="D160" s="55" t="s">
        <v>277</v>
      </c>
      <c r="E160" s="6" t="s">
        <v>595</v>
      </c>
      <c r="F160" s="136"/>
      <c r="G160" s="11">
        <f>G161</f>
        <v>200000</v>
      </c>
      <c r="I160" s="11">
        <f>I161</f>
        <v>200000</v>
      </c>
      <c r="J160" s="244">
        <f t="shared" si="2"/>
        <v>100</v>
      </c>
    </row>
    <row r="161" spans="1:10" ht="25.5">
      <c r="A161" s="65" t="s">
        <v>386</v>
      </c>
      <c r="B161" s="269" t="s">
        <v>311</v>
      </c>
      <c r="C161" s="31" t="s">
        <v>278</v>
      </c>
      <c r="D161" s="54" t="s">
        <v>277</v>
      </c>
      <c r="E161" s="3" t="s">
        <v>595</v>
      </c>
      <c r="F161" s="140" t="s">
        <v>361</v>
      </c>
      <c r="G161" s="12">
        <v>200000</v>
      </c>
      <c r="I161" s="12">
        <v>200000</v>
      </c>
      <c r="J161" s="244">
        <f t="shared" si="2"/>
        <v>100</v>
      </c>
    </row>
    <row r="162" spans="1:10" ht="12.75">
      <c r="A162" s="18" t="s">
        <v>429</v>
      </c>
      <c r="B162" s="269" t="s">
        <v>311</v>
      </c>
      <c r="C162" s="30" t="s">
        <v>278</v>
      </c>
      <c r="D162" s="55" t="s">
        <v>277</v>
      </c>
      <c r="E162" s="6" t="s">
        <v>514</v>
      </c>
      <c r="F162" s="136"/>
      <c r="G162" s="11">
        <f>SUM(G163:G170)</f>
        <v>26361119.779999997</v>
      </c>
      <c r="I162" s="11">
        <f>SUM(I163:I170)</f>
        <v>25287869.96</v>
      </c>
      <c r="J162" s="244">
        <f t="shared" si="2"/>
        <v>95.92866377089845</v>
      </c>
    </row>
    <row r="163" spans="1:10" ht="12.75">
      <c r="A163" s="65" t="s">
        <v>382</v>
      </c>
      <c r="B163" s="269" t="s">
        <v>311</v>
      </c>
      <c r="C163" s="35" t="s">
        <v>278</v>
      </c>
      <c r="D163" s="85" t="s">
        <v>277</v>
      </c>
      <c r="E163" s="3" t="s">
        <v>514</v>
      </c>
      <c r="F163" s="145" t="s">
        <v>383</v>
      </c>
      <c r="G163" s="12">
        <v>17471301.67</v>
      </c>
      <c r="I163" s="12">
        <v>16910090.73</v>
      </c>
      <c r="J163" s="244">
        <f t="shared" si="2"/>
        <v>96.78781266215752</v>
      </c>
    </row>
    <row r="164" spans="1:10" ht="15" customHeight="1">
      <c r="A164" s="65" t="s">
        <v>385</v>
      </c>
      <c r="B164" s="269" t="s">
        <v>311</v>
      </c>
      <c r="C164" s="35" t="s">
        <v>278</v>
      </c>
      <c r="D164" s="85" t="s">
        <v>277</v>
      </c>
      <c r="E164" s="3" t="s">
        <v>514</v>
      </c>
      <c r="F164" s="145" t="s">
        <v>384</v>
      </c>
      <c r="G164" s="12">
        <v>492544.36</v>
      </c>
      <c r="I164" s="12">
        <v>305648.11</v>
      </c>
      <c r="J164" s="244">
        <f t="shared" si="2"/>
        <v>62.05494059458929</v>
      </c>
    </row>
    <row r="165" spans="1:10" ht="12.75">
      <c r="A165" s="65" t="s">
        <v>358</v>
      </c>
      <c r="B165" s="269" t="s">
        <v>311</v>
      </c>
      <c r="C165" s="35" t="s">
        <v>278</v>
      </c>
      <c r="D165" s="85" t="s">
        <v>277</v>
      </c>
      <c r="E165" s="3" t="s">
        <v>514</v>
      </c>
      <c r="F165" s="145" t="s">
        <v>360</v>
      </c>
      <c r="G165" s="12">
        <v>5800</v>
      </c>
      <c r="I165" s="12">
        <v>0</v>
      </c>
      <c r="J165" s="244">
        <f t="shared" si="2"/>
        <v>0</v>
      </c>
    </row>
    <row r="166" spans="1:10" ht="25.5">
      <c r="A166" s="65" t="s">
        <v>386</v>
      </c>
      <c r="B166" s="269" t="s">
        <v>311</v>
      </c>
      <c r="C166" s="35" t="s">
        <v>278</v>
      </c>
      <c r="D166" s="85" t="s">
        <v>277</v>
      </c>
      <c r="E166" s="3" t="s">
        <v>514</v>
      </c>
      <c r="F166" s="145" t="s">
        <v>361</v>
      </c>
      <c r="G166" s="12">
        <v>6989956.29</v>
      </c>
      <c r="I166" s="12">
        <v>6706893.25</v>
      </c>
      <c r="J166" s="244">
        <f t="shared" si="2"/>
        <v>95.95043190177087</v>
      </c>
    </row>
    <row r="167" spans="1:10" ht="39.75" customHeight="1">
      <c r="A167" s="164" t="s">
        <v>387</v>
      </c>
      <c r="B167" s="269" t="s">
        <v>311</v>
      </c>
      <c r="C167" s="169" t="s">
        <v>278</v>
      </c>
      <c r="D167" s="85" t="s">
        <v>277</v>
      </c>
      <c r="E167" s="3" t="s">
        <v>514</v>
      </c>
      <c r="F167" s="145" t="s">
        <v>388</v>
      </c>
      <c r="G167" s="12">
        <v>340000</v>
      </c>
      <c r="I167" s="12">
        <v>340000</v>
      </c>
      <c r="J167" s="244">
        <f t="shared" si="2"/>
        <v>100</v>
      </c>
    </row>
    <row r="168" spans="1:10" ht="51">
      <c r="A168" s="486" t="s">
        <v>381</v>
      </c>
      <c r="B168" s="269" t="s">
        <v>311</v>
      </c>
      <c r="C168" s="35" t="s">
        <v>278</v>
      </c>
      <c r="D168" s="85" t="s">
        <v>277</v>
      </c>
      <c r="E168" s="3" t="s">
        <v>514</v>
      </c>
      <c r="F168" s="145" t="s">
        <v>377</v>
      </c>
      <c r="G168" s="12">
        <v>313244.58</v>
      </c>
      <c r="I168" s="12">
        <v>308274.19</v>
      </c>
      <c r="J168" s="244">
        <f t="shared" si="2"/>
        <v>98.41325586543269</v>
      </c>
    </row>
    <row r="169" spans="1:10" ht="12.75">
      <c r="A169" s="65" t="s">
        <v>376</v>
      </c>
      <c r="B169" s="269" t="s">
        <v>311</v>
      </c>
      <c r="C169" s="35" t="s">
        <v>278</v>
      </c>
      <c r="D169" s="85" t="s">
        <v>277</v>
      </c>
      <c r="E169" s="3" t="s">
        <v>514</v>
      </c>
      <c r="F169" s="140" t="s">
        <v>379</v>
      </c>
      <c r="G169" s="12">
        <v>646414.24</v>
      </c>
      <c r="I169" s="12">
        <v>632164.09</v>
      </c>
      <c r="J169" s="244">
        <f t="shared" si="2"/>
        <v>97.79550803212503</v>
      </c>
    </row>
    <row r="170" spans="1:10" ht="15" customHeight="1">
      <c r="A170" s="65" t="s">
        <v>378</v>
      </c>
      <c r="B170" s="269" t="s">
        <v>311</v>
      </c>
      <c r="C170" s="35" t="s">
        <v>278</v>
      </c>
      <c r="D170" s="85" t="s">
        <v>277</v>
      </c>
      <c r="E170" s="3" t="s">
        <v>514</v>
      </c>
      <c r="F170" s="140" t="s">
        <v>380</v>
      </c>
      <c r="G170" s="12">
        <v>101858.64</v>
      </c>
      <c r="I170" s="12">
        <v>84799.59</v>
      </c>
      <c r="J170" s="244">
        <f t="shared" si="2"/>
        <v>83.25223073860009</v>
      </c>
    </row>
    <row r="171" spans="1:10" ht="38.25">
      <c r="A171" s="64" t="s">
        <v>535</v>
      </c>
      <c r="B171" s="269" t="s">
        <v>311</v>
      </c>
      <c r="C171" s="34" t="s">
        <v>278</v>
      </c>
      <c r="D171" s="84" t="s">
        <v>277</v>
      </c>
      <c r="E171" s="21" t="s">
        <v>515</v>
      </c>
      <c r="F171" s="134"/>
      <c r="G171" s="22">
        <f>SUM(G172:G176)</f>
        <v>30831000</v>
      </c>
      <c r="I171" s="22">
        <f>SUM(I172:I176)</f>
        <v>30064294.59</v>
      </c>
      <c r="J171" s="244">
        <f t="shared" si="2"/>
        <v>97.51319966916415</v>
      </c>
    </row>
    <row r="172" spans="1:10" ht="25.5" customHeight="1">
      <c r="A172" s="65" t="s">
        <v>382</v>
      </c>
      <c r="B172" s="269" t="s">
        <v>311</v>
      </c>
      <c r="C172" s="35" t="s">
        <v>278</v>
      </c>
      <c r="D172" s="85" t="s">
        <v>277</v>
      </c>
      <c r="E172" s="3" t="s">
        <v>515</v>
      </c>
      <c r="F172" s="145" t="s">
        <v>383</v>
      </c>
      <c r="G172" s="12">
        <v>28985230.3</v>
      </c>
      <c r="I172" s="12">
        <v>28305685.79</v>
      </c>
      <c r="J172" s="244">
        <f t="shared" si="2"/>
        <v>97.65554904009163</v>
      </c>
    </row>
    <row r="173" spans="1:10" ht="39" customHeight="1">
      <c r="A173" s="65" t="s">
        <v>385</v>
      </c>
      <c r="B173" s="269" t="s">
        <v>311</v>
      </c>
      <c r="C173" s="35" t="s">
        <v>278</v>
      </c>
      <c r="D173" s="85" t="s">
        <v>277</v>
      </c>
      <c r="E173" s="3" t="s">
        <v>515</v>
      </c>
      <c r="F173" s="145" t="s">
        <v>384</v>
      </c>
      <c r="G173" s="12">
        <v>414085.38</v>
      </c>
      <c r="I173" s="12">
        <v>396778.57</v>
      </c>
      <c r="J173" s="244">
        <f t="shared" si="2"/>
        <v>95.82047306282584</v>
      </c>
    </row>
    <row r="174" spans="1:10" ht="25.5">
      <c r="A174" s="65" t="s">
        <v>386</v>
      </c>
      <c r="B174" s="269" t="s">
        <v>311</v>
      </c>
      <c r="C174" s="35" t="s">
        <v>278</v>
      </c>
      <c r="D174" s="85" t="s">
        <v>277</v>
      </c>
      <c r="E174" s="3" t="s">
        <v>515</v>
      </c>
      <c r="F174" s="145" t="s">
        <v>361</v>
      </c>
      <c r="G174" s="12">
        <f>326469.23+0.09</f>
        <v>326469.32</v>
      </c>
      <c r="I174" s="12">
        <v>256615.23</v>
      </c>
      <c r="J174" s="244">
        <f t="shared" si="2"/>
        <v>78.60316859176845</v>
      </c>
    </row>
    <row r="175" spans="1:10" ht="42" customHeight="1">
      <c r="A175" s="164" t="s">
        <v>387</v>
      </c>
      <c r="B175" s="269" t="s">
        <v>311</v>
      </c>
      <c r="C175" s="169" t="s">
        <v>278</v>
      </c>
      <c r="D175" s="85" t="s">
        <v>277</v>
      </c>
      <c r="E175" s="3" t="s">
        <v>515</v>
      </c>
      <c r="F175" s="145" t="s">
        <v>388</v>
      </c>
      <c r="G175" s="12">
        <v>1095000</v>
      </c>
      <c r="I175" s="12">
        <v>1095000</v>
      </c>
      <c r="J175" s="244">
        <f t="shared" si="2"/>
        <v>100</v>
      </c>
    </row>
    <row r="176" spans="1:10" ht="12.75">
      <c r="A176" s="65" t="s">
        <v>378</v>
      </c>
      <c r="B176" s="269" t="s">
        <v>311</v>
      </c>
      <c r="C176" s="169" t="s">
        <v>278</v>
      </c>
      <c r="D176" s="85" t="s">
        <v>277</v>
      </c>
      <c r="E176" s="3" t="s">
        <v>515</v>
      </c>
      <c r="F176" s="145" t="s">
        <v>380</v>
      </c>
      <c r="G176" s="12">
        <v>10215</v>
      </c>
      <c r="I176" s="12">
        <v>10215</v>
      </c>
      <c r="J176" s="244">
        <f t="shared" si="2"/>
        <v>100</v>
      </c>
    </row>
    <row r="177" spans="1:10" ht="28.5" customHeight="1">
      <c r="A177" s="24" t="s">
        <v>541</v>
      </c>
      <c r="B177" s="269" t="s">
        <v>311</v>
      </c>
      <c r="C177" s="28" t="s">
        <v>278</v>
      </c>
      <c r="D177" s="56" t="s">
        <v>277</v>
      </c>
      <c r="E177" s="21" t="s">
        <v>516</v>
      </c>
      <c r="F177" s="134"/>
      <c r="G177" s="22">
        <f>G178+G179</f>
        <v>1013965.79</v>
      </c>
      <c r="I177" s="22">
        <f>I178+I179</f>
        <v>1013965.79</v>
      </c>
      <c r="J177" s="244">
        <f t="shared" si="2"/>
        <v>100</v>
      </c>
    </row>
    <row r="178" spans="1:10" ht="28.5" customHeight="1">
      <c r="A178" s="7" t="s">
        <v>385</v>
      </c>
      <c r="B178" s="269" t="s">
        <v>311</v>
      </c>
      <c r="C178" s="27" t="s">
        <v>278</v>
      </c>
      <c r="D178" s="54" t="s">
        <v>277</v>
      </c>
      <c r="E178" s="3" t="s">
        <v>516</v>
      </c>
      <c r="F178" s="140" t="s">
        <v>384</v>
      </c>
      <c r="G178" s="12">
        <v>913965.79</v>
      </c>
      <c r="I178" s="12">
        <v>913965.79</v>
      </c>
      <c r="J178" s="244">
        <f t="shared" si="2"/>
        <v>100</v>
      </c>
    </row>
    <row r="179" spans="1:10" ht="18" customHeight="1">
      <c r="A179" s="7" t="s">
        <v>356</v>
      </c>
      <c r="B179" s="269" t="s">
        <v>311</v>
      </c>
      <c r="C179" s="27" t="s">
        <v>278</v>
      </c>
      <c r="D179" s="54" t="s">
        <v>277</v>
      </c>
      <c r="E179" s="3" t="s">
        <v>516</v>
      </c>
      <c r="F179" s="140" t="s">
        <v>355</v>
      </c>
      <c r="G179" s="12">
        <v>100000</v>
      </c>
      <c r="I179" s="12">
        <v>100000</v>
      </c>
      <c r="J179" s="244">
        <f t="shared" si="2"/>
        <v>100</v>
      </c>
    </row>
    <row r="180" spans="1:10" ht="77.25" customHeight="1">
      <c r="A180" s="24" t="s">
        <v>542</v>
      </c>
      <c r="B180" s="269" t="s">
        <v>311</v>
      </c>
      <c r="C180" s="28" t="s">
        <v>278</v>
      </c>
      <c r="D180" s="56" t="s">
        <v>277</v>
      </c>
      <c r="E180" s="21" t="s">
        <v>517</v>
      </c>
      <c r="F180" s="134"/>
      <c r="G180" s="22">
        <f>SUM(G181:G183)</f>
        <v>661555.64</v>
      </c>
      <c r="I180" s="22">
        <f>SUM(I181:I183)</f>
        <v>164810.44</v>
      </c>
      <c r="J180" s="244">
        <f t="shared" si="2"/>
        <v>24.912559131080798</v>
      </c>
    </row>
    <row r="181" spans="1:10" ht="21.75" customHeight="1">
      <c r="A181" s="65" t="s">
        <v>382</v>
      </c>
      <c r="B181" s="269" t="s">
        <v>311</v>
      </c>
      <c r="C181" s="50" t="s">
        <v>278</v>
      </c>
      <c r="D181" s="3" t="s">
        <v>277</v>
      </c>
      <c r="E181" s="3" t="s">
        <v>517</v>
      </c>
      <c r="F181" s="3" t="s">
        <v>383</v>
      </c>
      <c r="G181" s="12">
        <v>174000</v>
      </c>
      <c r="I181" s="12">
        <v>88805.44</v>
      </c>
      <c r="J181" s="244">
        <f t="shared" si="2"/>
        <v>51.0376091954023</v>
      </c>
    </row>
    <row r="182" spans="1:10" ht="14.25" customHeight="1">
      <c r="A182" s="65" t="s">
        <v>386</v>
      </c>
      <c r="B182" s="269" t="s">
        <v>311</v>
      </c>
      <c r="C182" s="50" t="s">
        <v>278</v>
      </c>
      <c r="D182" s="3" t="s">
        <v>277</v>
      </c>
      <c r="E182" s="3" t="s">
        <v>517</v>
      </c>
      <c r="F182" s="3" t="s">
        <v>361</v>
      </c>
      <c r="G182" s="12">
        <v>487555.64</v>
      </c>
      <c r="I182" s="12">
        <v>76005</v>
      </c>
      <c r="J182" s="244">
        <f t="shared" si="2"/>
        <v>15.588990007376388</v>
      </c>
    </row>
    <row r="183" spans="1:10" ht="12.75">
      <c r="A183" s="7" t="s">
        <v>356</v>
      </c>
      <c r="B183" s="269" t="s">
        <v>311</v>
      </c>
      <c r="C183" s="50" t="s">
        <v>278</v>
      </c>
      <c r="D183" s="3" t="s">
        <v>277</v>
      </c>
      <c r="E183" s="3" t="s">
        <v>517</v>
      </c>
      <c r="F183" s="3" t="s">
        <v>355</v>
      </c>
      <c r="G183" s="12"/>
      <c r="I183" s="12"/>
      <c r="J183" s="244" t="e">
        <f t="shared" si="2"/>
        <v>#DIV/0!</v>
      </c>
    </row>
    <row r="184" spans="1:10" ht="12.75">
      <c r="A184" s="24" t="s">
        <v>410</v>
      </c>
      <c r="B184" s="269" t="s">
        <v>311</v>
      </c>
      <c r="C184" s="28" t="s">
        <v>278</v>
      </c>
      <c r="D184" s="56" t="s">
        <v>277</v>
      </c>
      <c r="E184" s="21" t="s">
        <v>518</v>
      </c>
      <c r="F184" s="134"/>
      <c r="G184" s="22">
        <f>G185</f>
        <v>0</v>
      </c>
      <c r="I184" s="22">
        <f>I185</f>
        <v>0</v>
      </c>
      <c r="J184" s="244" t="e">
        <f t="shared" si="2"/>
        <v>#DIV/0!</v>
      </c>
    </row>
    <row r="185" spans="1:10" ht="25.5">
      <c r="A185" s="7" t="s">
        <v>394</v>
      </c>
      <c r="B185" s="269" t="s">
        <v>311</v>
      </c>
      <c r="C185" s="27" t="s">
        <v>278</v>
      </c>
      <c r="D185" s="54" t="s">
        <v>277</v>
      </c>
      <c r="E185" s="3" t="s">
        <v>518</v>
      </c>
      <c r="F185" s="3" t="s">
        <v>395</v>
      </c>
      <c r="G185" s="12"/>
      <c r="I185" s="12"/>
      <c r="J185" s="244" t="e">
        <f t="shared" si="2"/>
        <v>#DIV/0!</v>
      </c>
    </row>
    <row r="186" spans="1:10" ht="25.5">
      <c r="A186" s="24" t="s">
        <v>570</v>
      </c>
      <c r="B186" s="269" t="s">
        <v>311</v>
      </c>
      <c r="C186" s="28" t="s">
        <v>278</v>
      </c>
      <c r="D186" s="56" t="s">
        <v>277</v>
      </c>
      <c r="E186" s="21" t="s">
        <v>569</v>
      </c>
      <c r="F186" s="134"/>
      <c r="G186" s="22">
        <f>G187</f>
        <v>1530395.92</v>
      </c>
      <c r="I186" s="22">
        <f>I187</f>
        <v>1530395.92</v>
      </c>
      <c r="J186" s="244">
        <f t="shared" si="2"/>
        <v>100</v>
      </c>
    </row>
    <row r="187" spans="1:10" ht="17.25" customHeight="1">
      <c r="A187" s="65" t="s">
        <v>386</v>
      </c>
      <c r="B187" s="269" t="s">
        <v>311</v>
      </c>
      <c r="C187" s="27" t="s">
        <v>278</v>
      </c>
      <c r="D187" s="54" t="s">
        <v>277</v>
      </c>
      <c r="E187" s="3" t="s">
        <v>569</v>
      </c>
      <c r="F187" s="140" t="s">
        <v>361</v>
      </c>
      <c r="G187" s="12">
        <v>1530395.92</v>
      </c>
      <c r="I187" s="12">
        <v>1530395.92</v>
      </c>
      <c r="J187" s="244">
        <f t="shared" si="2"/>
        <v>100</v>
      </c>
    </row>
    <row r="188" spans="1:10" ht="27.75" customHeight="1">
      <c r="A188" s="24" t="s">
        <v>411</v>
      </c>
      <c r="B188" s="269" t="s">
        <v>311</v>
      </c>
      <c r="C188" s="28" t="s">
        <v>278</v>
      </c>
      <c r="D188" s="56" t="s">
        <v>277</v>
      </c>
      <c r="E188" s="21" t="s">
        <v>412</v>
      </c>
      <c r="F188" s="134"/>
      <c r="G188" s="22">
        <f>G189</f>
        <v>35000</v>
      </c>
      <c r="I188" s="22">
        <f>I189</f>
        <v>0</v>
      </c>
      <c r="J188" s="244">
        <f t="shared" si="2"/>
        <v>0</v>
      </c>
    </row>
    <row r="189" spans="1:10" ht="21.75" customHeight="1">
      <c r="A189" s="7" t="s">
        <v>394</v>
      </c>
      <c r="B189" s="269" t="s">
        <v>311</v>
      </c>
      <c r="C189" s="27" t="s">
        <v>278</v>
      </c>
      <c r="D189" s="54" t="s">
        <v>277</v>
      </c>
      <c r="E189" s="3" t="s">
        <v>412</v>
      </c>
      <c r="F189" s="3" t="s">
        <v>395</v>
      </c>
      <c r="G189" s="12">
        <v>35000</v>
      </c>
      <c r="I189" s="12">
        <v>0</v>
      </c>
      <c r="J189" s="244">
        <f t="shared" si="2"/>
        <v>0</v>
      </c>
    </row>
    <row r="190" spans="1:10" ht="17.25" customHeight="1">
      <c r="A190" s="19" t="s">
        <v>299</v>
      </c>
      <c r="B190" s="269" t="s">
        <v>311</v>
      </c>
      <c r="C190" s="33" t="s">
        <v>278</v>
      </c>
      <c r="D190" s="82" t="s">
        <v>284</v>
      </c>
      <c r="E190" s="2"/>
      <c r="F190" s="154"/>
      <c r="G190" s="14">
        <f>G191+G217+G193+G228+G201+G203+G225+G206+G230+G232+G238+G241+G243+G234+G236+G213</f>
        <v>206719168.69</v>
      </c>
      <c r="I190" s="14">
        <f>I191+I217+I193+I228+I201+I203+I225+I206+I230+I232+I238+I241+I243+I234+I236+I213</f>
        <v>199989106.41</v>
      </c>
      <c r="J190" s="244">
        <f t="shared" si="2"/>
        <v>96.74434532479543</v>
      </c>
    </row>
    <row r="191" spans="1:10" ht="18" customHeight="1">
      <c r="A191" s="211" t="s">
        <v>431</v>
      </c>
      <c r="B191" s="269" t="s">
        <v>311</v>
      </c>
      <c r="C191" s="36" t="s">
        <v>278</v>
      </c>
      <c r="D191" s="83" t="s">
        <v>284</v>
      </c>
      <c r="E191" s="6" t="s">
        <v>519</v>
      </c>
      <c r="F191" s="136"/>
      <c r="G191" s="11">
        <f>G192</f>
        <v>2630000</v>
      </c>
      <c r="I191" s="11">
        <f>I192</f>
        <v>2437582.8</v>
      </c>
      <c r="J191" s="244">
        <f t="shared" si="2"/>
        <v>92.68375665399239</v>
      </c>
    </row>
    <row r="192" spans="1:10" ht="25.5">
      <c r="A192" s="65" t="s">
        <v>386</v>
      </c>
      <c r="B192" s="269" t="s">
        <v>311</v>
      </c>
      <c r="C192" s="35" t="s">
        <v>278</v>
      </c>
      <c r="D192" s="85" t="s">
        <v>284</v>
      </c>
      <c r="E192" s="3" t="s">
        <v>519</v>
      </c>
      <c r="F192" s="140" t="s">
        <v>361</v>
      </c>
      <c r="G192" s="12">
        <v>2630000</v>
      </c>
      <c r="I192" s="12">
        <v>2437582.8</v>
      </c>
      <c r="J192" s="244">
        <f t="shared" si="2"/>
        <v>92.68375665399239</v>
      </c>
    </row>
    <row r="193" spans="1:10" ht="12.75">
      <c r="A193" s="18" t="s">
        <v>432</v>
      </c>
      <c r="B193" s="269" t="s">
        <v>311</v>
      </c>
      <c r="C193" s="36" t="s">
        <v>278</v>
      </c>
      <c r="D193" s="83" t="s">
        <v>284</v>
      </c>
      <c r="E193" s="6" t="s">
        <v>520</v>
      </c>
      <c r="F193" s="155"/>
      <c r="G193" s="11">
        <f>SUM(G194:G200)</f>
        <v>30756937.050000004</v>
      </c>
      <c r="I193" s="11">
        <f>SUM(I194:I200)</f>
        <v>28591531.14</v>
      </c>
      <c r="J193" s="244">
        <f t="shared" si="2"/>
        <v>92.95961783684828</v>
      </c>
    </row>
    <row r="194" spans="1:10" ht="15.75" customHeight="1">
      <c r="A194" s="65" t="s">
        <v>382</v>
      </c>
      <c r="B194" s="269" t="s">
        <v>311</v>
      </c>
      <c r="C194" s="35" t="s">
        <v>278</v>
      </c>
      <c r="D194" s="85" t="s">
        <v>284</v>
      </c>
      <c r="E194" s="3" t="s">
        <v>520</v>
      </c>
      <c r="F194" s="145" t="s">
        <v>383</v>
      </c>
      <c r="G194" s="12">
        <v>2941235.56</v>
      </c>
      <c r="I194" s="12">
        <v>2527842.96</v>
      </c>
      <c r="J194" s="244">
        <f t="shared" si="2"/>
        <v>85.94493397189854</v>
      </c>
    </row>
    <row r="195" spans="1:10" ht="17.25" customHeight="1">
      <c r="A195" s="65" t="s">
        <v>385</v>
      </c>
      <c r="B195" s="269" t="s">
        <v>311</v>
      </c>
      <c r="C195" s="35" t="s">
        <v>278</v>
      </c>
      <c r="D195" s="85" t="s">
        <v>284</v>
      </c>
      <c r="E195" s="3" t="s">
        <v>520</v>
      </c>
      <c r="F195" s="145" t="s">
        <v>384</v>
      </c>
      <c r="G195" s="12">
        <v>259626.4</v>
      </c>
      <c r="I195" s="12">
        <v>237566.4</v>
      </c>
      <c r="J195" s="244">
        <f t="shared" si="2"/>
        <v>91.50317533193851</v>
      </c>
    </row>
    <row r="196" spans="1:10" ht="18" customHeight="1">
      <c r="A196" s="65" t="s">
        <v>386</v>
      </c>
      <c r="B196" s="269" t="s">
        <v>311</v>
      </c>
      <c r="C196" s="35" t="s">
        <v>278</v>
      </c>
      <c r="D196" s="85" t="s">
        <v>284</v>
      </c>
      <c r="E196" s="3" t="s">
        <v>520</v>
      </c>
      <c r="F196" s="145" t="s">
        <v>361</v>
      </c>
      <c r="G196" s="12">
        <v>12361646.14</v>
      </c>
      <c r="I196" s="12">
        <v>11392792.29</v>
      </c>
      <c r="J196" s="244">
        <f t="shared" si="2"/>
        <v>92.16242044928813</v>
      </c>
    </row>
    <row r="197" spans="1:10" ht="41.25" customHeight="1">
      <c r="A197" s="164" t="s">
        <v>387</v>
      </c>
      <c r="B197" s="269" t="s">
        <v>311</v>
      </c>
      <c r="C197" s="169" t="s">
        <v>278</v>
      </c>
      <c r="D197" s="85" t="s">
        <v>284</v>
      </c>
      <c r="E197" s="3" t="s">
        <v>520</v>
      </c>
      <c r="F197" s="145" t="s">
        <v>388</v>
      </c>
      <c r="G197" s="12">
        <v>13553490.86</v>
      </c>
      <c r="I197" s="12">
        <v>12887157.92</v>
      </c>
      <c r="J197" s="244">
        <f t="shared" si="2"/>
        <v>95.08368030876439</v>
      </c>
    </row>
    <row r="198" spans="1:10" ht="52.5" customHeight="1">
      <c r="A198" s="209" t="s">
        <v>381</v>
      </c>
      <c r="B198" s="269" t="s">
        <v>311</v>
      </c>
      <c r="C198" s="169" t="s">
        <v>278</v>
      </c>
      <c r="D198" s="85" t="s">
        <v>284</v>
      </c>
      <c r="E198" s="3" t="s">
        <v>520</v>
      </c>
      <c r="F198" s="145" t="s">
        <v>377</v>
      </c>
      <c r="G198" s="12">
        <v>317760.39</v>
      </c>
      <c r="I198" s="12">
        <v>296202.16</v>
      </c>
      <c r="J198" s="244">
        <f t="shared" si="2"/>
        <v>93.21557038622717</v>
      </c>
    </row>
    <row r="199" spans="1:10" ht="12.75">
      <c r="A199" s="173" t="s">
        <v>376</v>
      </c>
      <c r="B199" s="269" t="s">
        <v>311</v>
      </c>
      <c r="C199" s="169" t="s">
        <v>278</v>
      </c>
      <c r="D199" s="85" t="s">
        <v>284</v>
      </c>
      <c r="E199" s="3" t="s">
        <v>520</v>
      </c>
      <c r="F199" s="140" t="s">
        <v>379</v>
      </c>
      <c r="G199" s="12">
        <v>1209712.51</v>
      </c>
      <c r="I199" s="12">
        <v>1168095.46</v>
      </c>
      <c r="J199" s="244">
        <f t="shared" si="2"/>
        <v>96.55975699548647</v>
      </c>
    </row>
    <row r="200" spans="1:10" ht="12.75">
      <c r="A200" s="173" t="s">
        <v>378</v>
      </c>
      <c r="B200" s="269" t="s">
        <v>311</v>
      </c>
      <c r="C200" s="169" t="s">
        <v>278</v>
      </c>
      <c r="D200" s="85" t="s">
        <v>284</v>
      </c>
      <c r="E200" s="3" t="s">
        <v>520</v>
      </c>
      <c r="F200" s="140" t="s">
        <v>380</v>
      </c>
      <c r="G200" s="12">
        <v>113465.19</v>
      </c>
      <c r="I200" s="12">
        <v>81873.95</v>
      </c>
      <c r="J200" s="244">
        <f t="shared" si="2"/>
        <v>72.15776926826632</v>
      </c>
    </row>
    <row r="201" spans="1:10" ht="12.75">
      <c r="A201" s="175" t="s">
        <v>433</v>
      </c>
      <c r="B201" s="269" t="s">
        <v>311</v>
      </c>
      <c r="C201" s="53" t="s">
        <v>278</v>
      </c>
      <c r="D201" s="83" t="s">
        <v>284</v>
      </c>
      <c r="E201" s="6" t="s">
        <v>521</v>
      </c>
      <c r="F201" s="155"/>
      <c r="G201" s="11">
        <f>G202</f>
        <v>18000000</v>
      </c>
      <c r="I201" s="11">
        <f>I202</f>
        <v>16283898.42</v>
      </c>
      <c r="J201" s="244">
        <f aca="true" t="shared" si="3" ref="J201:J263">I201/G201*100</f>
        <v>90.46610233333332</v>
      </c>
    </row>
    <row r="202" spans="1:10" ht="51.75" customHeight="1">
      <c r="A202" s="164" t="s">
        <v>387</v>
      </c>
      <c r="B202" s="269" t="s">
        <v>311</v>
      </c>
      <c r="C202" s="169" t="s">
        <v>278</v>
      </c>
      <c r="D202" s="85" t="s">
        <v>284</v>
      </c>
      <c r="E202" s="3" t="s">
        <v>521</v>
      </c>
      <c r="F202" s="153" t="s">
        <v>388</v>
      </c>
      <c r="G202" s="12">
        <v>18000000</v>
      </c>
      <c r="I202" s="12">
        <v>16283898.42</v>
      </c>
      <c r="J202" s="244">
        <f t="shared" si="3"/>
        <v>90.46610233333332</v>
      </c>
    </row>
    <row r="203" spans="1:10" ht="51">
      <c r="A203" s="24" t="s">
        <v>541</v>
      </c>
      <c r="B203" s="269" t="s">
        <v>311</v>
      </c>
      <c r="C203" s="28" t="s">
        <v>278</v>
      </c>
      <c r="D203" s="56" t="s">
        <v>284</v>
      </c>
      <c r="E203" s="21" t="s">
        <v>516</v>
      </c>
      <c r="F203" s="134"/>
      <c r="G203" s="22">
        <f>G204+G205</f>
        <v>4501034.21</v>
      </c>
      <c r="I203" s="22">
        <f>I204+I205</f>
        <v>4459127.52</v>
      </c>
      <c r="J203" s="244">
        <f t="shared" si="3"/>
        <v>99.06895419930612</v>
      </c>
    </row>
    <row r="204" spans="1:10" ht="14.25" customHeight="1">
      <c r="A204" s="7" t="s">
        <v>385</v>
      </c>
      <c r="B204" s="269" t="s">
        <v>311</v>
      </c>
      <c r="C204" s="27" t="s">
        <v>278</v>
      </c>
      <c r="D204" s="54" t="s">
        <v>284</v>
      </c>
      <c r="E204" s="3" t="s">
        <v>516</v>
      </c>
      <c r="F204" s="140" t="s">
        <v>384</v>
      </c>
      <c r="G204" s="15">
        <v>3501034.21</v>
      </c>
      <c r="I204" s="15">
        <v>3459127.52</v>
      </c>
      <c r="J204" s="244">
        <f t="shared" si="3"/>
        <v>98.80301969400065</v>
      </c>
    </row>
    <row r="205" spans="1:10" ht="12.75">
      <c r="A205" s="7" t="s">
        <v>356</v>
      </c>
      <c r="B205" s="269" t="s">
        <v>311</v>
      </c>
      <c r="C205" s="27" t="s">
        <v>278</v>
      </c>
      <c r="D205" s="54" t="s">
        <v>284</v>
      </c>
      <c r="E205" s="3" t="s">
        <v>516</v>
      </c>
      <c r="F205" s="140" t="s">
        <v>355</v>
      </c>
      <c r="G205" s="12">
        <v>1000000</v>
      </c>
      <c r="I205" s="12">
        <v>1000000</v>
      </c>
      <c r="J205" s="244">
        <f t="shared" si="3"/>
        <v>100</v>
      </c>
    </row>
    <row r="206" spans="1:10" ht="51">
      <c r="A206" s="129" t="s">
        <v>626</v>
      </c>
      <c r="B206" s="269" t="s">
        <v>311</v>
      </c>
      <c r="C206" s="170" t="s">
        <v>278</v>
      </c>
      <c r="D206" s="83" t="s">
        <v>284</v>
      </c>
      <c r="E206" s="6" t="s">
        <v>522</v>
      </c>
      <c r="F206" s="155"/>
      <c r="G206" s="11">
        <f>SUM(G207:G212)</f>
        <v>123751000</v>
      </c>
      <c r="I206" s="11">
        <f>SUM(I207:I212)</f>
        <v>123502919.64</v>
      </c>
      <c r="J206" s="244">
        <f t="shared" si="3"/>
        <v>99.79953264216047</v>
      </c>
    </row>
    <row r="207" spans="1:10" ht="12.75">
      <c r="A207" s="65" t="s">
        <v>382</v>
      </c>
      <c r="B207" s="269" t="s">
        <v>311</v>
      </c>
      <c r="C207" s="50" t="s">
        <v>278</v>
      </c>
      <c r="D207" s="3" t="s">
        <v>284</v>
      </c>
      <c r="E207" s="3" t="s">
        <v>522</v>
      </c>
      <c r="F207" s="145" t="s">
        <v>383</v>
      </c>
      <c r="G207" s="12">
        <v>64404553.09</v>
      </c>
      <c r="I207" s="12">
        <v>64164230.07</v>
      </c>
      <c r="J207" s="244">
        <f t="shared" si="3"/>
        <v>99.62685399017647</v>
      </c>
    </row>
    <row r="208" spans="1:10" ht="21" customHeight="1">
      <c r="A208" s="65" t="s">
        <v>385</v>
      </c>
      <c r="B208" s="269" t="s">
        <v>311</v>
      </c>
      <c r="C208" s="50" t="s">
        <v>278</v>
      </c>
      <c r="D208" s="3" t="s">
        <v>284</v>
      </c>
      <c r="E208" s="3" t="s">
        <v>522</v>
      </c>
      <c r="F208" s="145" t="s">
        <v>384</v>
      </c>
      <c r="G208" s="12">
        <v>686526.9</v>
      </c>
      <c r="I208" s="12">
        <v>685968.9</v>
      </c>
      <c r="J208" s="244">
        <f t="shared" si="3"/>
        <v>99.91872132031534</v>
      </c>
    </row>
    <row r="209" spans="1:10" ht="23.25" customHeight="1">
      <c r="A209" s="65" t="s">
        <v>386</v>
      </c>
      <c r="B209" s="269" t="s">
        <v>311</v>
      </c>
      <c r="C209" s="50" t="s">
        <v>278</v>
      </c>
      <c r="D209" s="3" t="s">
        <v>284</v>
      </c>
      <c r="E209" s="3" t="s">
        <v>522</v>
      </c>
      <c r="F209" s="145" t="s">
        <v>361</v>
      </c>
      <c r="G209" s="12">
        <v>3064398.56</v>
      </c>
      <c r="I209" s="12">
        <v>3058082.63</v>
      </c>
      <c r="J209" s="244">
        <f t="shared" si="3"/>
        <v>99.79389332437226</v>
      </c>
    </row>
    <row r="210" spans="1:10" ht="38.25">
      <c r="A210" s="164" t="s">
        <v>387</v>
      </c>
      <c r="B210" s="269" t="s">
        <v>311</v>
      </c>
      <c r="C210" s="50" t="s">
        <v>278</v>
      </c>
      <c r="D210" s="3" t="s">
        <v>284</v>
      </c>
      <c r="E210" s="3" t="s">
        <v>522</v>
      </c>
      <c r="F210" s="145" t="s">
        <v>388</v>
      </c>
      <c r="G210" s="12">
        <v>55491000</v>
      </c>
      <c r="I210" s="12">
        <v>55491000</v>
      </c>
      <c r="J210" s="244">
        <f t="shared" si="3"/>
        <v>100</v>
      </c>
    </row>
    <row r="211" spans="1:10" ht="21.75" customHeight="1">
      <c r="A211" s="65" t="s">
        <v>376</v>
      </c>
      <c r="B211" s="269" t="s">
        <v>311</v>
      </c>
      <c r="C211" s="50" t="s">
        <v>278</v>
      </c>
      <c r="D211" s="3" t="s">
        <v>284</v>
      </c>
      <c r="E211" s="3" t="s">
        <v>522</v>
      </c>
      <c r="F211" s="140" t="s">
        <v>379</v>
      </c>
      <c r="G211" s="12">
        <v>862.92</v>
      </c>
      <c r="I211" s="12">
        <v>100</v>
      </c>
      <c r="J211" s="244">
        <f t="shared" si="3"/>
        <v>11.588559773791314</v>
      </c>
    </row>
    <row r="212" spans="1:10" ht="24.75" customHeight="1">
      <c r="A212" s="65" t="s">
        <v>378</v>
      </c>
      <c r="B212" s="269" t="s">
        <v>311</v>
      </c>
      <c r="C212" s="50" t="s">
        <v>278</v>
      </c>
      <c r="D212" s="3" t="s">
        <v>284</v>
      </c>
      <c r="E212" s="3" t="s">
        <v>522</v>
      </c>
      <c r="F212" s="140" t="s">
        <v>380</v>
      </c>
      <c r="G212" s="12">
        <v>103658.53</v>
      </c>
      <c r="I212" s="12">
        <v>103538.04</v>
      </c>
      <c r="J212" s="244">
        <f t="shared" si="3"/>
        <v>99.8837625808508</v>
      </c>
    </row>
    <row r="213" spans="1:10" ht="22.5" customHeight="1">
      <c r="A213" s="221" t="s">
        <v>644</v>
      </c>
      <c r="B213" s="269" t="s">
        <v>311</v>
      </c>
      <c r="C213" s="49" t="s">
        <v>278</v>
      </c>
      <c r="D213" s="56" t="s">
        <v>284</v>
      </c>
      <c r="E213" s="21" t="s">
        <v>643</v>
      </c>
      <c r="F213" s="134"/>
      <c r="G213" s="22">
        <f>G214+G215+G216</f>
        <v>5111865.99</v>
      </c>
      <c r="I213" s="22">
        <f>I214+I215+I216</f>
        <v>3511965.5</v>
      </c>
      <c r="J213" s="244">
        <f t="shared" si="3"/>
        <v>68.70222159325424</v>
      </c>
    </row>
    <row r="214" spans="1:10" ht="15.75" customHeight="1">
      <c r="A214" s="173" t="s">
        <v>382</v>
      </c>
      <c r="B214" s="269" t="s">
        <v>311</v>
      </c>
      <c r="C214" s="50" t="s">
        <v>278</v>
      </c>
      <c r="D214" s="54" t="s">
        <v>284</v>
      </c>
      <c r="E214" s="3" t="s">
        <v>643</v>
      </c>
      <c r="F214" s="140" t="s">
        <v>383</v>
      </c>
      <c r="G214" s="12">
        <v>2795985.75</v>
      </c>
      <c r="I214" s="12">
        <v>1643898.06</v>
      </c>
      <c r="J214" s="244">
        <f t="shared" si="3"/>
        <v>58.79493699136342</v>
      </c>
    </row>
    <row r="215" spans="1:10" ht="12.75">
      <c r="A215" s="197" t="s">
        <v>385</v>
      </c>
      <c r="B215" s="269" t="s">
        <v>311</v>
      </c>
      <c r="C215" s="50" t="s">
        <v>278</v>
      </c>
      <c r="D215" s="54" t="s">
        <v>284</v>
      </c>
      <c r="E215" s="3" t="s">
        <v>643</v>
      </c>
      <c r="F215" s="140" t="s">
        <v>384</v>
      </c>
      <c r="G215" s="12">
        <v>120.56</v>
      </c>
      <c r="I215" s="12">
        <v>120.56</v>
      </c>
      <c r="J215" s="244">
        <f t="shared" si="3"/>
        <v>100</v>
      </c>
    </row>
    <row r="216" spans="1:10" ht="38.25" customHeight="1">
      <c r="A216" s="164" t="s">
        <v>387</v>
      </c>
      <c r="B216" s="269" t="s">
        <v>311</v>
      </c>
      <c r="C216" s="50" t="s">
        <v>278</v>
      </c>
      <c r="D216" s="54" t="s">
        <v>284</v>
      </c>
      <c r="E216" s="3" t="s">
        <v>643</v>
      </c>
      <c r="F216" s="140" t="s">
        <v>388</v>
      </c>
      <c r="G216" s="12">
        <v>2315759.68</v>
      </c>
      <c r="I216" s="12">
        <v>1867946.88</v>
      </c>
      <c r="J216" s="244">
        <f t="shared" si="3"/>
        <v>80.66238030364185</v>
      </c>
    </row>
    <row r="217" spans="1:10" ht="48" customHeight="1">
      <c r="A217" s="24" t="s">
        <v>324</v>
      </c>
      <c r="B217" s="269" t="s">
        <v>311</v>
      </c>
      <c r="C217" s="34" t="s">
        <v>278</v>
      </c>
      <c r="D217" s="84" t="s">
        <v>284</v>
      </c>
      <c r="E217" s="21" t="s">
        <v>523</v>
      </c>
      <c r="F217" s="152"/>
      <c r="G217" s="22">
        <f>SUM(G218:G224)</f>
        <v>14692000</v>
      </c>
      <c r="I217" s="22">
        <f>SUM(I218:I224)</f>
        <v>14278459.999999998</v>
      </c>
      <c r="J217" s="244">
        <f t="shared" si="3"/>
        <v>97.18527089572555</v>
      </c>
    </row>
    <row r="218" spans="1:10" ht="23.25" customHeight="1">
      <c r="A218" s="65" t="s">
        <v>382</v>
      </c>
      <c r="B218" s="269" t="s">
        <v>311</v>
      </c>
      <c r="C218" s="35" t="s">
        <v>278</v>
      </c>
      <c r="D218" s="85" t="s">
        <v>284</v>
      </c>
      <c r="E218" s="3" t="s">
        <v>523</v>
      </c>
      <c r="F218" s="145" t="s">
        <v>383</v>
      </c>
      <c r="G218" s="12">
        <v>9736069.3</v>
      </c>
      <c r="I218" s="12">
        <v>9376836.53</v>
      </c>
      <c r="J218" s="244">
        <f t="shared" si="3"/>
        <v>96.31028951283244</v>
      </c>
    </row>
    <row r="219" spans="1:10" ht="17.25" customHeight="1">
      <c r="A219" s="65" t="s">
        <v>385</v>
      </c>
      <c r="B219" s="269" t="s">
        <v>311</v>
      </c>
      <c r="C219" s="35" t="s">
        <v>278</v>
      </c>
      <c r="D219" s="85" t="s">
        <v>284</v>
      </c>
      <c r="E219" s="3" t="s">
        <v>523</v>
      </c>
      <c r="F219" s="145" t="s">
        <v>384</v>
      </c>
      <c r="G219" s="12">
        <v>161943</v>
      </c>
      <c r="I219" s="12">
        <v>157316.1</v>
      </c>
      <c r="J219" s="244">
        <f t="shared" si="3"/>
        <v>97.14288360719513</v>
      </c>
    </row>
    <row r="220" spans="1:10" ht="18.75" customHeight="1">
      <c r="A220" s="65" t="s">
        <v>386</v>
      </c>
      <c r="B220" s="269" t="s">
        <v>311</v>
      </c>
      <c r="C220" s="35" t="s">
        <v>278</v>
      </c>
      <c r="D220" s="85" t="s">
        <v>284</v>
      </c>
      <c r="E220" s="3" t="s">
        <v>523</v>
      </c>
      <c r="F220" s="145" t="s">
        <v>361</v>
      </c>
      <c r="G220" s="12">
        <v>4324290.21</v>
      </c>
      <c r="I220" s="12">
        <v>4293826.15</v>
      </c>
      <c r="J220" s="244">
        <f t="shared" si="3"/>
        <v>99.29551305484652</v>
      </c>
    </row>
    <row r="221" spans="1:10" ht="25.5" customHeight="1">
      <c r="A221" s="65" t="s">
        <v>394</v>
      </c>
      <c r="B221" s="269" t="s">
        <v>311</v>
      </c>
      <c r="C221" s="35" t="s">
        <v>278</v>
      </c>
      <c r="D221" s="85" t="s">
        <v>284</v>
      </c>
      <c r="E221" s="3" t="s">
        <v>523</v>
      </c>
      <c r="F221" s="145" t="s">
        <v>395</v>
      </c>
      <c r="G221" s="12">
        <v>388546.94</v>
      </c>
      <c r="I221" s="12">
        <v>369330.67</v>
      </c>
      <c r="J221" s="244">
        <f t="shared" si="3"/>
        <v>95.0543247104198</v>
      </c>
    </row>
    <row r="222" spans="1:10" ht="50.25" customHeight="1">
      <c r="A222" s="208" t="s">
        <v>381</v>
      </c>
      <c r="B222" s="269" t="s">
        <v>311</v>
      </c>
      <c r="C222" s="35" t="s">
        <v>278</v>
      </c>
      <c r="D222" s="85" t="s">
        <v>284</v>
      </c>
      <c r="E222" s="3" t="s">
        <v>523</v>
      </c>
      <c r="F222" s="140" t="s">
        <v>377</v>
      </c>
      <c r="G222" s="12">
        <v>4463.2</v>
      </c>
      <c r="I222" s="12">
        <v>4463.2</v>
      </c>
      <c r="J222" s="244">
        <f t="shared" si="3"/>
        <v>100</v>
      </c>
    </row>
    <row r="223" spans="1:10" ht="27.75" customHeight="1">
      <c r="A223" s="65" t="s">
        <v>376</v>
      </c>
      <c r="B223" s="269" t="s">
        <v>311</v>
      </c>
      <c r="C223" s="35" t="s">
        <v>278</v>
      </c>
      <c r="D223" s="85" t="s">
        <v>284</v>
      </c>
      <c r="E223" s="3" t="s">
        <v>523</v>
      </c>
      <c r="F223" s="140" t="s">
        <v>379</v>
      </c>
      <c r="G223" s="12">
        <v>74497</v>
      </c>
      <c r="I223" s="12">
        <v>74497</v>
      </c>
      <c r="J223" s="244">
        <f t="shared" si="3"/>
        <v>100</v>
      </c>
    </row>
    <row r="224" spans="1:10" ht="18.75" customHeight="1">
      <c r="A224" s="65" t="s">
        <v>378</v>
      </c>
      <c r="B224" s="269" t="s">
        <v>311</v>
      </c>
      <c r="C224" s="35" t="s">
        <v>278</v>
      </c>
      <c r="D224" s="85" t="s">
        <v>284</v>
      </c>
      <c r="E224" s="3" t="s">
        <v>523</v>
      </c>
      <c r="F224" s="140" t="s">
        <v>380</v>
      </c>
      <c r="G224" s="12">
        <v>2190.35</v>
      </c>
      <c r="I224" s="12">
        <v>2190.35</v>
      </c>
      <c r="J224" s="244">
        <f t="shared" si="3"/>
        <v>100</v>
      </c>
    </row>
    <row r="225" spans="1:10" ht="76.5">
      <c r="A225" s="24" t="s">
        <v>542</v>
      </c>
      <c r="B225" s="269" t="s">
        <v>311</v>
      </c>
      <c r="C225" s="28" t="s">
        <v>278</v>
      </c>
      <c r="D225" s="56" t="s">
        <v>284</v>
      </c>
      <c r="E225" s="21" t="s">
        <v>517</v>
      </c>
      <c r="F225" s="134"/>
      <c r="G225" s="22">
        <f>SUM(G226:G227)</f>
        <v>40444.36</v>
      </c>
      <c r="I225" s="22">
        <f>SUM(I226:I227)</f>
        <v>22811.18</v>
      </c>
      <c r="J225" s="244">
        <f t="shared" si="3"/>
        <v>56.40138699190691</v>
      </c>
    </row>
    <row r="226" spans="1:10" ht="20.25" customHeight="1">
      <c r="A226" s="65" t="s">
        <v>386</v>
      </c>
      <c r="B226" s="269" t="s">
        <v>311</v>
      </c>
      <c r="C226" s="50" t="s">
        <v>278</v>
      </c>
      <c r="D226" s="3" t="s">
        <v>284</v>
      </c>
      <c r="E226" s="3" t="s">
        <v>517</v>
      </c>
      <c r="F226" s="3" t="s">
        <v>361</v>
      </c>
      <c r="G226" s="12">
        <v>15780</v>
      </c>
      <c r="I226" s="12">
        <v>4710</v>
      </c>
      <c r="J226" s="244">
        <f t="shared" si="3"/>
        <v>29.84790874524715</v>
      </c>
    </row>
    <row r="227" spans="1:10" ht="12.75">
      <c r="A227" s="7" t="s">
        <v>356</v>
      </c>
      <c r="B227" s="269" t="s">
        <v>311</v>
      </c>
      <c r="C227" s="50" t="s">
        <v>278</v>
      </c>
      <c r="D227" s="3" t="s">
        <v>284</v>
      </c>
      <c r="E227" s="3" t="s">
        <v>517</v>
      </c>
      <c r="F227" s="3" t="s">
        <v>355</v>
      </c>
      <c r="G227" s="12">
        <v>24664.36</v>
      </c>
      <c r="I227" s="12">
        <v>18101.18</v>
      </c>
      <c r="J227" s="244">
        <f t="shared" si="3"/>
        <v>73.3900251212681</v>
      </c>
    </row>
    <row r="228" spans="1:10" ht="27.75" customHeight="1">
      <c r="A228" s="174" t="s">
        <v>570</v>
      </c>
      <c r="B228" s="269" t="s">
        <v>311</v>
      </c>
      <c r="C228" s="49" t="s">
        <v>278</v>
      </c>
      <c r="D228" s="56" t="s">
        <v>284</v>
      </c>
      <c r="E228" s="21" t="s">
        <v>569</v>
      </c>
      <c r="F228" s="134"/>
      <c r="G228" s="22">
        <f>G229</f>
        <v>4009604.08</v>
      </c>
      <c r="I228" s="22">
        <f>I229</f>
        <v>4009604.08</v>
      </c>
      <c r="J228" s="244">
        <f t="shared" si="3"/>
        <v>100</v>
      </c>
    </row>
    <row r="229" spans="1:10" ht="25.5">
      <c r="A229" s="173" t="s">
        <v>386</v>
      </c>
      <c r="B229" s="269" t="s">
        <v>311</v>
      </c>
      <c r="C229" s="50" t="s">
        <v>278</v>
      </c>
      <c r="D229" s="54" t="s">
        <v>284</v>
      </c>
      <c r="E229" s="3" t="s">
        <v>569</v>
      </c>
      <c r="F229" s="3" t="s">
        <v>361</v>
      </c>
      <c r="G229" s="12">
        <v>4009604.08</v>
      </c>
      <c r="I229" s="12">
        <v>4009604.08</v>
      </c>
      <c r="J229" s="244">
        <f t="shared" si="3"/>
        <v>100</v>
      </c>
    </row>
    <row r="230" spans="1:10" ht="51">
      <c r="A230" s="174" t="s">
        <v>571</v>
      </c>
      <c r="B230" s="269" t="s">
        <v>311</v>
      </c>
      <c r="C230" s="49" t="s">
        <v>278</v>
      </c>
      <c r="D230" s="56" t="s">
        <v>284</v>
      </c>
      <c r="E230" s="21" t="s">
        <v>572</v>
      </c>
      <c r="F230" s="134"/>
      <c r="G230" s="22">
        <f>G231</f>
        <v>876000</v>
      </c>
      <c r="I230" s="22">
        <f>I231</f>
        <v>581331.85</v>
      </c>
      <c r="J230" s="244">
        <f t="shared" si="3"/>
        <v>66.36208333333333</v>
      </c>
    </row>
    <row r="231" spans="1:10" ht="12.75">
      <c r="A231" s="7" t="s">
        <v>356</v>
      </c>
      <c r="B231" s="269" t="s">
        <v>311</v>
      </c>
      <c r="C231" s="50" t="s">
        <v>278</v>
      </c>
      <c r="D231" s="54" t="s">
        <v>284</v>
      </c>
      <c r="E231" s="3" t="s">
        <v>572</v>
      </c>
      <c r="F231" s="3" t="s">
        <v>355</v>
      </c>
      <c r="G231" s="12">
        <v>876000</v>
      </c>
      <c r="I231" s="12">
        <v>581331.85</v>
      </c>
      <c r="J231" s="244">
        <f t="shared" si="3"/>
        <v>66.36208333333333</v>
      </c>
    </row>
    <row r="232" spans="1:10" ht="53.25" customHeight="1">
      <c r="A232" s="129" t="s">
        <v>413</v>
      </c>
      <c r="B232" s="269" t="s">
        <v>311</v>
      </c>
      <c r="C232" s="170" t="s">
        <v>278</v>
      </c>
      <c r="D232" s="83" t="s">
        <v>284</v>
      </c>
      <c r="E232" s="6" t="s">
        <v>524</v>
      </c>
      <c r="F232" s="155"/>
      <c r="G232" s="11">
        <f>G233</f>
        <v>100000</v>
      </c>
      <c r="I232" s="11">
        <f>I233</f>
        <v>94320.96</v>
      </c>
      <c r="J232" s="244">
        <f t="shared" si="3"/>
        <v>94.32096000000001</v>
      </c>
    </row>
    <row r="233" spans="1:10" ht="12.75">
      <c r="A233" s="65" t="s">
        <v>382</v>
      </c>
      <c r="B233" s="269" t="s">
        <v>311</v>
      </c>
      <c r="C233" s="50" t="s">
        <v>278</v>
      </c>
      <c r="D233" s="3" t="s">
        <v>284</v>
      </c>
      <c r="E233" s="3" t="s">
        <v>524</v>
      </c>
      <c r="F233" s="145" t="s">
        <v>383</v>
      </c>
      <c r="G233" s="12">
        <v>100000</v>
      </c>
      <c r="I233" s="12">
        <v>94320.96</v>
      </c>
      <c r="J233" s="244">
        <f t="shared" si="3"/>
        <v>94.32096000000001</v>
      </c>
    </row>
    <row r="234" spans="1:10" ht="28.5" customHeight="1">
      <c r="A234" s="211" t="s">
        <v>634</v>
      </c>
      <c r="B234" s="269" t="s">
        <v>311</v>
      </c>
      <c r="C234" s="212" t="s">
        <v>278</v>
      </c>
      <c r="D234" s="55" t="s">
        <v>284</v>
      </c>
      <c r="E234" s="6" t="s">
        <v>633</v>
      </c>
      <c r="F234" s="213"/>
      <c r="G234" s="11">
        <f>G235</f>
        <v>1092665</v>
      </c>
      <c r="I234" s="11">
        <f>I235</f>
        <v>1092665</v>
      </c>
      <c r="J234" s="244">
        <f t="shared" si="3"/>
        <v>100</v>
      </c>
    </row>
    <row r="235" spans="1:10" ht="25.5">
      <c r="A235" s="65" t="s">
        <v>386</v>
      </c>
      <c r="B235" s="269" t="s">
        <v>311</v>
      </c>
      <c r="C235" s="50" t="s">
        <v>278</v>
      </c>
      <c r="D235" s="3" t="s">
        <v>284</v>
      </c>
      <c r="E235" s="3" t="s">
        <v>633</v>
      </c>
      <c r="F235" s="115" t="s">
        <v>361</v>
      </c>
      <c r="G235" s="12">
        <v>1092665</v>
      </c>
      <c r="I235" s="12">
        <v>1092665</v>
      </c>
      <c r="J235" s="244">
        <f t="shared" si="3"/>
        <v>100</v>
      </c>
    </row>
    <row r="236" spans="1:10" ht="38.25">
      <c r="A236" s="211" t="s">
        <v>636</v>
      </c>
      <c r="B236" s="269" t="s">
        <v>311</v>
      </c>
      <c r="C236" s="214" t="s">
        <v>278</v>
      </c>
      <c r="D236" s="6" t="s">
        <v>284</v>
      </c>
      <c r="E236" s="6" t="s">
        <v>635</v>
      </c>
      <c r="F236" s="115"/>
      <c r="G236" s="11">
        <f>G237</f>
        <v>468285</v>
      </c>
      <c r="I236" s="11">
        <f>I237</f>
        <v>468285</v>
      </c>
      <c r="J236" s="244">
        <f t="shared" si="3"/>
        <v>100</v>
      </c>
    </row>
    <row r="237" spans="1:10" ht="25.5">
      <c r="A237" s="173" t="s">
        <v>386</v>
      </c>
      <c r="B237" s="269" t="s">
        <v>311</v>
      </c>
      <c r="C237" s="210" t="s">
        <v>278</v>
      </c>
      <c r="D237" s="54" t="s">
        <v>284</v>
      </c>
      <c r="E237" s="3" t="s">
        <v>635</v>
      </c>
      <c r="F237" s="145" t="s">
        <v>361</v>
      </c>
      <c r="G237" s="12">
        <v>468285</v>
      </c>
      <c r="I237" s="12">
        <v>468285</v>
      </c>
      <c r="J237" s="244">
        <f t="shared" si="3"/>
        <v>100</v>
      </c>
    </row>
    <row r="238" spans="1:10" ht="25.5">
      <c r="A238" s="129" t="s">
        <v>414</v>
      </c>
      <c r="B238" s="269" t="s">
        <v>311</v>
      </c>
      <c r="C238" s="170" t="s">
        <v>278</v>
      </c>
      <c r="D238" s="83" t="s">
        <v>284</v>
      </c>
      <c r="E238" s="6" t="s">
        <v>415</v>
      </c>
      <c r="F238" s="155"/>
      <c r="G238" s="11">
        <f>G239+G240</f>
        <v>590000</v>
      </c>
      <c r="I238" s="11">
        <f>I239+I240</f>
        <v>590000</v>
      </c>
      <c r="J238" s="244">
        <f t="shared" si="3"/>
        <v>100</v>
      </c>
    </row>
    <row r="239" spans="1:10" ht="18.75" customHeight="1">
      <c r="A239" s="65" t="s">
        <v>386</v>
      </c>
      <c r="B239" s="269" t="s">
        <v>311</v>
      </c>
      <c r="C239" s="50" t="s">
        <v>278</v>
      </c>
      <c r="D239" s="3" t="s">
        <v>284</v>
      </c>
      <c r="E239" s="3" t="s">
        <v>415</v>
      </c>
      <c r="F239" s="145" t="s">
        <v>361</v>
      </c>
      <c r="G239" s="12">
        <f>257140+31860</f>
        <v>289000</v>
      </c>
      <c r="I239" s="12">
        <f>257140+31860</f>
        <v>289000</v>
      </c>
      <c r="J239" s="244">
        <f t="shared" si="3"/>
        <v>100</v>
      </c>
    </row>
    <row r="240" spans="1:10" ht="12.75">
      <c r="A240" s="7" t="s">
        <v>356</v>
      </c>
      <c r="B240" s="269" t="s">
        <v>311</v>
      </c>
      <c r="C240" s="50" t="s">
        <v>278</v>
      </c>
      <c r="D240" s="3" t="s">
        <v>284</v>
      </c>
      <c r="E240" s="3" t="s">
        <v>415</v>
      </c>
      <c r="F240" s="145" t="s">
        <v>355</v>
      </c>
      <c r="G240" s="12">
        <v>301000</v>
      </c>
      <c r="I240" s="12">
        <v>301000</v>
      </c>
      <c r="J240" s="244">
        <f t="shared" si="3"/>
        <v>100</v>
      </c>
    </row>
    <row r="241" spans="1:10" ht="51">
      <c r="A241" s="174" t="s">
        <v>573</v>
      </c>
      <c r="B241" s="269" t="s">
        <v>311</v>
      </c>
      <c r="C241" s="49" t="s">
        <v>278</v>
      </c>
      <c r="D241" s="56" t="s">
        <v>284</v>
      </c>
      <c r="E241" s="21" t="s">
        <v>574</v>
      </c>
      <c r="F241" s="134"/>
      <c r="G241" s="22">
        <f>G242</f>
        <v>97333</v>
      </c>
      <c r="I241" s="22">
        <f>I242</f>
        <v>64593.32</v>
      </c>
      <c r="J241" s="244">
        <f t="shared" si="3"/>
        <v>66.36322727132628</v>
      </c>
    </row>
    <row r="242" spans="1:10" ht="12.75">
      <c r="A242" s="7" t="s">
        <v>356</v>
      </c>
      <c r="B242" s="269" t="s">
        <v>311</v>
      </c>
      <c r="C242" s="50" t="s">
        <v>278</v>
      </c>
      <c r="D242" s="54" t="s">
        <v>284</v>
      </c>
      <c r="E242" s="3" t="s">
        <v>574</v>
      </c>
      <c r="F242" s="3" t="s">
        <v>355</v>
      </c>
      <c r="G242" s="12">
        <v>97333</v>
      </c>
      <c r="I242" s="12">
        <v>64593.32</v>
      </c>
      <c r="J242" s="244">
        <f t="shared" si="3"/>
        <v>66.36322727132628</v>
      </c>
    </row>
    <row r="243" spans="1:10" ht="51">
      <c r="A243" s="90" t="s">
        <v>631</v>
      </c>
      <c r="B243" s="269" t="s">
        <v>311</v>
      </c>
      <c r="C243" s="49" t="s">
        <v>278</v>
      </c>
      <c r="D243" s="56" t="s">
        <v>284</v>
      </c>
      <c r="E243" s="21" t="s">
        <v>630</v>
      </c>
      <c r="F243" s="140"/>
      <c r="G243" s="22">
        <f>G244</f>
        <v>2000</v>
      </c>
      <c r="I243" s="22">
        <f>I244</f>
        <v>10</v>
      </c>
      <c r="J243" s="244">
        <f t="shared" si="3"/>
        <v>0.5</v>
      </c>
    </row>
    <row r="244" spans="1:10" ht="25.5">
      <c r="A244" s="65" t="s">
        <v>386</v>
      </c>
      <c r="B244" s="269" t="s">
        <v>311</v>
      </c>
      <c r="C244" s="27" t="s">
        <v>632</v>
      </c>
      <c r="D244" s="54" t="s">
        <v>284</v>
      </c>
      <c r="E244" s="3" t="s">
        <v>630</v>
      </c>
      <c r="F244" s="140" t="s">
        <v>361</v>
      </c>
      <c r="G244" s="12">
        <v>2000</v>
      </c>
      <c r="I244" s="12">
        <v>10</v>
      </c>
      <c r="J244" s="244">
        <f t="shared" si="3"/>
        <v>0.5</v>
      </c>
    </row>
    <row r="245" spans="1:10" ht="12.75">
      <c r="A245" s="125" t="s">
        <v>354</v>
      </c>
      <c r="B245" s="269" t="s">
        <v>311</v>
      </c>
      <c r="C245" s="126" t="s">
        <v>278</v>
      </c>
      <c r="D245" s="135" t="s">
        <v>278</v>
      </c>
      <c r="E245" s="127"/>
      <c r="F245" s="156"/>
      <c r="G245" s="128">
        <f>G246+G252+G255</f>
        <v>1559819.22</v>
      </c>
      <c r="I245" s="128">
        <f>I246+I252+I255</f>
        <v>1546214.42</v>
      </c>
      <c r="J245" s="244">
        <f t="shared" si="3"/>
        <v>99.12779636091418</v>
      </c>
    </row>
    <row r="246" spans="1:10" ht="12.75">
      <c r="A246" s="90" t="s">
        <v>435</v>
      </c>
      <c r="B246" s="269" t="s">
        <v>311</v>
      </c>
      <c r="C246" s="52" t="s">
        <v>278</v>
      </c>
      <c r="D246" s="56" t="s">
        <v>278</v>
      </c>
      <c r="E246" s="21" t="s">
        <v>434</v>
      </c>
      <c r="F246" s="48"/>
      <c r="G246" s="22">
        <f>SUM(G247:G251)</f>
        <v>237519.21999999997</v>
      </c>
      <c r="I246" s="22">
        <f>SUM(I247:I251)</f>
        <v>223914.41999999998</v>
      </c>
      <c r="J246" s="244">
        <f t="shared" si="3"/>
        <v>94.27212669357874</v>
      </c>
    </row>
    <row r="247" spans="1:10" ht="12.75">
      <c r="A247" s="65" t="s">
        <v>382</v>
      </c>
      <c r="B247" s="269" t="s">
        <v>311</v>
      </c>
      <c r="C247" s="35" t="s">
        <v>278</v>
      </c>
      <c r="D247" s="85" t="s">
        <v>278</v>
      </c>
      <c r="E247" s="3" t="s">
        <v>434</v>
      </c>
      <c r="F247" s="140" t="s">
        <v>383</v>
      </c>
      <c r="G247" s="12">
        <v>70406.62</v>
      </c>
      <c r="I247" s="12">
        <v>70406.62</v>
      </c>
      <c r="J247" s="244">
        <f t="shared" si="3"/>
        <v>100</v>
      </c>
    </row>
    <row r="248" spans="1:10" ht="38.25">
      <c r="A248" s="65" t="s">
        <v>537</v>
      </c>
      <c r="B248" s="269" t="s">
        <v>311</v>
      </c>
      <c r="C248" s="35" t="s">
        <v>278</v>
      </c>
      <c r="D248" s="85" t="s">
        <v>278</v>
      </c>
      <c r="E248" s="3" t="s">
        <v>434</v>
      </c>
      <c r="F248" s="140" t="s">
        <v>533</v>
      </c>
      <c r="G248" s="12">
        <v>34105.88</v>
      </c>
      <c r="I248" s="12">
        <v>27236.08</v>
      </c>
      <c r="J248" s="244">
        <f t="shared" si="3"/>
        <v>79.85743220817056</v>
      </c>
    </row>
    <row r="249" spans="1:10" ht="25.5">
      <c r="A249" s="65" t="s">
        <v>386</v>
      </c>
      <c r="B249" s="269" t="s">
        <v>311</v>
      </c>
      <c r="C249" s="35" t="s">
        <v>278</v>
      </c>
      <c r="D249" s="85" t="s">
        <v>278</v>
      </c>
      <c r="E249" s="3" t="s">
        <v>434</v>
      </c>
      <c r="F249" s="140" t="s">
        <v>361</v>
      </c>
      <c r="G249" s="12">
        <v>68527.8</v>
      </c>
      <c r="I249" s="12">
        <v>61792.8</v>
      </c>
      <c r="J249" s="244">
        <f t="shared" si="3"/>
        <v>90.17187185346677</v>
      </c>
    </row>
    <row r="250" spans="1:10" ht="12.75">
      <c r="A250" s="7" t="s">
        <v>356</v>
      </c>
      <c r="B250" s="269" t="s">
        <v>311</v>
      </c>
      <c r="C250" s="35" t="s">
        <v>278</v>
      </c>
      <c r="D250" s="85" t="s">
        <v>278</v>
      </c>
      <c r="E250" s="3" t="s">
        <v>434</v>
      </c>
      <c r="F250" s="140" t="s">
        <v>355</v>
      </c>
      <c r="G250" s="12">
        <v>64478.92</v>
      </c>
      <c r="I250" s="12">
        <v>64478.92</v>
      </c>
      <c r="J250" s="244">
        <f t="shared" si="3"/>
        <v>100</v>
      </c>
    </row>
    <row r="251" spans="1:10" ht="12.75">
      <c r="A251" s="78" t="s">
        <v>375</v>
      </c>
      <c r="B251" s="269" t="s">
        <v>311</v>
      </c>
      <c r="C251" s="35" t="s">
        <v>278</v>
      </c>
      <c r="D251" s="85" t="s">
        <v>278</v>
      </c>
      <c r="E251" s="3" t="s">
        <v>434</v>
      </c>
      <c r="F251" s="140" t="s">
        <v>351</v>
      </c>
      <c r="G251" s="12"/>
      <c r="I251" s="12"/>
      <c r="J251" s="244" t="e">
        <f t="shared" si="3"/>
        <v>#DIV/0!</v>
      </c>
    </row>
    <row r="252" spans="1:10" ht="25.5">
      <c r="A252" s="90" t="s">
        <v>483</v>
      </c>
      <c r="B252" s="269" t="s">
        <v>311</v>
      </c>
      <c r="C252" s="52" t="s">
        <v>278</v>
      </c>
      <c r="D252" s="56" t="s">
        <v>278</v>
      </c>
      <c r="E252" s="21" t="s">
        <v>526</v>
      </c>
      <c r="F252" s="48"/>
      <c r="G252" s="22">
        <f>SUM(G253:G254)</f>
        <v>1190000</v>
      </c>
      <c r="I252" s="22">
        <f>SUM(I253:I254)</f>
        <v>1190000</v>
      </c>
      <c r="J252" s="244">
        <f t="shared" si="3"/>
        <v>100</v>
      </c>
    </row>
    <row r="253" spans="1:10" ht="20.25" customHeight="1">
      <c r="A253" s="65" t="s">
        <v>386</v>
      </c>
      <c r="B253" s="269" t="s">
        <v>311</v>
      </c>
      <c r="C253" s="35" t="s">
        <v>278</v>
      </c>
      <c r="D253" s="85" t="s">
        <v>278</v>
      </c>
      <c r="E253" s="3" t="s">
        <v>526</v>
      </c>
      <c r="F253" s="140" t="s">
        <v>361</v>
      </c>
      <c r="G253" s="12">
        <v>570685</v>
      </c>
      <c r="I253" s="12">
        <v>570685</v>
      </c>
      <c r="J253" s="244">
        <f t="shared" si="3"/>
        <v>100</v>
      </c>
    </row>
    <row r="254" spans="1:10" ht="12.75">
      <c r="A254" s="7" t="s">
        <v>356</v>
      </c>
      <c r="B254" s="269" t="s">
        <v>311</v>
      </c>
      <c r="C254" s="35" t="s">
        <v>278</v>
      </c>
      <c r="D254" s="85" t="s">
        <v>278</v>
      </c>
      <c r="E254" s="3" t="s">
        <v>526</v>
      </c>
      <c r="F254" s="153" t="s">
        <v>355</v>
      </c>
      <c r="G254" s="12">
        <v>619315</v>
      </c>
      <c r="I254" s="12">
        <v>619315</v>
      </c>
      <c r="J254" s="244">
        <f t="shared" si="3"/>
        <v>100</v>
      </c>
    </row>
    <row r="255" spans="1:10" ht="25.5">
      <c r="A255" s="90" t="s">
        <v>436</v>
      </c>
      <c r="B255" s="269" t="s">
        <v>311</v>
      </c>
      <c r="C255" s="52" t="s">
        <v>278</v>
      </c>
      <c r="D255" s="56" t="s">
        <v>278</v>
      </c>
      <c r="E255" s="21" t="s">
        <v>416</v>
      </c>
      <c r="F255" s="48"/>
      <c r="G255" s="22">
        <f>SUM(G256:G257)</f>
        <v>132300</v>
      </c>
      <c r="I255" s="22">
        <f>SUM(I256:I257)</f>
        <v>132300</v>
      </c>
      <c r="J255" s="244">
        <f t="shared" si="3"/>
        <v>100</v>
      </c>
    </row>
    <row r="256" spans="1:10" ht="21.75" customHeight="1">
      <c r="A256" s="65" t="s">
        <v>386</v>
      </c>
      <c r="B256" s="269" t="s">
        <v>311</v>
      </c>
      <c r="C256" s="35" t="s">
        <v>278</v>
      </c>
      <c r="D256" s="85" t="s">
        <v>278</v>
      </c>
      <c r="E256" s="3" t="s">
        <v>416</v>
      </c>
      <c r="F256" s="140" t="s">
        <v>361</v>
      </c>
      <c r="G256" s="12">
        <v>68388</v>
      </c>
      <c r="I256" s="12">
        <v>68388</v>
      </c>
      <c r="J256" s="244">
        <f t="shared" si="3"/>
        <v>100</v>
      </c>
    </row>
    <row r="257" spans="1:10" ht="18.75" customHeight="1">
      <c r="A257" s="7" t="s">
        <v>356</v>
      </c>
      <c r="B257" s="269" t="s">
        <v>311</v>
      </c>
      <c r="C257" s="35" t="s">
        <v>278</v>
      </c>
      <c r="D257" s="85" t="s">
        <v>278</v>
      </c>
      <c r="E257" s="3" t="s">
        <v>416</v>
      </c>
      <c r="F257" s="153" t="s">
        <v>355</v>
      </c>
      <c r="G257" s="12">
        <v>63912</v>
      </c>
      <c r="I257" s="12">
        <v>63912</v>
      </c>
      <c r="J257" s="244">
        <f t="shared" si="3"/>
        <v>100</v>
      </c>
    </row>
    <row r="258" spans="1:10" ht="12.75">
      <c r="A258" s="19" t="s">
        <v>300</v>
      </c>
      <c r="B258" s="269" t="s">
        <v>311</v>
      </c>
      <c r="C258" s="33" t="s">
        <v>278</v>
      </c>
      <c r="D258" s="76" t="s">
        <v>280</v>
      </c>
      <c r="E258" s="2"/>
      <c r="F258" s="133"/>
      <c r="G258" s="13">
        <f>G259+G267+G273+G280</f>
        <v>14891083.129999999</v>
      </c>
      <c r="I258" s="13">
        <f>I259+I267+I273+I280</f>
        <v>12054485.91</v>
      </c>
      <c r="J258" s="244">
        <f t="shared" si="3"/>
        <v>80.95103495671641</v>
      </c>
    </row>
    <row r="259" spans="1:10" ht="25.5">
      <c r="A259" s="18" t="s">
        <v>437</v>
      </c>
      <c r="B259" s="269" t="s">
        <v>311</v>
      </c>
      <c r="C259" s="36" t="s">
        <v>278</v>
      </c>
      <c r="D259" s="55" t="s">
        <v>280</v>
      </c>
      <c r="E259" s="6" t="s">
        <v>525</v>
      </c>
      <c r="F259" s="136"/>
      <c r="G259" s="11">
        <f>SUM(G260:G266)</f>
        <v>9740258.76</v>
      </c>
      <c r="I259" s="11">
        <f>SUM(I260:I266)</f>
        <v>9231323.24</v>
      </c>
      <c r="J259" s="244">
        <f t="shared" si="3"/>
        <v>94.7749281354821</v>
      </c>
    </row>
    <row r="260" spans="1:10" ht="12.75">
      <c r="A260" s="65" t="s">
        <v>382</v>
      </c>
      <c r="B260" s="269" t="s">
        <v>311</v>
      </c>
      <c r="C260" s="35" t="s">
        <v>278</v>
      </c>
      <c r="D260" s="54" t="s">
        <v>280</v>
      </c>
      <c r="E260" s="3" t="s">
        <v>525</v>
      </c>
      <c r="F260" s="145" t="s">
        <v>383</v>
      </c>
      <c r="G260" s="12">
        <v>8789371.76</v>
      </c>
      <c r="I260" s="12">
        <v>8443574.73</v>
      </c>
      <c r="J260" s="244">
        <f t="shared" si="3"/>
        <v>96.06573667103598</v>
      </c>
    </row>
    <row r="261" spans="1:10" ht="12.75">
      <c r="A261" s="65" t="s">
        <v>385</v>
      </c>
      <c r="B261" s="269" t="s">
        <v>311</v>
      </c>
      <c r="C261" s="35" t="s">
        <v>278</v>
      </c>
      <c r="D261" s="54" t="s">
        <v>280</v>
      </c>
      <c r="E261" s="3" t="s">
        <v>525</v>
      </c>
      <c r="F261" s="145" t="s">
        <v>384</v>
      </c>
      <c r="G261" s="12">
        <v>251500</v>
      </c>
      <c r="I261" s="12">
        <v>245097.5</v>
      </c>
      <c r="J261" s="244">
        <f t="shared" si="3"/>
        <v>97.45427435387674</v>
      </c>
    </row>
    <row r="262" spans="1:10" ht="12.75">
      <c r="A262" s="65" t="s">
        <v>358</v>
      </c>
      <c r="B262" s="269" t="s">
        <v>311</v>
      </c>
      <c r="C262" s="35" t="s">
        <v>278</v>
      </c>
      <c r="D262" s="54" t="s">
        <v>280</v>
      </c>
      <c r="E262" s="3" t="s">
        <v>525</v>
      </c>
      <c r="F262" s="145" t="s">
        <v>360</v>
      </c>
      <c r="G262" s="12">
        <v>57000</v>
      </c>
      <c r="I262" s="12">
        <v>45100</v>
      </c>
      <c r="J262" s="244">
        <f t="shared" si="3"/>
        <v>79.12280701754386</v>
      </c>
    </row>
    <row r="263" spans="1:10" ht="25.5">
      <c r="A263" s="65" t="s">
        <v>386</v>
      </c>
      <c r="B263" s="269" t="s">
        <v>311</v>
      </c>
      <c r="C263" s="35" t="s">
        <v>278</v>
      </c>
      <c r="D263" s="54" t="s">
        <v>280</v>
      </c>
      <c r="E263" s="3" t="s">
        <v>525</v>
      </c>
      <c r="F263" s="145" t="s">
        <v>361</v>
      </c>
      <c r="G263" s="12">
        <v>604464</v>
      </c>
      <c r="I263" s="12">
        <v>472331.89</v>
      </c>
      <c r="J263" s="244">
        <f t="shared" si="3"/>
        <v>78.14061548744012</v>
      </c>
    </row>
    <row r="264" spans="1:10" ht="12.75">
      <c r="A264" s="65" t="s">
        <v>376</v>
      </c>
      <c r="B264" s="269" t="s">
        <v>311</v>
      </c>
      <c r="C264" s="35" t="s">
        <v>278</v>
      </c>
      <c r="D264" s="54" t="s">
        <v>280</v>
      </c>
      <c r="E264" s="3" t="s">
        <v>525</v>
      </c>
      <c r="F264" s="140" t="s">
        <v>379</v>
      </c>
      <c r="G264" s="12">
        <v>9923</v>
      </c>
      <c r="I264" s="12">
        <v>1446</v>
      </c>
      <c r="J264" s="244">
        <f aca="true" t="shared" si="4" ref="J264:J326">I264/G264*100</f>
        <v>14.572205986092914</v>
      </c>
    </row>
    <row r="265" spans="1:10" ht="12.75">
      <c r="A265" s="65" t="s">
        <v>378</v>
      </c>
      <c r="B265" s="269" t="s">
        <v>311</v>
      </c>
      <c r="C265" s="35" t="s">
        <v>278</v>
      </c>
      <c r="D265" s="54" t="s">
        <v>280</v>
      </c>
      <c r="E265" s="3" t="s">
        <v>525</v>
      </c>
      <c r="F265" s="140" t="s">
        <v>380</v>
      </c>
      <c r="G265" s="12">
        <v>28000</v>
      </c>
      <c r="I265" s="12">
        <v>23773.12</v>
      </c>
      <c r="J265" s="244">
        <f t="shared" si="4"/>
        <v>84.904</v>
      </c>
    </row>
    <row r="266" spans="1:10" ht="12.75">
      <c r="A266" s="78" t="s">
        <v>375</v>
      </c>
      <c r="B266" s="269" t="s">
        <v>311</v>
      </c>
      <c r="C266" s="35" t="s">
        <v>278</v>
      </c>
      <c r="D266" s="54" t="s">
        <v>280</v>
      </c>
      <c r="E266" s="3" t="s">
        <v>525</v>
      </c>
      <c r="F266" s="140" t="s">
        <v>351</v>
      </c>
      <c r="G266" s="12"/>
      <c r="I266" s="12"/>
      <c r="J266" s="244" t="e">
        <f t="shared" si="4"/>
        <v>#DIV/0!</v>
      </c>
    </row>
    <row r="267" spans="1:10" ht="38.25">
      <c r="A267" s="90" t="s">
        <v>575</v>
      </c>
      <c r="B267" s="269" t="s">
        <v>311</v>
      </c>
      <c r="C267" s="52" t="s">
        <v>278</v>
      </c>
      <c r="D267" s="56" t="s">
        <v>280</v>
      </c>
      <c r="E267" s="21" t="s">
        <v>576</v>
      </c>
      <c r="F267" s="48"/>
      <c r="G267" s="22">
        <f>SUM(G268:G272)</f>
        <v>2611999.36</v>
      </c>
      <c r="I267" s="22">
        <f>SUM(I268:I272)</f>
        <v>1202999.3599999999</v>
      </c>
      <c r="J267" s="244">
        <f t="shared" si="4"/>
        <v>46.056648344661156</v>
      </c>
    </row>
    <row r="268" spans="1:10" ht="25.5">
      <c r="A268" s="65" t="s">
        <v>420</v>
      </c>
      <c r="B268" s="269" t="s">
        <v>311</v>
      </c>
      <c r="C268" s="35" t="s">
        <v>278</v>
      </c>
      <c r="D268" s="85" t="s">
        <v>280</v>
      </c>
      <c r="E268" s="3" t="s">
        <v>576</v>
      </c>
      <c r="F268" s="140" t="s">
        <v>421</v>
      </c>
      <c r="G268" s="12">
        <v>32000</v>
      </c>
      <c r="I268" s="12">
        <v>32000</v>
      </c>
      <c r="J268" s="244">
        <f t="shared" si="4"/>
        <v>100</v>
      </c>
    </row>
    <row r="269" spans="1:10" ht="25.5">
      <c r="A269" s="65" t="s">
        <v>386</v>
      </c>
      <c r="B269" s="269" t="s">
        <v>311</v>
      </c>
      <c r="C269" s="35" t="s">
        <v>278</v>
      </c>
      <c r="D269" s="85" t="s">
        <v>280</v>
      </c>
      <c r="E269" s="3" t="s">
        <v>576</v>
      </c>
      <c r="F269" s="140" t="s">
        <v>361</v>
      </c>
      <c r="G269" s="12">
        <v>467600</v>
      </c>
      <c r="I269" s="12">
        <v>258600</v>
      </c>
      <c r="J269" s="244">
        <f t="shared" si="4"/>
        <v>55.303678357570575</v>
      </c>
    </row>
    <row r="270" spans="1:10" ht="12.75">
      <c r="A270" s="197" t="s">
        <v>614</v>
      </c>
      <c r="B270" s="269" t="s">
        <v>311</v>
      </c>
      <c r="C270" s="169" t="s">
        <v>278</v>
      </c>
      <c r="D270" s="85" t="s">
        <v>280</v>
      </c>
      <c r="E270" s="3" t="s">
        <v>576</v>
      </c>
      <c r="F270" s="140" t="s">
        <v>355</v>
      </c>
      <c r="G270" s="12">
        <v>2112399.36</v>
      </c>
      <c r="I270" s="12">
        <v>912399.36</v>
      </c>
      <c r="J270" s="244">
        <f t="shared" si="4"/>
        <v>43.19255995229993</v>
      </c>
    </row>
    <row r="271" spans="1:10" ht="12.75">
      <c r="A271" s="7" t="s">
        <v>356</v>
      </c>
      <c r="B271" s="269" t="s">
        <v>311</v>
      </c>
      <c r="C271" s="35" t="s">
        <v>278</v>
      </c>
      <c r="D271" s="85" t="s">
        <v>280</v>
      </c>
      <c r="E271" s="3" t="s">
        <v>576</v>
      </c>
      <c r="F271" s="140" t="s">
        <v>355</v>
      </c>
      <c r="G271" s="12"/>
      <c r="I271" s="12"/>
      <c r="J271" s="244" t="e">
        <f t="shared" si="4"/>
        <v>#DIV/0!</v>
      </c>
    </row>
    <row r="272" spans="1:10" ht="21" customHeight="1">
      <c r="A272" s="78" t="s">
        <v>375</v>
      </c>
      <c r="B272" s="269" t="s">
        <v>311</v>
      </c>
      <c r="C272" s="35" t="s">
        <v>278</v>
      </c>
      <c r="D272" s="85" t="s">
        <v>280</v>
      </c>
      <c r="E272" s="3" t="s">
        <v>576</v>
      </c>
      <c r="F272" s="140" t="s">
        <v>351</v>
      </c>
      <c r="G272" s="12">
        <v>0</v>
      </c>
      <c r="I272" s="12">
        <v>0</v>
      </c>
      <c r="J272" s="244" t="e">
        <f t="shared" si="4"/>
        <v>#DIV/0!</v>
      </c>
    </row>
    <row r="273" spans="1:10" ht="12.75">
      <c r="A273" s="24" t="s">
        <v>438</v>
      </c>
      <c r="B273" s="269" t="s">
        <v>311</v>
      </c>
      <c r="C273" s="34" t="s">
        <v>278</v>
      </c>
      <c r="D273" s="56" t="s">
        <v>280</v>
      </c>
      <c r="E273" s="21" t="s">
        <v>615</v>
      </c>
      <c r="F273" s="134"/>
      <c r="G273" s="22">
        <f>G274+G278</f>
        <v>1971597.0899999999</v>
      </c>
      <c r="I273" s="22">
        <f>I274+I278</f>
        <v>1111110.3900000001</v>
      </c>
      <c r="J273" s="244">
        <f t="shared" si="4"/>
        <v>56.35585463356513</v>
      </c>
    </row>
    <row r="274" spans="1:10" ht="25.5">
      <c r="A274" s="24" t="s">
        <v>627</v>
      </c>
      <c r="B274" s="269" t="s">
        <v>311</v>
      </c>
      <c r="C274" s="34" t="s">
        <v>278</v>
      </c>
      <c r="D274" s="56" t="s">
        <v>280</v>
      </c>
      <c r="E274" s="21" t="s">
        <v>391</v>
      </c>
      <c r="F274" s="134"/>
      <c r="G274" s="22">
        <f>G275+G276+G277</f>
        <v>952900</v>
      </c>
      <c r="I274" s="22">
        <f>I275+I276+I277</f>
        <v>878140.28</v>
      </c>
      <c r="J274" s="244">
        <f t="shared" si="4"/>
        <v>92.15450519466891</v>
      </c>
    </row>
    <row r="275" spans="1:10" ht="25.5">
      <c r="A275" s="65" t="s">
        <v>420</v>
      </c>
      <c r="B275" s="269" t="s">
        <v>311</v>
      </c>
      <c r="C275" s="35" t="s">
        <v>278</v>
      </c>
      <c r="D275" s="54" t="s">
        <v>280</v>
      </c>
      <c r="E275" s="3" t="s">
        <v>391</v>
      </c>
      <c r="F275" s="115" t="s">
        <v>421</v>
      </c>
      <c r="G275" s="205"/>
      <c r="I275" s="205"/>
      <c r="J275" s="244" t="e">
        <f t="shared" si="4"/>
        <v>#DIV/0!</v>
      </c>
    </row>
    <row r="276" spans="1:10" ht="25.5">
      <c r="A276" s="65" t="s">
        <v>386</v>
      </c>
      <c r="B276" s="269" t="s">
        <v>311</v>
      </c>
      <c r="C276" s="35" t="s">
        <v>278</v>
      </c>
      <c r="D276" s="54" t="s">
        <v>280</v>
      </c>
      <c r="E276" s="3" t="s">
        <v>391</v>
      </c>
      <c r="F276" s="145" t="s">
        <v>361</v>
      </c>
      <c r="G276" s="12">
        <v>517458</v>
      </c>
      <c r="I276" s="12">
        <v>445198.28</v>
      </c>
      <c r="J276" s="244">
        <f t="shared" si="4"/>
        <v>86.03563574241775</v>
      </c>
    </row>
    <row r="277" spans="1:10" ht="12.75">
      <c r="A277" s="7" t="s">
        <v>356</v>
      </c>
      <c r="B277" s="269" t="s">
        <v>311</v>
      </c>
      <c r="C277" s="35" t="s">
        <v>278</v>
      </c>
      <c r="D277" s="54" t="s">
        <v>280</v>
      </c>
      <c r="E277" s="3" t="s">
        <v>391</v>
      </c>
      <c r="F277" s="145" t="s">
        <v>355</v>
      </c>
      <c r="G277" s="12">
        <v>435442</v>
      </c>
      <c r="I277" s="12">
        <v>432942</v>
      </c>
      <c r="J277" s="244">
        <f t="shared" si="4"/>
        <v>99.42587072445929</v>
      </c>
    </row>
    <row r="278" spans="1:10" ht="32.25" customHeight="1">
      <c r="A278" s="18" t="s">
        <v>480</v>
      </c>
      <c r="B278" s="269" t="s">
        <v>311</v>
      </c>
      <c r="C278" s="36" t="s">
        <v>278</v>
      </c>
      <c r="D278" s="55" t="s">
        <v>280</v>
      </c>
      <c r="E278" s="6" t="s">
        <v>527</v>
      </c>
      <c r="F278" s="213"/>
      <c r="G278" s="11">
        <f>G279</f>
        <v>1018697.09</v>
      </c>
      <c r="I278" s="11">
        <f>I279</f>
        <v>232970.11</v>
      </c>
      <c r="J278" s="244">
        <f t="shared" si="4"/>
        <v>22.869419407097745</v>
      </c>
    </row>
    <row r="279" spans="1:10" ht="25.5">
      <c r="A279" s="65" t="s">
        <v>386</v>
      </c>
      <c r="B279" s="269" t="s">
        <v>311</v>
      </c>
      <c r="C279" s="35" t="s">
        <v>278</v>
      </c>
      <c r="D279" s="54" t="s">
        <v>280</v>
      </c>
      <c r="E279" s="3" t="s">
        <v>527</v>
      </c>
      <c r="F279" s="145" t="s">
        <v>361</v>
      </c>
      <c r="G279" s="12">
        <v>1018697.09</v>
      </c>
      <c r="I279" s="12">
        <v>232970.11</v>
      </c>
      <c r="J279" s="244">
        <f t="shared" si="4"/>
        <v>22.869419407097745</v>
      </c>
    </row>
    <row r="280" spans="1:10" ht="14.25" customHeight="1">
      <c r="A280" s="24" t="s">
        <v>439</v>
      </c>
      <c r="B280" s="269" t="s">
        <v>311</v>
      </c>
      <c r="C280" s="34" t="s">
        <v>278</v>
      </c>
      <c r="D280" s="56" t="s">
        <v>280</v>
      </c>
      <c r="E280" s="21" t="s">
        <v>528</v>
      </c>
      <c r="F280" s="134"/>
      <c r="G280" s="22">
        <f>G281+G282</f>
        <v>567227.9199999999</v>
      </c>
      <c r="I280" s="22">
        <f>I281+I282</f>
        <v>509052.92</v>
      </c>
      <c r="J280" s="244">
        <f t="shared" si="4"/>
        <v>89.74398157269835</v>
      </c>
    </row>
    <row r="281" spans="1:10" ht="25.5">
      <c r="A281" s="65" t="s">
        <v>386</v>
      </c>
      <c r="B281" s="269" t="s">
        <v>311</v>
      </c>
      <c r="C281" s="35" t="s">
        <v>278</v>
      </c>
      <c r="D281" s="54" t="s">
        <v>280</v>
      </c>
      <c r="E281" s="3" t="s">
        <v>528</v>
      </c>
      <c r="F281" s="145" t="s">
        <v>361</v>
      </c>
      <c r="G281" s="12">
        <v>386227.92</v>
      </c>
      <c r="I281" s="12">
        <v>353852.92</v>
      </c>
      <c r="J281" s="244">
        <f t="shared" si="4"/>
        <v>91.61764379954717</v>
      </c>
    </row>
    <row r="282" spans="1:10" ht="17.25" customHeight="1">
      <c r="A282" s="7" t="s">
        <v>356</v>
      </c>
      <c r="B282" s="269" t="s">
        <v>311</v>
      </c>
      <c r="C282" s="35" t="s">
        <v>278</v>
      </c>
      <c r="D282" s="54" t="s">
        <v>280</v>
      </c>
      <c r="E282" s="3" t="s">
        <v>528</v>
      </c>
      <c r="F282" s="145" t="s">
        <v>355</v>
      </c>
      <c r="G282" s="12">
        <v>181000</v>
      </c>
      <c r="I282" s="12">
        <v>155200</v>
      </c>
      <c r="J282" s="244">
        <f t="shared" si="4"/>
        <v>85.74585635359117</v>
      </c>
    </row>
    <row r="283" spans="1:10" ht="15.75">
      <c r="A283" s="172" t="s">
        <v>342</v>
      </c>
      <c r="B283" s="271" t="s">
        <v>311</v>
      </c>
      <c r="C283" s="95" t="s">
        <v>279</v>
      </c>
      <c r="D283" s="97"/>
      <c r="E283" s="96"/>
      <c r="F283" s="131"/>
      <c r="G283" s="103">
        <f>G284</f>
        <v>16535801.879999999</v>
      </c>
      <c r="H283" s="255"/>
      <c r="I283" s="103">
        <f>I284</f>
        <v>15568543.560000002</v>
      </c>
      <c r="J283" s="244">
        <f t="shared" si="4"/>
        <v>94.1505206277907</v>
      </c>
    </row>
    <row r="284" spans="1:10" ht="19.5" customHeight="1">
      <c r="A284" s="19" t="s">
        <v>301</v>
      </c>
      <c r="B284" s="269" t="s">
        <v>311</v>
      </c>
      <c r="C284" s="29" t="s">
        <v>279</v>
      </c>
      <c r="D284" s="76" t="s">
        <v>277</v>
      </c>
      <c r="E284" s="2"/>
      <c r="F284" s="133"/>
      <c r="G284" s="14">
        <f>G285+G318+G320+G322+G326+G324</f>
        <v>16535801.879999999</v>
      </c>
      <c r="I284" s="14">
        <f>I285+I318+I320+I322+I326+I324</f>
        <v>15568543.560000002</v>
      </c>
      <c r="J284" s="244">
        <f t="shared" si="4"/>
        <v>94.1505206277907</v>
      </c>
    </row>
    <row r="285" spans="1:10" ht="12.75">
      <c r="A285" s="18" t="s">
        <v>445</v>
      </c>
      <c r="B285" s="269" t="s">
        <v>311</v>
      </c>
      <c r="C285" s="30" t="s">
        <v>279</v>
      </c>
      <c r="D285" s="55" t="s">
        <v>277</v>
      </c>
      <c r="E285" s="6" t="s">
        <v>441</v>
      </c>
      <c r="F285" s="136"/>
      <c r="G285" s="11">
        <f>G286+G306+G309+G312+G315</f>
        <v>12783215</v>
      </c>
      <c r="I285" s="11">
        <f>I286+I306+I309+I312+I315</f>
        <v>11845651.450000003</v>
      </c>
      <c r="J285" s="244">
        <f t="shared" si="4"/>
        <v>92.66566704854768</v>
      </c>
    </row>
    <row r="286" spans="1:10" ht="25.5">
      <c r="A286" s="17" t="s">
        <v>440</v>
      </c>
      <c r="B286" s="269" t="s">
        <v>311</v>
      </c>
      <c r="C286" s="29" t="s">
        <v>477</v>
      </c>
      <c r="D286" s="76" t="s">
        <v>277</v>
      </c>
      <c r="E286" s="2" t="s">
        <v>446</v>
      </c>
      <c r="F286" s="133"/>
      <c r="G286" s="14">
        <f>G287+G291+G295+G302+G304</f>
        <v>12193215</v>
      </c>
      <c r="I286" s="14">
        <f>I287+I291+I295+I302+I304</f>
        <v>11321061.060000002</v>
      </c>
      <c r="J286" s="244">
        <f t="shared" si="4"/>
        <v>92.84721921166815</v>
      </c>
    </row>
    <row r="287" spans="1:10" ht="30.75" customHeight="1">
      <c r="A287" s="24" t="s">
        <v>442</v>
      </c>
      <c r="B287" s="269" t="s">
        <v>311</v>
      </c>
      <c r="C287" s="28" t="s">
        <v>279</v>
      </c>
      <c r="D287" s="56" t="s">
        <v>277</v>
      </c>
      <c r="E287" s="21" t="s">
        <v>510</v>
      </c>
      <c r="F287" s="134"/>
      <c r="G287" s="22">
        <f>SUM(G288:G290)</f>
        <v>1000000</v>
      </c>
      <c r="I287" s="22">
        <f>SUM(I288:I290)</f>
        <v>809055.87</v>
      </c>
      <c r="J287" s="244">
        <f t="shared" si="4"/>
        <v>80.905587</v>
      </c>
    </row>
    <row r="288" spans="1:10" ht="12.75">
      <c r="A288" s="65" t="s">
        <v>382</v>
      </c>
      <c r="B288" s="269" t="s">
        <v>311</v>
      </c>
      <c r="C288" s="114" t="s">
        <v>279</v>
      </c>
      <c r="D288" s="116" t="s">
        <v>277</v>
      </c>
      <c r="E288" s="115" t="s">
        <v>510</v>
      </c>
      <c r="F288" s="145" t="s">
        <v>383</v>
      </c>
      <c r="G288" s="117">
        <v>750000</v>
      </c>
      <c r="I288" s="117">
        <v>724030</v>
      </c>
      <c r="J288" s="244">
        <f t="shared" si="4"/>
        <v>96.53733333333334</v>
      </c>
    </row>
    <row r="289" spans="1:10" ht="12.75">
      <c r="A289" s="65" t="s">
        <v>385</v>
      </c>
      <c r="B289" s="269" t="s">
        <v>311</v>
      </c>
      <c r="C289" s="114" t="s">
        <v>279</v>
      </c>
      <c r="D289" s="116" t="s">
        <v>277</v>
      </c>
      <c r="E289" s="115" t="s">
        <v>510</v>
      </c>
      <c r="F289" s="145" t="s">
        <v>384</v>
      </c>
      <c r="G289" s="117">
        <v>4000</v>
      </c>
      <c r="I289" s="117">
        <v>0</v>
      </c>
      <c r="J289" s="244">
        <f t="shared" si="4"/>
        <v>0</v>
      </c>
    </row>
    <row r="290" spans="1:10" ht="18" customHeight="1">
      <c r="A290" s="65" t="s">
        <v>386</v>
      </c>
      <c r="B290" s="269" t="s">
        <v>311</v>
      </c>
      <c r="C290" s="114" t="s">
        <v>279</v>
      </c>
      <c r="D290" s="116" t="s">
        <v>277</v>
      </c>
      <c r="E290" s="115" t="s">
        <v>510</v>
      </c>
      <c r="F290" s="140" t="s">
        <v>361</v>
      </c>
      <c r="G290" s="117">
        <v>246000</v>
      </c>
      <c r="I290" s="117">
        <v>85025.87</v>
      </c>
      <c r="J290" s="244">
        <f t="shared" si="4"/>
        <v>34.56336178861788</v>
      </c>
    </row>
    <row r="291" spans="1:10" ht="12.75">
      <c r="A291" s="24" t="s">
        <v>443</v>
      </c>
      <c r="B291" s="269" t="s">
        <v>311</v>
      </c>
      <c r="C291" s="28" t="s">
        <v>279</v>
      </c>
      <c r="D291" s="56" t="s">
        <v>277</v>
      </c>
      <c r="E291" s="21" t="s">
        <v>447</v>
      </c>
      <c r="F291" s="134"/>
      <c r="G291" s="22">
        <f>G292+G293+G294</f>
        <v>315000</v>
      </c>
      <c r="I291" s="22">
        <f>I292+I293+I294</f>
        <v>204265.09</v>
      </c>
      <c r="J291" s="244">
        <f t="shared" si="4"/>
        <v>64.84606031746031</v>
      </c>
    </row>
    <row r="292" spans="1:10" ht="12.75">
      <c r="A292" s="65" t="s">
        <v>385</v>
      </c>
      <c r="B292" s="269" t="s">
        <v>311</v>
      </c>
      <c r="C292" s="37" t="s">
        <v>279</v>
      </c>
      <c r="D292" s="54" t="s">
        <v>277</v>
      </c>
      <c r="E292" s="3" t="s">
        <v>447</v>
      </c>
      <c r="F292" s="140" t="s">
        <v>384</v>
      </c>
      <c r="G292" s="12">
        <v>10000</v>
      </c>
      <c r="I292" s="12">
        <v>7215</v>
      </c>
      <c r="J292" s="244">
        <f t="shared" si="4"/>
        <v>72.15</v>
      </c>
    </row>
    <row r="293" spans="1:10" ht="21.75" customHeight="1">
      <c r="A293" s="65" t="s">
        <v>386</v>
      </c>
      <c r="B293" s="269" t="s">
        <v>311</v>
      </c>
      <c r="C293" s="37" t="s">
        <v>279</v>
      </c>
      <c r="D293" s="54" t="s">
        <v>277</v>
      </c>
      <c r="E293" s="3" t="s">
        <v>447</v>
      </c>
      <c r="F293" s="140" t="s">
        <v>361</v>
      </c>
      <c r="G293" s="12">
        <v>264627</v>
      </c>
      <c r="I293" s="12">
        <v>157344.37</v>
      </c>
      <c r="J293" s="244">
        <f t="shared" si="4"/>
        <v>59.45892520415528</v>
      </c>
    </row>
    <row r="294" spans="1:10" ht="12.75">
      <c r="A294" s="65" t="s">
        <v>378</v>
      </c>
      <c r="B294" s="269" t="s">
        <v>311</v>
      </c>
      <c r="C294" s="37" t="s">
        <v>279</v>
      </c>
      <c r="D294" s="54" t="s">
        <v>277</v>
      </c>
      <c r="E294" s="3" t="s">
        <v>447</v>
      </c>
      <c r="F294" s="140" t="s">
        <v>380</v>
      </c>
      <c r="G294" s="12">
        <v>40373</v>
      </c>
      <c r="I294" s="12">
        <v>39705.72</v>
      </c>
      <c r="J294" s="244">
        <f t="shared" si="4"/>
        <v>98.34721224580785</v>
      </c>
    </row>
    <row r="295" spans="1:10" ht="12.75">
      <c r="A295" s="24" t="s">
        <v>444</v>
      </c>
      <c r="B295" s="269" t="s">
        <v>311</v>
      </c>
      <c r="C295" s="28" t="s">
        <v>279</v>
      </c>
      <c r="D295" s="56" t="s">
        <v>277</v>
      </c>
      <c r="E295" s="21" t="s">
        <v>448</v>
      </c>
      <c r="F295" s="134"/>
      <c r="G295" s="22">
        <f>SUM(G296:G301)</f>
        <v>10580659</v>
      </c>
      <c r="I295" s="22">
        <f>SUM(I296:I301)</f>
        <v>10010184.100000001</v>
      </c>
      <c r="J295" s="244">
        <f t="shared" si="4"/>
        <v>94.60832354582074</v>
      </c>
    </row>
    <row r="296" spans="1:10" ht="12.75">
      <c r="A296" s="65" t="s">
        <v>382</v>
      </c>
      <c r="B296" s="269" t="s">
        <v>311</v>
      </c>
      <c r="C296" s="37" t="s">
        <v>279</v>
      </c>
      <c r="D296" s="54" t="s">
        <v>277</v>
      </c>
      <c r="E296" s="3" t="s">
        <v>448</v>
      </c>
      <c r="F296" s="145" t="s">
        <v>383</v>
      </c>
      <c r="G296" s="12">
        <v>8793159</v>
      </c>
      <c r="I296" s="12">
        <v>8321211.73</v>
      </c>
      <c r="J296" s="244">
        <f t="shared" si="4"/>
        <v>94.63279044539057</v>
      </c>
    </row>
    <row r="297" spans="1:10" ht="12.75">
      <c r="A297" s="65" t="s">
        <v>385</v>
      </c>
      <c r="B297" s="269" t="s">
        <v>311</v>
      </c>
      <c r="C297" s="37" t="s">
        <v>279</v>
      </c>
      <c r="D297" s="54" t="s">
        <v>277</v>
      </c>
      <c r="E297" s="3" t="s">
        <v>448</v>
      </c>
      <c r="F297" s="145" t="s">
        <v>384</v>
      </c>
      <c r="G297" s="12">
        <v>200500</v>
      </c>
      <c r="I297" s="12">
        <v>195261.83</v>
      </c>
      <c r="J297" s="244">
        <f t="shared" si="4"/>
        <v>97.38744638403989</v>
      </c>
    </row>
    <row r="298" spans="1:10" ht="19.5" customHeight="1">
      <c r="A298" s="65" t="s">
        <v>386</v>
      </c>
      <c r="B298" s="269" t="s">
        <v>311</v>
      </c>
      <c r="C298" s="37" t="s">
        <v>279</v>
      </c>
      <c r="D298" s="54" t="s">
        <v>277</v>
      </c>
      <c r="E298" s="3" t="s">
        <v>448</v>
      </c>
      <c r="F298" s="140" t="s">
        <v>361</v>
      </c>
      <c r="G298" s="12">
        <v>1526000</v>
      </c>
      <c r="I298" s="12">
        <v>1434745.91</v>
      </c>
      <c r="J298" s="244">
        <f t="shared" si="4"/>
        <v>94.02004652686762</v>
      </c>
    </row>
    <row r="299" spans="1:10" ht="51">
      <c r="A299" s="208" t="s">
        <v>381</v>
      </c>
      <c r="B299" s="269" t="s">
        <v>311</v>
      </c>
      <c r="C299" s="37" t="s">
        <v>279</v>
      </c>
      <c r="D299" s="54" t="s">
        <v>277</v>
      </c>
      <c r="E299" s="3" t="s">
        <v>448</v>
      </c>
      <c r="F299" s="140" t="s">
        <v>377</v>
      </c>
      <c r="G299" s="12">
        <v>17169</v>
      </c>
      <c r="I299" s="12">
        <v>17148.57</v>
      </c>
      <c r="J299" s="244">
        <f t="shared" si="4"/>
        <v>99.88100646514066</v>
      </c>
    </row>
    <row r="300" spans="1:10" ht="12.75">
      <c r="A300" s="65" t="s">
        <v>376</v>
      </c>
      <c r="B300" s="269" t="s">
        <v>311</v>
      </c>
      <c r="C300" s="37" t="s">
        <v>279</v>
      </c>
      <c r="D300" s="54" t="s">
        <v>277</v>
      </c>
      <c r="E300" s="3" t="s">
        <v>448</v>
      </c>
      <c r="F300" s="140" t="s">
        <v>379</v>
      </c>
      <c r="G300" s="12">
        <v>16000</v>
      </c>
      <c r="I300" s="12">
        <v>14641</v>
      </c>
      <c r="J300" s="244">
        <f t="shared" si="4"/>
        <v>91.50625</v>
      </c>
    </row>
    <row r="301" spans="1:10" ht="12.75">
      <c r="A301" s="65" t="s">
        <v>378</v>
      </c>
      <c r="B301" s="269" t="s">
        <v>311</v>
      </c>
      <c r="C301" s="37" t="s">
        <v>279</v>
      </c>
      <c r="D301" s="54" t="s">
        <v>277</v>
      </c>
      <c r="E301" s="3" t="s">
        <v>448</v>
      </c>
      <c r="F301" s="140" t="s">
        <v>380</v>
      </c>
      <c r="G301" s="12">
        <v>27831</v>
      </c>
      <c r="I301" s="12">
        <v>27175.06</v>
      </c>
      <c r="J301" s="244">
        <f t="shared" si="4"/>
        <v>97.64313175954871</v>
      </c>
    </row>
    <row r="302" spans="1:10" ht="25.5">
      <c r="A302" s="215" t="s">
        <v>637</v>
      </c>
      <c r="B302" s="269" t="s">
        <v>311</v>
      </c>
      <c r="C302" s="28" t="s">
        <v>279</v>
      </c>
      <c r="D302" s="56" t="s">
        <v>277</v>
      </c>
      <c r="E302" s="21" t="s">
        <v>638</v>
      </c>
      <c r="F302" s="134"/>
      <c r="G302" s="22">
        <v>267800</v>
      </c>
      <c r="I302" s="22">
        <v>267800</v>
      </c>
      <c r="J302" s="244">
        <f t="shared" si="4"/>
        <v>100</v>
      </c>
    </row>
    <row r="303" spans="1:10" ht="12.75">
      <c r="A303" s="65" t="s">
        <v>382</v>
      </c>
      <c r="B303" s="269" t="s">
        <v>311</v>
      </c>
      <c r="C303" s="37" t="s">
        <v>279</v>
      </c>
      <c r="D303" s="54" t="s">
        <v>277</v>
      </c>
      <c r="E303" s="3" t="s">
        <v>638</v>
      </c>
      <c r="F303" s="140" t="s">
        <v>383</v>
      </c>
      <c r="G303" s="12">
        <v>267800</v>
      </c>
      <c r="I303" s="12">
        <v>267800</v>
      </c>
      <c r="J303" s="244">
        <f t="shared" si="4"/>
        <v>100</v>
      </c>
    </row>
    <row r="304" spans="1:10" ht="38.25">
      <c r="A304" s="215" t="s">
        <v>647</v>
      </c>
      <c r="B304" s="269" t="s">
        <v>311</v>
      </c>
      <c r="C304" s="28" t="s">
        <v>279</v>
      </c>
      <c r="D304" s="56" t="s">
        <v>277</v>
      </c>
      <c r="E304" s="21" t="s">
        <v>648</v>
      </c>
      <c r="F304" s="134"/>
      <c r="G304" s="22">
        <f>G305</f>
        <v>29756</v>
      </c>
      <c r="I304" s="22">
        <f>I305</f>
        <v>29756</v>
      </c>
      <c r="J304" s="244">
        <f t="shared" si="4"/>
        <v>100</v>
      </c>
    </row>
    <row r="305" spans="1:10" ht="16.5" customHeight="1">
      <c r="A305" s="65" t="s">
        <v>382</v>
      </c>
      <c r="B305" s="269" t="s">
        <v>311</v>
      </c>
      <c r="C305" s="37" t="s">
        <v>279</v>
      </c>
      <c r="D305" s="54" t="s">
        <v>277</v>
      </c>
      <c r="E305" s="3" t="s">
        <v>648</v>
      </c>
      <c r="F305" s="140" t="s">
        <v>383</v>
      </c>
      <c r="G305" s="12">
        <v>29756</v>
      </c>
      <c r="I305" s="12">
        <v>29756</v>
      </c>
      <c r="J305" s="244">
        <f t="shared" si="4"/>
        <v>100</v>
      </c>
    </row>
    <row r="306" spans="1:10" ht="12.75">
      <c r="A306" s="229" t="s">
        <v>449</v>
      </c>
      <c r="B306" s="269" t="s">
        <v>311</v>
      </c>
      <c r="C306" s="230" t="s">
        <v>279</v>
      </c>
      <c r="D306" s="6" t="s">
        <v>277</v>
      </c>
      <c r="E306" s="226" t="s">
        <v>451</v>
      </c>
      <c r="F306" s="231"/>
      <c r="G306" s="222">
        <f>G307</f>
        <v>15000</v>
      </c>
      <c r="I306" s="222">
        <f>I307</f>
        <v>15000</v>
      </c>
      <c r="J306" s="244">
        <f t="shared" si="4"/>
        <v>100</v>
      </c>
    </row>
    <row r="307" spans="1:10" ht="25.5">
      <c r="A307" s="221" t="s">
        <v>450</v>
      </c>
      <c r="B307" s="269" t="s">
        <v>311</v>
      </c>
      <c r="C307" s="167" t="s">
        <v>279</v>
      </c>
      <c r="D307" s="21" t="s">
        <v>277</v>
      </c>
      <c r="E307" s="23" t="s">
        <v>452</v>
      </c>
      <c r="F307" s="163"/>
      <c r="G307" s="219">
        <f>G308</f>
        <v>15000</v>
      </c>
      <c r="I307" s="219">
        <f>I308</f>
        <v>15000</v>
      </c>
      <c r="J307" s="244">
        <f t="shared" si="4"/>
        <v>100</v>
      </c>
    </row>
    <row r="308" spans="1:10" ht="18" customHeight="1">
      <c r="A308" s="65" t="s">
        <v>386</v>
      </c>
      <c r="B308" s="269" t="s">
        <v>311</v>
      </c>
      <c r="C308" s="27" t="s">
        <v>279</v>
      </c>
      <c r="D308" s="54" t="s">
        <v>277</v>
      </c>
      <c r="E308" s="3" t="s">
        <v>452</v>
      </c>
      <c r="F308" s="140" t="s">
        <v>361</v>
      </c>
      <c r="G308" s="12">
        <v>15000</v>
      </c>
      <c r="I308" s="12">
        <v>15000</v>
      </c>
      <c r="J308" s="244">
        <f t="shared" si="4"/>
        <v>100</v>
      </c>
    </row>
    <row r="309" spans="1:10" ht="18.75" customHeight="1">
      <c r="A309" s="18" t="s">
        <v>453</v>
      </c>
      <c r="B309" s="269" t="s">
        <v>311</v>
      </c>
      <c r="C309" s="36" t="s">
        <v>279</v>
      </c>
      <c r="D309" s="55" t="s">
        <v>277</v>
      </c>
      <c r="E309" s="6" t="s">
        <v>454</v>
      </c>
      <c r="F309" s="136"/>
      <c r="G309" s="11">
        <f>G310</f>
        <v>359940.33</v>
      </c>
      <c r="I309" s="11">
        <f>I310</f>
        <v>359767.39</v>
      </c>
      <c r="J309" s="244">
        <f t="shared" si="4"/>
        <v>99.95195314734528</v>
      </c>
    </row>
    <row r="310" spans="1:10" ht="20.25" customHeight="1">
      <c r="A310" s="24" t="s">
        <v>455</v>
      </c>
      <c r="B310" s="269" t="s">
        <v>311</v>
      </c>
      <c r="C310" s="34" t="s">
        <v>279</v>
      </c>
      <c r="D310" s="56" t="s">
        <v>277</v>
      </c>
      <c r="E310" s="21" t="s">
        <v>456</v>
      </c>
      <c r="F310" s="134"/>
      <c r="G310" s="22">
        <f>G311</f>
        <v>359940.33</v>
      </c>
      <c r="I310" s="22">
        <f>I311</f>
        <v>359767.39</v>
      </c>
      <c r="J310" s="244">
        <f t="shared" si="4"/>
        <v>99.95195314734528</v>
      </c>
    </row>
    <row r="311" spans="1:10" ht="15.75" customHeight="1">
      <c r="A311" s="65" t="s">
        <v>386</v>
      </c>
      <c r="B311" s="269" t="s">
        <v>311</v>
      </c>
      <c r="C311" s="35" t="s">
        <v>279</v>
      </c>
      <c r="D311" s="54" t="s">
        <v>277</v>
      </c>
      <c r="E311" s="3" t="s">
        <v>456</v>
      </c>
      <c r="F311" s="140" t="s">
        <v>361</v>
      </c>
      <c r="G311" s="12">
        <v>359940.33</v>
      </c>
      <c r="I311" s="12">
        <v>359767.39</v>
      </c>
      <c r="J311" s="244">
        <f t="shared" si="4"/>
        <v>99.95195314734528</v>
      </c>
    </row>
    <row r="312" spans="1:10" ht="18.75" customHeight="1">
      <c r="A312" s="18" t="s">
        <v>439</v>
      </c>
      <c r="B312" s="269" t="s">
        <v>311</v>
      </c>
      <c r="C312" s="36" t="s">
        <v>279</v>
      </c>
      <c r="D312" s="55" t="s">
        <v>277</v>
      </c>
      <c r="E312" s="6" t="s">
        <v>457</v>
      </c>
      <c r="F312" s="136"/>
      <c r="G312" s="11">
        <f>G313</f>
        <v>150000</v>
      </c>
      <c r="I312" s="11">
        <f>I313</f>
        <v>149823</v>
      </c>
      <c r="J312" s="244">
        <f t="shared" si="4"/>
        <v>99.882</v>
      </c>
    </row>
    <row r="313" spans="1:10" ht="27.75" customHeight="1">
      <c r="A313" s="24" t="s">
        <v>458</v>
      </c>
      <c r="B313" s="269" t="s">
        <v>311</v>
      </c>
      <c r="C313" s="34" t="s">
        <v>279</v>
      </c>
      <c r="D313" s="56" t="s">
        <v>277</v>
      </c>
      <c r="E313" s="21" t="s">
        <v>392</v>
      </c>
      <c r="F313" s="134"/>
      <c r="G313" s="22">
        <f>G314</f>
        <v>150000</v>
      </c>
      <c r="I313" s="22">
        <f>I314</f>
        <v>149823</v>
      </c>
      <c r="J313" s="244">
        <f t="shared" si="4"/>
        <v>99.882</v>
      </c>
    </row>
    <row r="314" spans="1:10" ht="16.5" customHeight="1">
      <c r="A314" s="173" t="s">
        <v>386</v>
      </c>
      <c r="B314" s="269" t="s">
        <v>311</v>
      </c>
      <c r="C314" s="169" t="s">
        <v>279</v>
      </c>
      <c r="D314" s="54" t="s">
        <v>277</v>
      </c>
      <c r="E314" s="3" t="s">
        <v>392</v>
      </c>
      <c r="F314" s="140" t="s">
        <v>361</v>
      </c>
      <c r="G314" s="12">
        <v>150000</v>
      </c>
      <c r="I314" s="12">
        <v>149823</v>
      </c>
      <c r="J314" s="244">
        <f t="shared" si="4"/>
        <v>99.882</v>
      </c>
    </row>
    <row r="315" spans="1:10" ht="12.75">
      <c r="A315" s="232" t="s">
        <v>459</v>
      </c>
      <c r="B315" s="269" t="s">
        <v>311</v>
      </c>
      <c r="C315" s="53" t="s">
        <v>279</v>
      </c>
      <c r="D315" s="55" t="s">
        <v>277</v>
      </c>
      <c r="E315" s="6" t="s">
        <v>461</v>
      </c>
      <c r="F315" s="136"/>
      <c r="G315" s="11">
        <f>G316</f>
        <v>65059.67</v>
      </c>
      <c r="I315" s="11">
        <f>I316</f>
        <v>0</v>
      </c>
      <c r="J315" s="244">
        <f t="shared" si="4"/>
        <v>0</v>
      </c>
    </row>
    <row r="316" spans="1:10" ht="12.75">
      <c r="A316" s="221" t="s">
        <v>460</v>
      </c>
      <c r="B316" s="269" t="s">
        <v>311</v>
      </c>
      <c r="C316" s="52" t="s">
        <v>279</v>
      </c>
      <c r="D316" s="56" t="s">
        <v>277</v>
      </c>
      <c r="E316" s="21" t="s">
        <v>393</v>
      </c>
      <c r="F316" s="134"/>
      <c r="G316" s="22">
        <f>G317</f>
        <v>65059.67</v>
      </c>
      <c r="I316" s="22">
        <f>I317</f>
        <v>0</v>
      </c>
      <c r="J316" s="244">
        <f t="shared" si="4"/>
        <v>0</v>
      </c>
    </row>
    <row r="317" spans="1:10" ht="25.5">
      <c r="A317" s="173" t="s">
        <v>386</v>
      </c>
      <c r="B317" s="269" t="s">
        <v>311</v>
      </c>
      <c r="C317" s="169" t="s">
        <v>279</v>
      </c>
      <c r="D317" s="54" t="s">
        <v>277</v>
      </c>
      <c r="E317" s="3" t="s">
        <v>393</v>
      </c>
      <c r="F317" s="140" t="s">
        <v>361</v>
      </c>
      <c r="G317" s="12">
        <v>65059.67</v>
      </c>
      <c r="I317" s="12">
        <v>0</v>
      </c>
      <c r="J317" s="244">
        <f t="shared" si="4"/>
        <v>0</v>
      </c>
    </row>
    <row r="318" spans="1:10" ht="28.5" customHeight="1">
      <c r="A318" s="221" t="s">
        <v>577</v>
      </c>
      <c r="B318" s="269" t="s">
        <v>311</v>
      </c>
      <c r="C318" s="52" t="s">
        <v>279</v>
      </c>
      <c r="D318" s="56" t="s">
        <v>277</v>
      </c>
      <c r="E318" s="21" t="s">
        <v>578</v>
      </c>
      <c r="F318" s="134"/>
      <c r="G318" s="22">
        <f>G319</f>
        <v>490300</v>
      </c>
      <c r="I318" s="22">
        <f>I319</f>
        <v>480250</v>
      </c>
      <c r="J318" s="244">
        <f t="shared" si="4"/>
        <v>97.95023455027534</v>
      </c>
    </row>
    <row r="319" spans="1:10" ht="16.5" customHeight="1">
      <c r="A319" s="87" t="s">
        <v>550</v>
      </c>
      <c r="B319" s="269" t="s">
        <v>311</v>
      </c>
      <c r="C319" s="169" t="s">
        <v>279</v>
      </c>
      <c r="D319" s="54" t="s">
        <v>277</v>
      </c>
      <c r="E319" s="3" t="s">
        <v>578</v>
      </c>
      <c r="F319" s="140" t="s">
        <v>409</v>
      </c>
      <c r="G319" s="12">
        <v>490300</v>
      </c>
      <c r="I319" s="12">
        <v>480250</v>
      </c>
      <c r="J319" s="244">
        <f t="shared" si="4"/>
        <v>97.95023455027534</v>
      </c>
    </row>
    <row r="320" spans="1:10" ht="12.75">
      <c r="A320" s="196" t="s">
        <v>606</v>
      </c>
      <c r="B320" s="269" t="s">
        <v>311</v>
      </c>
      <c r="C320" s="28" t="s">
        <v>279</v>
      </c>
      <c r="D320" s="56" t="s">
        <v>277</v>
      </c>
      <c r="E320" s="21" t="s">
        <v>607</v>
      </c>
      <c r="F320" s="134"/>
      <c r="G320" s="22">
        <f>G321</f>
        <v>804812.29</v>
      </c>
      <c r="I320" s="22">
        <f>I321</f>
        <v>804812.29</v>
      </c>
      <c r="J320" s="244">
        <f t="shared" si="4"/>
        <v>100</v>
      </c>
    </row>
    <row r="321" spans="1:10" ht="25.5">
      <c r="A321" s="201" t="s">
        <v>550</v>
      </c>
      <c r="B321" s="269" t="s">
        <v>311</v>
      </c>
      <c r="C321" s="31" t="s">
        <v>279</v>
      </c>
      <c r="D321" s="54" t="s">
        <v>277</v>
      </c>
      <c r="E321" s="3" t="s">
        <v>607</v>
      </c>
      <c r="F321" s="140" t="s">
        <v>409</v>
      </c>
      <c r="G321" s="12">
        <v>804812.29</v>
      </c>
      <c r="I321" s="12">
        <v>804812.29</v>
      </c>
      <c r="J321" s="244">
        <f t="shared" si="4"/>
        <v>100</v>
      </c>
    </row>
    <row r="322" spans="1:10" ht="25.5">
      <c r="A322" s="196" t="s">
        <v>597</v>
      </c>
      <c r="B322" s="269" t="s">
        <v>311</v>
      </c>
      <c r="C322" s="52" t="s">
        <v>279</v>
      </c>
      <c r="D322" s="56" t="s">
        <v>277</v>
      </c>
      <c r="E322" s="21" t="s">
        <v>599</v>
      </c>
      <c r="F322" s="134"/>
      <c r="G322" s="22">
        <v>100000</v>
      </c>
      <c r="I322" s="22">
        <v>100000</v>
      </c>
      <c r="J322" s="244">
        <f t="shared" si="4"/>
        <v>100</v>
      </c>
    </row>
    <row r="323" spans="1:10" ht="25.5">
      <c r="A323" s="184" t="s">
        <v>598</v>
      </c>
      <c r="B323" s="269" t="s">
        <v>311</v>
      </c>
      <c r="C323" s="35" t="s">
        <v>279</v>
      </c>
      <c r="D323" s="54" t="s">
        <v>277</v>
      </c>
      <c r="E323" s="3" t="s">
        <v>599</v>
      </c>
      <c r="F323" s="140" t="s">
        <v>556</v>
      </c>
      <c r="G323" s="12">
        <v>100000</v>
      </c>
      <c r="I323" s="12">
        <v>100000</v>
      </c>
      <c r="J323" s="244">
        <f t="shared" si="4"/>
        <v>100</v>
      </c>
    </row>
    <row r="324" spans="1:10" ht="25.5">
      <c r="A324" s="215" t="s">
        <v>637</v>
      </c>
      <c r="B324" s="269" t="s">
        <v>311</v>
      </c>
      <c r="C324" s="34" t="s">
        <v>279</v>
      </c>
      <c r="D324" s="56" t="s">
        <v>277</v>
      </c>
      <c r="E324" s="21" t="s">
        <v>639</v>
      </c>
      <c r="F324" s="140"/>
      <c r="G324" s="22">
        <v>187200</v>
      </c>
      <c r="I324" s="22">
        <v>187200</v>
      </c>
      <c r="J324" s="244">
        <f t="shared" si="4"/>
        <v>100</v>
      </c>
    </row>
    <row r="325" spans="1:10" ht="32.25" customHeight="1">
      <c r="A325" s="87" t="s">
        <v>550</v>
      </c>
      <c r="B325" s="269" t="s">
        <v>311</v>
      </c>
      <c r="C325" s="35" t="s">
        <v>279</v>
      </c>
      <c r="D325" s="54" t="s">
        <v>277</v>
      </c>
      <c r="E325" s="3" t="s">
        <v>639</v>
      </c>
      <c r="F325" s="140" t="s">
        <v>409</v>
      </c>
      <c r="G325" s="12">
        <v>187200</v>
      </c>
      <c r="I325" s="12">
        <v>187200</v>
      </c>
      <c r="J325" s="244">
        <f t="shared" si="4"/>
        <v>100</v>
      </c>
    </row>
    <row r="326" spans="1:10" ht="25.5">
      <c r="A326" s="64" t="s">
        <v>603</v>
      </c>
      <c r="B326" s="269" t="s">
        <v>311</v>
      </c>
      <c r="C326" s="28" t="s">
        <v>279</v>
      </c>
      <c r="D326" s="21" t="s">
        <v>277</v>
      </c>
      <c r="E326" s="23" t="s">
        <v>601</v>
      </c>
      <c r="F326" s="163"/>
      <c r="G326" s="219">
        <v>2170274.59</v>
      </c>
      <c r="I326" s="219">
        <f>I327</f>
        <v>2150629.82</v>
      </c>
      <c r="J326" s="244">
        <f t="shared" si="4"/>
        <v>99.09482559992558</v>
      </c>
    </row>
    <row r="327" spans="1:10" ht="22.5" customHeight="1">
      <c r="A327" s="200" t="s">
        <v>602</v>
      </c>
      <c r="B327" s="269" t="s">
        <v>311</v>
      </c>
      <c r="C327" s="198" t="s">
        <v>279</v>
      </c>
      <c r="D327" s="3" t="s">
        <v>277</v>
      </c>
      <c r="E327" s="10" t="s">
        <v>601</v>
      </c>
      <c r="F327" s="186" t="s">
        <v>409</v>
      </c>
      <c r="G327" s="199">
        <v>2170274.59</v>
      </c>
      <c r="I327" s="199">
        <v>2150629.82</v>
      </c>
      <c r="J327" s="244">
        <f aca="true" t="shared" si="5" ref="J327:J388">I327/G327*100</f>
        <v>99.09482559992558</v>
      </c>
    </row>
    <row r="328" spans="1:10" ht="15.75">
      <c r="A328" s="183" t="s">
        <v>478</v>
      </c>
      <c r="B328" s="271" t="s">
        <v>311</v>
      </c>
      <c r="C328" s="95" t="s">
        <v>280</v>
      </c>
      <c r="D328" s="97"/>
      <c r="E328" s="96"/>
      <c r="F328" s="131"/>
      <c r="G328" s="93">
        <f>G329</f>
        <v>177200</v>
      </c>
      <c r="I328" s="93">
        <f>I329</f>
        <v>177200</v>
      </c>
      <c r="J328" s="244">
        <f t="shared" si="5"/>
        <v>100</v>
      </c>
    </row>
    <row r="329" spans="1:10" ht="12.75">
      <c r="A329" s="181" t="s">
        <v>479</v>
      </c>
      <c r="B329" s="269" t="s">
        <v>311</v>
      </c>
      <c r="C329" s="26" t="s">
        <v>280</v>
      </c>
      <c r="D329" s="76" t="s">
        <v>277</v>
      </c>
      <c r="E329" s="2"/>
      <c r="F329" s="133"/>
      <c r="G329" s="13">
        <f>G330</f>
        <v>177200</v>
      </c>
      <c r="I329" s="13">
        <f>I330</f>
        <v>177200</v>
      </c>
      <c r="J329" s="244">
        <f t="shared" si="5"/>
        <v>100</v>
      </c>
    </row>
    <row r="330" spans="1:10" ht="12.75">
      <c r="A330" s="118" t="s">
        <v>539</v>
      </c>
      <c r="B330" s="269" t="s">
        <v>311</v>
      </c>
      <c r="C330" s="28" t="s">
        <v>280</v>
      </c>
      <c r="D330" s="56" t="s">
        <v>277</v>
      </c>
      <c r="E330" s="21" t="s">
        <v>485</v>
      </c>
      <c r="F330" s="134"/>
      <c r="G330" s="22">
        <f>G331</f>
        <v>177200</v>
      </c>
      <c r="I330" s="22">
        <f>I331</f>
        <v>177200</v>
      </c>
      <c r="J330" s="244">
        <f t="shared" si="5"/>
        <v>100</v>
      </c>
    </row>
    <row r="331" spans="1:10" ht="12.75">
      <c r="A331" s="182" t="s">
        <v>356</v>
      </c>
      <c r="B331" s="269" t="s">
        <v>311</v>
      </c>
      <c r="C331" s="37" t="s">
        <v>280</v>
      </c>
      <c r="D331" s="54" t="s">
        <v>277</v>
      </c>
      <c r="E331" s="3" t="s">
        <v>485</v>
      </c>
      <c r="F331" s="140" t="s">
        <v>355</v>
      </c>
      <c r="G331" s="12">
        <v>177200</v>
      </c>
      <c r="I331" s="12">
        <v>177200</v>
      </c>
      <c r="J331" s="244">
        <f t="shared" si="5"/>
        <v>100</v>
      </c>
    </row>
    <row r="332" spans="1:10" ht="15.75">
      <c r="A332" s="172" t="s">
        <v>288</v>
      </c>
      <c r="B332" s="271" t="s">
        <v>311</v>
      </c>
      <c r="C332" s="95" t="s">
        <v>282</v>
      </c>
      <c r="D332" s="97"/>
      <c r="E332" s="96"/>
      <c r="F332" s="131"/>
      <c r="G332" s="93">
        <f>G333+G336+G341+G354+G376</f>
        <v>64913968.96</v>
      </c>
      <c r="I332" s="93">
        <f>I333+I336+I341+I354+I376</f>
        <v>61959011.41000001</v>
      </c>
      <c r="J332" s="244">
        <f t="shared" si="5"/>
        <v>95.44788649139473</v>
      </c>
    </row>
    <row r="333" spans="1:10" ht="12.75">
      <c r="A333" s="17" t="s">
        <v>293</v>
      </c>
      <c r="B333" s="269" t="s">
        <v>311</v>
      </c>
      <c r="C333" s="26" t="s">
        <v>282</v>
      </c>
      <c r="D333" s="76" t="s">
        <v>277</v>
      </c>
      <c r="E333" s="2"/>
      <c r="F333" s="133"/>
      <c r="G333" s="13">
        <f>G334</f>
        <v>4000000</v>
      </c>
      <c r="I333" s="13">
        <f>I334</f>
        <v>3431612.39</v>
      </c>
      <c r="J333" s="244">
        <f t="shared" si="5"/>
        <v>85.79030975</v>
      </c>
    </row>
    <row r="334" spans="1:10" ht="15" customHeight="1">
      <c r="A334" s="24" t="s">
        <v>307</v>
      </c>
      <c r="B334" s="269" t="s">
        <v>311</v>
      </c>
      <c r="C334" s="28" t="s">
        <v>282</v>
      </c>
      <c r="D334" s="56" t="s">
        <v>277</v>
      </c>
      <c r="E334" s="21" t="s">
        <v>501</v>
      </c>
      <c r="F334" s="134"/>
      <c r="G334" s="22">
        <f>G335</f>
        <v>4000000</v>
      </c>
      <c r="I334" s="22">
        <f>I335</f>
        <v>3431612.39</v>
      </c>
      <c r="J334" s="244">
        <f t="shared" si="5"/>
        <v>85.79030975</v>
      </c>
    </row>
    <row r="335" spans="1:10" ht="12.75">
      <c r="A335" s="7" t="s">
        <v>396</v>
      </c>
      <c r="B335" s="269" t="s">
        <v>311</v>
      </c>
      <c r="C335" s="37" t="s">
        <v>282</v>
      </c>
      <c r="D335" s="54" t="s">
        <v>277</v>
      </c>
      <c r="E335" s="3" t="s">
        <v>501</v>
      </c>
      <c r="F335" s="140" t="s">
        <v>397</v>
      </c>
      <c r="G335" s="12">
        <v>4000000</v>
      </c>
      <c r="I335" s="12">
        <v>3431612.39</v>
      </c>
      <c r="J335" s="244">
        <f t="shared" si="5"/>
        <v>85.79030975</v>
      </c>
    </row>
    <row r="336" spans="1:10" ht="12.75">
      <c r="A336" s="17" t="s">
        <v>289</v>
      </c>
      <c r="B336" s="269" t="s">
        <v>311</v>
      </c>
      <c r="C336" s="26" t="s">
        <v>282</v>
      </c>
      <c r="D336" s="76" t="s">
        <v>284</v>
      </c>
      <c r="E336" s="3"/>
      <c r="F336" s="140"/>
      <c r="G336" s="13">
        <f>G337+G339</f>
        <v>25876000</v>
      </c>
      <c r="I336" s="13">
        <f>I337+I339</f>
        <v>25197561.03</v>
      </c>
      <c r="J336" s="244">
        <f t="shared" si="5"/>
        <v>97.37811497140207</v>
      </c>
    </row>
    <row r="337" spans="1:10" ht="36">
      <c r="A337" s="171" t="s">
        <v>318</v>
      </c>
      <c r="B337" s="269" t="s">
        <v>311</v>
      </c>
      <c r="C337" s="49" t="s">
        <v>282</v>
      </c>
      <c r="D337" s="134" t="s">
        <v>284</v>
      </c>
      <c r="E337" s="21" t="s">
        <v>502</v>
      </c>
      <c r="F337" s="134"/>
      <c r="G337" s="22">
        <f>G338</f>
        <v>24968000</v>
      </c>
      <c r="I337" s="22">
        <f>I338</f>
        <v>24468000</v>
      </c>
      <c r="J337" s="244">
        <f t="shared" si="5"/>
        <v>97.99743671900032</v>
      </c>
    </row>
    <row r="338" spans="1:10" ht="38.25">
      <c r="A338" s="44" t="s">
        <v>387</v>
      </c>
      <c r="B338" s="269" t="s">
        <v>311</v>
      </c>
      <c r="C338" s="27" t="s">
        <v>282</v>
      </c>
      <c r="D338" s="54" t="s">
        <v>284</v>
      </c>
      <c r="E338" s="3" t="s">
        <v>502</v>
      </c>
      <c r="F338" s="140" t="s">
        <v>388</v>
      </c>
      <c r="G338" s="12">
        <f>23316000+1267000+385000</f>
        <v>24968000</v>
      </c>
      <c r="I338" s="12">
        <v>24468000</v>
      </c>
      <c r="J338" s="244">
        <f t="shared" si="5"/>
        <v>97.99743671900032</v>
      </c>
    </row>
    <row r="339" spans="1:10" ht="102">
      <c r="A339" s="89" t="s">
        <v>316</v>
      </c>
      <c r="B339" s="269" t="s">
        <v>311</v>
      </c>
      <c r="C339" s="28" t="s">
        <v>282</v>
      </c>
      <c r="D339" s="56" t="s">
        <v>284</v>
      </c>
      <c r="E339" s="21" t="s">
        <v>503</v>
      </c>
      <c r="F339" s="134"/>
      <c r="G339" s="22">
        <f>G340</f>
        <v>908000</v>
      </c>
      <c r="I339" s="22">
        <f>I340</f>
        <v>729561.03</v>
      </c>
      <c r="J339" s="244">
        <f t="shared" si="5"/>
        <v>80.34813105726872</v>
      </c>
    </row>
    <row r="340" spans="1:10" ht="18.75" customHeight="1">
      <c r="A340" s="7" t="s">
        <v>394</v>
      </c>
      <c r="B340" s="269" t="s">
        <v>311</v>
      </c>
      <c r="C340" s="27" t="s">
        <v>282</v>
      </c>
      <c r="D340" s="54" t="s">
        <v>284</v>
      </c>
      <c r="E340" s="3" t="s">
        <v>503</v>
      </c>
      <c r="F340" s="140" t="s">
        <v>355</v>
      </c>
      <c r="G340" s="15">
        <v>908000</v>
      </c>
      <c r="I340" s="15">
        <v>729561.03</v>
      </c>
      <c r="J340" s="244">
        <f t="shared" si="5"/>
        <v>80.34813105726872</v>
      </c>
    </row>
    <row r="341" spans="1:10" ht="12.75">
      <c r="A341" s="17" t="s">
        <v>290</v>
      </c>
      <c r="B341" s="269" t="s">
        <v>311</v>
      </c>
      <c r="C341" s="26" t="s">
        <v>282</v>
      </c>
      <c r="D341" s="76" t="s">
        <v>286</v>
      </c>
      <c r="E341" s="3"/>
      <c r="F341" s="140"/>
      <c r="G341" s="13">
        <f>G342+G344+G346+G348+G352</f>
        <v>6990528.86</v>
      </c>
      <c r="I341" s="13">
        <f>I342+I344+I346+I348+I352</f>
        <v>6308192.2</v>
      </c>
      <c r="J341" s="244">
        <f t="shared" si="5"/>
        <v>90.23912677187631</v>
      </c>
    </row>
    <row r="342" spans="1:10" ht="12.75">
      <c r="A342" s="24" t="s">
        <v>418</v>
      </c>
      <c r="B342" s="269" t="s">
        <v>311</v>
      </c>
      <c r="C342" s="28" t="s">
        <v>282</v>
      </c>
      <c r="D342" s="56" t="s">
        <v>286</v>
      </c>
      <c r="E342" s="21" t="s">
        <v>617</v>
      </c>
      <c r="F342" s="134"/>
      <c r="G342" s="22">
        <f>G343</f>
        <v>442598.63</v>
      </c>
      <c r="I342" s="22">
        <f>I343</f>
        <v>442598.63</v>
      </c>
      <c r="J342" s="244">
        <f t="shared" si="5"/>
        <v>100</v>
      </c>
    </row>
    <row r="343" spans="1:10" ht="17.25" customHeight="1">
      <c r="A343" s="7" t="s">
        <v>616</v>
      </c>
      <c r="B343" s="269" t="s">
        <v>311</v>
      </c>
      <c r="C343" s="27" t="s">
        <v>282</v>
      </c>
      <c r="D343" s="54" t="s">
        <v>286</v>
      </c>
      <c r="E343" s="3" t="s">
        <v>617</v>
      </c>
      <c r="F343" s="140" t="s">
        <v>423</v>
      </c>
      <c r="G343" s="15">
        <v>442598.63</v>
      </c>
      <c r="I343" s="15">
        <v>442598.63</v>
      </c>
      <c r="J343" s="244">
        <f t="shared" si="5"/>
        <v>100</v>
      </c>
    </row>
    <row r="344" spans="1:10" ht="18.75" customHeight="1">
      <c r="A344" s="24" t="s">
        <v>419</v>
      </c>
      <c r="B344" s="269" t="s">
        <v>311</v>
      </c>
      <c r="C344" s="28" t="s">
        <v>282</v>
      </c>
      <c r="D344" s="56" t="s">
        <v>286</v>
      </c>
      <c r="E344" s="21" t="s">
        <v>504</v>
      </c>
      <c r="F344" s="134"/>
      <c r="G344" s="22">
        <f>G345</f>
        <v>147532.87</v>
      </c>
      <c r="I344" s="22">
        <f>I345</f>
        <v>147532.87</v>
      </c>
      <c r="J344" s="244">
        <f t="shared" si="5"/>
        <v>100</v>
      </c>
    </row>
    <row r="345" spans="1:10" ht="12.75">
      <c r="A345" s="7" t="s">
        <v>616</v>
      </c>
      <c r="B345" s="269" t="s">
        <v>311</v>
      </c>
      <c r="C345" s="27" t="s">
        <v>282</v>
      </c>
      <c r="D345" s="54" t="s">
        <v>286</v>
      </c>
      <c r="E345" s="3" t="s">
        <v>504</v>
      </c>
      <c r="F345" s="140" t="s">
        <v>423</v>
      </c>
      <c r="G345" s="15">
        <v>147532.87</v>
      </c>
      <c r="I345" s="15">
        <v>147532.87</v>
      </c>
      <c r="J345" s="244">
        <f t="shared" si="5"/>
        <v>100</v>
      </c>
    </row>
    <row r="346" spans="1:10" ht="76.5">
      <c r="A346" s="24" t="s">
        <v>542</v>
      </c>
      <c r="B346" s="269" t="s">
        <v>311</v>
      </c>
      <c r="C346" s="28" t="s">
        <v>282</v>
      </c>
      <c r="D346" s="56" t="s">
        <v>286</v>
      </c>
      <c r="E346" s="21" t="s">
        <v>529</v>
      </c>
      <c r="F346" s="134"/>
      <c r="G346" s="22">
        <f>G347</f>
        <v>40000</v>
      </c>
      <c r="I346" s="22">
        <f>I347</f>
        <v>0</v>
      </c>
      <c r="J346" s="244">
        <f t="shared" si="5"/>
        <v>0</v>
      </c>
    </row>
    <row r="347" spans="1:10" ht="18.75" customHeight="1">
      <c r="A347" s="7" t="s">
        <v>394</v>
      </c>
      <c r="B347" s="269" t="s">
        <v>311</v>
      </c>
      <c r="C347" s="27" t="s">
        <v>282</v>
      </c>
      <c r="D347" s="54" t="s">
        <v>286</v>
      </c>
      <c r="E347" s="3" t="s">
        <v>529</v>
      </c>
      <c r="F347" s="140" t="s">
        <v>395</v>
      </c>
      <c r="G347" s="15">
        <v>40000</v>
      </c>
      <c r="I347" s="15">
        <v>0</v>
      </c>
      <c r="J347" s="244">
        <f t="shared" si="5"/>
        <v>0</v>
      </c>
    </row>
    <row r="348" spans="1:10" ht="18" customHeight="1">
      <c r="A348" s="24" t="s">
        <v>343</v>
      </c>
      <c r="B348" s="269" t="s">
        <v>311</v>
      </c>
      <c r="C348" s="28" t="s">
        <v>282</v>
      </c>
      <c r="D348" s="56" t="s">
        <v>286</v>
      </c>
      <c r="E348" s="21" t="s">
        <v>546</v>
      </c>
      <c r="F348" s="134"/>
      <c r="G348" s="22">
        <f>SUM(G349:G351)</f>
        <v>5760397.36</v>
      </c>
      <c r="I348" s="22">
        <f>SUM(I349:I351)</f>
        <v>5333030.7</v>
      </c>
      <c r="J348" s="244">
        <f t="shared" si="5"/>
        <v>92.58095174184304</v>
      </c>
    </row>
    <row r="349" spans="1:10" ht="20.25" customHeight="1">
      <c r="A349" s="7" t="s">
        <v>394</v>
      </c>
      <c r="B349" s="269" t="s">
        <v>311</v>
      </c>
      <c r="C349" s="37" t="s">
        <v>282</v>
      </c>
      <c r="D349" s="54" t="s">
        <v>286</v>
      </c>
      <c r="E349" s="3" t="s">
        <v>546</v>
      </c>
      <c r="F349" s="140" t="s">
        <v>395</v>
      </c>
      <c r="G349" s="12">
        <v>2771000</v>
      </c>
      <c r="I349" s="12">
        <v>2401756.96</v>
      </c>
      <c r="J349" s="244">
        <f t="shared" si="5"/>
        <v>86.67473691808011</v>
      </c>
    </row>
    <row r="350" spans="1:10" ht="20.25" customHeight="1">
      <c r="A350" s="7" t="s">
        <v>394</v>
      </c>
      <c r="B350" s="269" t="s">
        <v>311</v>
      </c>
      <c r="C350" s="37" t="s">
        <v>282</v>
      </c>
      <c r="D350" s="54" t="s">
        <v>286</v>
      </c>
      <c r="E350" s="3" t="s">
        <v>546</v>
      </c>
      <c r="F350" s="176" t="s">
        <v>355</v>
      </c>
      <c r="G350" s="12">
        <v>2915000</v>
      </c>
      <c r="I350" s="12">
        <v>2856876.38</v>
      </c>
      <c r="J350" s="244">
        <f t="shared" si="5"/>
        <v>98.00605077186964</v>
      </c>
    </row>
    <row r="351" spans="1:10" ht="25.5" customHeight="1">
      <c r="A351" s="7" t="s">
        <v>579</v>
      </c>
      <c r="B351" s="269" t="s">
        <v>311</v>
      </c>
      <c r="C351" s="37" t="s">
        <v>282</v>
      </c>
      <c r="D351" s="54" t="s">
        <v>286</v>
      </c>
      <c r="E351" s="3" t="s">
        <v>546</v>
      </c>
      <c r="F351" s="3" t="s">
        <v>355</v>
      </c>
      <c r="G351" s="12">
        <v>74397.36</v>
      </c>
      <c r="I351" s="12">
        <v>74397.36</v>
      </c>
      <c r="J351" s="244">
        <f t="shared" si="5"/>
        <v>100</v>
      </c>
    </row>
    <row r="352" spans="1:10" ht="12.75">
      <c r="A352" s="24" t="s">
        <v>545</v>
      </c>
      <c r="B352" s="269" t="s">
        <v>311</v>
      </c>
      <c r="C352" s="38" t="s">
        <v>282</v>
      </c>
      <c r="D352" s="86" t="s">
        <v>286</v>
      </c>
      <c r="E352" s="21" t="s">
        <v>505</v>
      </c>
      <c r="F352" s="21"/>
      <c r="G352" s="22">
        <f>G353</f>
        <v>600000</v>
      </c>
      <c r="I352" s="22">
        <f>I353</f>
        <v>385030</v>
      </c>
      <c r="J352" s="244">
        <f t="shared" si="5"/>
        <v>64.17166666666667</v>
      </c>
    </row>
    <row r="353" spans="1:10" ht="18.75" customHeight="1">
      <c r="A353" s="7" t="s">
        <v>394</v>
      </c>
      <c r="B353" s="269" t="s">
        <v>311</v>
      </c>
      <c r="C353" s="27" t="s">
        <v>282</v>
      </c>
      <c r="D353" s="54" t="s">
        <v>286</v>
      </c>
      <c r="E353" s="3" t="s">
        <v>505</v>
      </c>
      <c r="F353" s="140" t="s">
        <v>355</v>
      </c>
      <c r="G353" s="66">
        <v>600000</v>
      </c>
      <c r="I353" s="66">
        <v>385030</v>
      </c>
      <c r="J353" s="244">
        <f t="shared" si="5"/>
        <v>64.17166666666667</v>
      </c>
    </row>
    <row r="354" spans="1:10" ht="12.75">
      <c r="A354" s="17" t="s">
        <v>332</v>
      </c>
      <c r="B354" s="269" t="s">
        <v>311</v>
      </c>
      <c r="C354" s="26" t="s">
        <v>282</v>
      </c>
      <c r="D354" s="76" t="s">
        <v>287</v>
      </c>
      <c r="E354" s="5"/>
      <c r="F354" s="158"/>
      <c r="G354" s="13">
        <f>G355+G359+G364+G368+G370+G373</f>
        <v>27847440.1</v>
      </c>
      <c r="I354" s="13">
        <f>I355+I359+I364+I368+I370+I373</f>
        <v>26850152.200000003</v>
      </c>
      <c r="J354" s="244">
        <f t="shared" si="5"/>
        <v>96.41874478796348</v>
      </c>
    </row>
    <row r="355" spans="1:10" ht="51">
      <c r="A355" s="24" t="s">
        <v>352</v>
      </c>
      <c r="B355" s="269" t="s">
        <v>311</v>
      </c>
      <c r="C355" s="34" t="s">
        <v>282</v>
      </c>
      <c r="D355" s="84" t="s">
        <v>287</v>
      </c>
      <c r="E355" s="21" t="s">
        <v>530</v>
      </c>
      <c r="F355" s="152"/>
      <c r="G355" s="22">
        <f>G356+G357+G358</f>
        <v>18858000</v>
      </c>
      <c r="I355" s="22">
        <f>I356+I357+I358</f>
        <v>18322434.240000002</v>
      </c>
      <c r="J355" s="244">
        <f t="shared" si="5"/>
        <v>97.16000763601656</v>
      </c>
    </row>
    <row r="356" spans="1:10" ht="12.75">
      <c r="A356" s="65" t="s">
        <v>359</v>
      </c>
      <c r="B356" s="269" t="s">
        <v>311</v>
      </c>
      <c r="C356" s="35" t="s">
        <v>282</v>
      </c>
      <c r="D356" s="85" t="s">
        <v>287</v>
      </c>
      <c r="E356" s="3" t="s">
        <v>530</v>
      </c>
      <c r="F356" s="153" t="s">
        <v>361</v>
      </c>
      <c r="G356" s="12">
        <v>30000</v>
      </c>
      <c r="I356" s="12">
        <v>0</v>
      </c>
      <c r="J356" s="244">
        <f t="shared" si="5"/>
        <v>0</v>
      </c>
    </row>
    <row r="357" spans="1:10" ht="19.5" customHeight="1">
      <c r="A357" s="7" t="s">
        <v>394</v>
      </c>
      <c r="B357" s="269" t="s">
        <v>311</v>
      </c>
      <c r="C357" s="35" t="s">
        <v>282</v>
      </c>
      <c r="D357" s="85" t="s">
        <v>287</v>
      </c>
      <c r="E357" s="3" t="s">
        <v>530</v>
      </c>
      <c r="F357" s="153" t="s">
        <v>395</v>
      </c>
      <c r="G357" s="12">
        <v>12188000</v>
      </c>
      <c r="I357" s="12">
        <v>11682622.25</v>
      </c>
      <c r="J357" s="244">
        <f t="shared" si="5"/>
        <v>95.85348088283557</v>
      </c>
    </row>
    <row r="358" spans="1:10" ht="12.75">
      <c r="A358" s="7" t="s">
        <v>389</v>
      </c>
      <c r="B358" s="269" t="s">
        <v>311</v>
      </c>
      <c r="C358" s="35" t="s">
        <v>282</v>
      </c>
      <c r="D358" s="85" t="s">
        <v>287</v>
      </c>
      <c r="E358" s="3" t="s">
        <v>530</v>
      </c>
      <c r="F358" s="153" t="s">
        <v>390</v>
      </c>
      <c r="G358" s="12">
        <v>6640000</v>
      </c>
      <c r="I358" s="12">
        <v>6639811.99</v>
      </c>
      <c r="J358" s="244">
        <f t="shared" si="5"/>
        <v>99.9971685240964</v>
      </c>
    </row>
    <row r="359" spans="1:10" ht="12.75">
      <c r="A359" s="89" t="s">
        <v>333</v>
      </c>
      <c r="B359" s="269" t="s">
        <v>311</v>
      </c>
      <c r="C359" s="34" t="s">
        <v>282</v>
      </c>
      <c r="D359" s="84" t="s">
        <v>287</v>
      </c>
      <c r="E359" s="21" t="s">
        <v>506</v>
      </c>
      <c r="F359" s="152"/>
      <c r="G359" s="22">
        <f>SUM(G360:G363)</f>
        <v>629000</v>
      </c>
      <c r="I359" s="22">
        <f>SUM(I360:I363)</f>
        <v>580000.0000000001</v>
      </c>
      <c r="J359" s="244">
        <f t="shared" si="5"/>
        <v>92.20985691573928</v>
      </c>
    </row>
    <row r="360" spans="1:10" ht="12.75">
      <c r="A360" s="65" t="s">
        <v>385</v>
      </c>
      <c r="B360" s="269" t="s">
        <v>311</v>
      </c>
      <c r="C360" s="27" t="s">
        <v>282</v>
      </c>
      <c r="D360" s="54" t="s">
        <v>287</v>
      </c>
      <c r="E360" s="3" t="s">
        <v>506</v>
      </c>
      <c r="F360" s="140" t="s">
        <v>384</v>
      </c>
      <c r="G360" s="12">
        <v>58571.18</v>
      </c>
      <c r="I360" s="12">
        <v>58571.18</v>
      </c>
      <c r="J360" s="244">
        <f t="shared" si="5"/>
        <v>100</v>
      </c>
    </row>
    <row r="361" spans="1:10" ht="25.5">
      <c r="A361" s="65" t="s">
        <v>362</v>
      </c>
      <c r="B361" s="269" t="s">
        <v>311</v>
      </c>
      <c r="C361" s="27" t="s">
        <v>282</v>
      </c>
      <c r="D361" s="54" t="s">
        <v>287</v>
      </c>
      <c r="E361" s="3" t="s">
        <v>506</v>
      </c>
      <c r="F361" s="140" t="s">
        <v>363</v>
      </c>
      <c r="G361" s="12">
        <v>497296.06</v>
      </c>
      <c r="I361" s="12">
        <v>479008.15</v>
      </c>
      <c r="J361" s="244">
        <f t="shared" si="5"/>
        <v>96.32253068725298</v>
      </c>
    </row>
    <row r="362" spans="1:10" ht="12.75">
      <c r="A362" s="65" t="s">
        <v>367</v>
      </c>
      <c r="B362" s="269" t="s">
        <v>311</v>
      </c>
      <c r="C362" s="27" t="s">
        <v>282</v>
      </c>
      <c r="D362" s="54" t="s">
        <v>287</v>
      </c>
      <c r="E362" s="3" t="s">
        <v>506</v>
      </c>
      <c r="F362" s="140" t="s">
        <v>369</v>
      </c>
      <c r="G362" s="12">
        <v>22000</v>
      </c>
      <c r="I362" s="12">
        <v>21702.5</v>
      </c>
      <c r="J362" s="244">
        <f t="shared" si="5"/>
        <v>98.64772727272727</v>
      </c>
    </row>
    <row r="363" spans="1:10" ht="12.75">
      <c r="A363" s="65" t="s">
        <v>359</v>
      </c>
      <c r="B363" s="269" t="s">
        <v>311</v>
      </c>
      <c r="C363" s="27" t="s">
        <v>282</v>
      </c>
      <c r="D363" s="54" t="s">
        <v>287</v>
      </c>
      <c r="E363" s="3" t="s">
        <v>506</v>
      </c>
      <c r="F363" s="140" t="s">
        <v>361</v>
      </c>
      <c r="G363" s="12">
        <v>51132.76</v>
      </c>
      <c r="I363" s="12">
        <v>20718.17</v>
      </c>
      <c r="J363" s="244">
        <f t="shared" si="5"/>
        <v>40.51838782025457</v>
      </c>
    </row>
    <row r="364" spans="1:10" ht="38.25">
      <c r="A364" s="24" t="s">
        <v>325</v>
      </c>
      <c r="B364" s="269" t="s">
        <v>311</v>
      </c>
      <c r="C364" s="34" t="s">
        <v>282</v>
      </c>
      <c r="D364" s="84" t="s">
        <v>287</v>
      </c>
      <c r="E364" s="21" t="s">
        <v>531</v>
      </c>
      <c r="F364" s="152"/>
      <c r="G364" s="22">
        <f>SUM(G365:G367)</f>
        <v>5602000</v>
      </c>
      <c r="I364" s="22">
        <f>SUM(I365:I367)</f>
        <v>5237783.12</v>
      </c>
      <c r="J364" s="244">
        <f t="shared" si="5"/>
        <v>93.49844912531239</v>
      </c>
    </row>
    <row r="365" spans="1:10" ht="12.75">
      <c r="A365" s="65" t="s">
        <v>359</v>
      </c>
      <c r="B365" s="269" t="s">
        <v>311</v>
      </c>
      <c r="C365" s="35" t="s">
        <v>282</v>
      </c>
      <c r="D365" s="85" t="s">
        <v>287</v>
      </c>
      <c r="E365" s="3" t="s">
        <v>531</v>
      </c>
      <c r="F365" s="153" t="s">
        <v>361</v>
      </c>
      <c r="G365" s="12">
        <v>140801.82</v>
      </c>
      <c r="I365" s="12">
        <v>138511.82</v>
      </c>
      <c r="J365" s="244">
        <f t="shared" si="5"/>
        <v>98.37360056851537</v>
      </c>
    </row>
    <row r="366" spans="1:10" ht="15" customHeight="1">
      <c r="A366" s="7" t="s">
        <v>394</v>
      </c>
      <c r="B366" s="269" t="s">
        <v>311</v>
      </c>
      <c r="C366" s="35" t="s">
        <v>282</v>
      </c>
      <c r="D366" s="85" t="s">
        <v>287</v>
      </c>
      <c r="E366" s="3" t="s">
        <v>531</v>
      </c>
      <c r="F366" s="153" t="s">
        <v>395</v>
      </c>
      <c r="G366" s="12">
        <v>5261688.18</v>
      </c>
      <c r="I366" s="12">
        <v>4899761.3</v>
      </c>
      <c r="J366" s="244">
        <f t="shared" si="5"/>
        <v>93.12146847896258</v>
      </c>
    </row>
    <row r="367" spans="1:10" ht="12.75">
      <c r="A367" s="7" t="s">
        <v>356</v>
      </c>
      <c r="B367" s="269" t="s">
        <v>311</v>
      </c>
      <c r="C367" s="35" t="s">
        <v>398</v>
      </c>
      <c r="D367" s="85" t="s">
        <v>287</v>
      </c>
      <c r="E367" s="3" t="s">
        <v>531</v>
      </c>
      <c r="F367" s="153" t="s">
        <v>355</v>
      </c>
      <c r="G367" s="12">
        <v>199510</v>
      </c>
      <c r="I367" s="12">
        <v>199510</v>
      </c>
      <c r="J367" s="244">
        <f t="shared" si="5"/>
        <v>100</v>
      </c>
    </row>
    <row r="368" spans="1:10" ht="38.25">
      <c r="A368" s="45" t="s">
        <v>313</v>
      </c>
      <c r="B368" s="269" t="s">
        <v>311</v>
      </c>
      <c r="C368" s="25" t="s">
        <v>282</v>
      </c>
      <c r="D368" s="137" t="s">
        <v>287</v>
      </c>
      <c r="E368" s="111" t="s">
        <v>507</v>
      </c>
      <c r="F368" s="159"/>
      <c r="G368" s="113">
        <f>G369</f>
        <v>1035900</v>
      </c>
      <c r="I368" s="113">
        <f>I369</f>
        <v>1035833</v>
      </c>
      <c r="J368" s="244">
        <f t="shared" si="5"/>
        <v>99.99353219422724</v>
      </c>
    </row>
    <row r="369" spans="1:10" ht="25.5">
      <c r="A369" s="65" t="s">
        <v>422</v>
      </c>
      <c r="B369" s="269" t="s">
        <v>311</v>
      </c>
      <c r="C369" s="39" t="s">
        <v>282</v>
      </c>
      <c r="D369" s="138" t="s">
        <v>287</v>
      </c>
      <c r="E369" s="115" t="s">
        <v>507</v>
      </c>
      <c r="F369" s="156" t="s">
        <v>417</v>
      </c>
      <c r="G369" s="117">
        <f>1373000-337100</f>
        <v>1035900</v>
      </c>
      <c r="I369" s="117">
        <v>1035833</v>
      </c>
      <c r="J369" s="244">
        <f t="shared" si="5"/>
        <v>99.99353219422724</v>
      </c>
    </row>
    <row r="370" spans="1:10" ht="25.5">
      <c r="A370" s="89" t="s">
        <v>349</v>
      </c>
      <c r="B370" s="269" t="s">
        <v>311</v>
      </c>
      <c r="C370" s="34" t="s">
        <v>282</v>
      </c>
      <c r="D370" s="84" t="s">
        <v>287</v>
      </c>
      <c r="E370" s="21" t="s">
        <v>532</v>
      </c>
      <c r="F370" s="152"/>
      <c r="G370" s="22">
        <f>G371+G372</f>
        <v>1496000</v>
      </c>
      <c r="I370" s="22">
        <f>I371+I372</f>
        <v>1450282.24</v>
      </c>
      <c r="J370" s="244">
        <f t="shared" si="5"/>
        <v>96.944</v>
      </c>
    </row>
    <row r="371" spans="1:10" ht="12.75">
      <c r="A371" s="65" t="s">
        <v>359</v>
      </c>
      <c r="B371" s="269" t="s">
        <v>311</v>
      </c>
      <c r="C371" s="35" t="s">
        <v>282</v>
      </c>
      <c r="D371" s="85" t="s">
        <v>287</v>
      </c>
      <c r="E371" s="3" t="s">
        <v>532</v>
      </c>
      <c r="F371" s="153" t="s">
        <v>361</v>
      </c>
      <c r="G371" s="12">
        <v>532000</v>
      </c>
      <c r="I371" s="12">
        <v>500817.64</v>
      </c>
      <c r="J371" s="244">
        <f t="shared" si="5"/>
        <v>94.13865413533836</v>
      </c>
    </row>
    <row r="372" spans="1:10" ht="12.75">
      <c r="A372" s="7" t="s">
        <v>356</v>
      </c>
      <c r="B372" s="269" t="s">
        <v>311</v>
      </c>
      <c r="C372" s="35" t="s">
        <v>282</v>
      </c>
      <c r="D372" s="85" t="s">
        <v>287</v>
      </c>
      <c r="E372" s="3" t="s">
        <v>532</v>
      </c>
      <c r="F372" s="153" t="s">
        <v>355</v>
      </c>
      <c r="G372" s="12">
        <v>964000</v>
      </c>
      <c r="I372" s="12">
        <v>949464.6</v>
      </c>
      <c r="J372" s="244">
        <f t="shared" si="5"/>
        <v>98.49217842323651</v>
      </c>
    </row>
    <row r="373" spans="1:10" ht="25.5">
      <c r="A373" s="89" t="s">
        <v>618</v>
      </c>
      <c r="B373" s="269" t="s">
        <v>311</v>
      </c>
      <c r="C373" s="34" t="s">
        <v>282</v>
      </c>
      <c r="D373" s="84" t="s">
        <v>287</v>
      </c>
      <c r="E373" s="21" t="s">
        <v>619</v>
      </c>
      <c r="F373" s="152"/>
      <c r="G373" s="22">
        <f>G374+G375</f>
        <v>226540.09999999998</v>
      </c>
      <c r="I373" s="22">
        <f>I374+I375</f>
        <v>223819.59999999998</v>
      </c>
      <c r="J373" s="244">
        <f t="shared" si="5"/>
        <v>98.79910885534173</v>
      </c>
    </row>
    <row r="374" spans="1:10" ht="26.25" customHeight="1">
      <c r="A374" s="65" t="s">
        <v>359</v>
      </c>
      <c r="B374" s="269" t="s">
        <v>311</v>
      </c>
      <c r="C374" s="35" t="s">
        <v>282</v>
      </c>
      <c r="D374" s="85" t="s">
        <v>287</v>
      </c>
      <c r="E374" s="3" t="s">
        <v>619</v>
      </c>
      <c r="F374" s="153" t="s">
        <v>361</v>
      </c>
      <c r="G374" s="12">
        <v>80928.7</v>
      </c>
      <c r="I374" s="12">
        <v>80928.7</v>
      </c>
      <c r="J374" s="244">
        <f t="shared" si="5"/>
        <v>100</v>
      </c>
    </row>
    <row r="375" spans="1:10" ht="12.75">
      <c r="A375" s="7" t="s">
        <v>356</v>
      </c>
      <c r="B375" s="269" t="s">
        <v>311</v>
      </c>
      <c r="C375" s="35" t="s">
        <v>282</v>
      </c>
      <c r="D375" s="85" t="s">
        <v>287</v>
      </c>
      <c r="E375" s="3" t="s">
        <v>619</v>
      </c>
      <c r="F375" s="153" t="s">
        <v>355</v>
      </c>
      <c r="G375" s="12">
        <v>145611.4</v>
      </c>
      <c r="I375" s="12">
        <v>142890.9</v>
      </c>
      <c r="J375" s="244">
        <f t="shared" si="5"/>
        <v>98.13167100927537</v>
      </c>
    </row>
    <row r="376" spans="1:10" ht="12.75">
      <c r="A376" s="17" t="s">
        <v>464</v>
      </c>
      <c r="B376" s="269" t="s">
        <v>311</v>
      </c>
      <c r="C376" s="26" t="s">
        <v>282</v>
      </c>
      <c r="D376" s="76" t="s">
        <v>465</v>
      </c>
      <c r="E376" s="5"/>
      <c r="F376" s="158"/>
      <c r="G376" s="13">
        <f>G377</f>
        <v>200000</v>
      </c>
      <c r="I376" s="13">
        <f>I377</f>
        <v>171493.59</v>
      </c>
      <c r="J376" s="244">
        <f t="shared" si="5"/>
        <v>85.74679499999999</v>
      </c>
    </row>
    <row r="377" spans="1:10" ht="12.75">
      <c r="A377" s="24" t="s">
        <v>462</v>
      </c>
      <c r="B377" s="269" t="s">
        <v>311</v>
      </c>
      <c r="C377" s="34" t="s">
        <v>282</v>
      </c>
      <c r="D377" s="84" t="s">
        <v>465</v>
      </c>
      <c r="E377" s="21" t="s">
        <v>463</v>
      </c>
      <c r="F377" s="152"/>
      <c r="G377" s="22">
        <v>200000</v>
      </c>
      <c r="I377" s="22">
        <f>I378+I379</f>
        <v>171493.59</v>
      </c>
      <c r="J377" s="244">
        <f t="shared" si="5"/>
        <v>85.74679499999999</v>
      </c>
    </row>
    <row r="378" spans="1:10" ht="29.25" customHeight="1">
      <c r="A378" s="184" t="s">
        <v>534</v>
      </c>
      <c r="B378" s="269" t="s">
        <v>311</v>
      </c>
      <c r="C378" s="169" t="s">
        <v>282</v>
      </c>
      <c r="D378" s="85" t="s">
        <v>465</v>
      </c>
      <c r="E378" s="3" t="s">
        <v>463</v>
      </c>
      <c r="F378" s="153" t="s">
        <v>533</v>
      </c>
      <c r="G378" s="12">
        <v>103500</v>
      </c>
      <c r="I378" s="12">
        <v>103500</v>
      </c>
      <c r="J378" s="244">
        <f t="shared" si="5"/>
        <v>100</v>
      </c>
    </row>
    <row r="379" spans="1:10" ht="12.75">
      <c r="A379" s="65" t="s">
        <v>359</v>
      </c>
      <c r="B379" s="269" t="s">
        <v>311</v>
      </c>
      <c r="C379" s="35" t="s">
        <v>282</v>
      </c>
      <c r="D379" s="85" t="s">
        <v>465</v>
      </c>
      <c r="E379" s="3" t="s">
        <v>463</v>
      </c>
      <c r="F379" s="153" t="s">
        <v>361</v>
      </c>
      <c r="G379" s="12">
        <v>96500</v>
      </c>
      <c r="I379" s="12">
        <v>67993.59</v>
      </c>
      <c r="J379" s="244">
        <f t="shared" si="5"/>
        <v>70.45967875647669</v>
      </c>
    </row>
    <row r="380" spans="1:10" ht="12.75">
      <c r="A380" s="91" t="s">
        <v>334</v>
      </c>
      <c r="B380" s="271" t="s">
        <v>311</v>
      </c>
      <c r="C380" s="70" t="s">
        <v>308</v>
      </c>
      <c r="D380" s="92"/>
      <c r="E380" s="63"/>
      <c r="F380" s="160"/>
      <c r="G380" s="93">
        <f>G381</f>
        <v>1887211</v>
      </c>
      <c r="I380" s="93">
        <f>I381</f>
        <v>1783138.24</v>
      </c>
      <c r="J380" s="244">
        <f t="shared" si="5"/>
        <v>94.48536703103152</v>
      </c>
    </row>
    <row r="381" spans="1:10" ht="12.75">
      <c r="A381" s="94" t="s">
        <v>341</v>
      </c>
      <c r="B381" s="269" t="s">
        <v>311</v>
      </c>
      <c r="C381" s="51" t="s">
        <v>308</v>
      </c>
      <c r="D381" s="82" t="s">
        <v>283</v>
      </c>
      <c r="E381" s="2"/>
      <c r="F381" s="154"/>
      <c r="G381" s="13">
        <f>G382+G390+G388</f>
        <v>1887211</v>
      </c>
      <c r="I381" s="13">
        <f>I382+I390+I388</f>
        <v>1783138.24</v>
      </c>
      <c r="J381" s="244">
        <f t="shared" si="5"/>
        <v>94.48536703103152</v>
      </c>
    </row>
    <row r="382" spans="1:10" ht="12.75">
      <c r="A382" s="18" t="s">
        <v>484</v>
      </c>
      <c r="B382" s="269" t="s">
        <v>311</v>
      </c>
      <c r="C382" s="233" t="s">
        <v>308</v>
      </c>
      <c r="D382" s="234" t="s">
        <v>283</v>
      </c>
      <c r="E382" s="6" t="s">
        <v>466</v>
      </c>
      <c r="F382" s="235"/>
      <c r="G382" s="11">
        <f>G383+G387</f>
        <v>613550</v>
      </c>
      <c r="I382" s="11">
        <f>I383+I387</f>
        <v>521303.24</v>
      </c>
      <c r="J382" s="244">
        <f t="shared" si="5"/>
        <v>84.96507864069758</v>
      </c>
    </row>
    <row r="383" spans="1:10" ht="25.5">
      <c r="A383" s="174" t="s">
        <v>467</v>
      </c>
      <c r="B383" s="269" t="s">
        <v>311</v>
      </c>
      <c r="C383" s="49" t="s">
        <v>308</v>
      </c>
      <c r="D383" s="21" t="s">
        <v>283</v>
      </c>
      <c r="E383" s="21" t="s">
        <v>468</v>
      </c>
      <c r="F383" s="21"/>
      <c r="G383" s="22">
        <f>G384+G385</f>
        <v>350000</v>
      </c>
      <c r="I383" s="22">
        <f>I384+I385</f>
        <v>282753.24</v>
      </c>
      <c r="J383" s="244">
        <f t="shared" si="5"/>
        <v>80.78664</v>
      </c>
    </row>
    <row r="384" spans="1:10" ht="38.25">
      <c r="A384" s="65" t="s">
        <v>537</v>
      </c>
      <c r="B384" s="269" t="s">
        <v>311</v>
      </c>
      <c r="C384" s="27" t="s">
        <v>308</v>
      </c>
      <c r="D384" s="54" t="s">
        <v>283</v>
      </c>
      <c r="E384" s="3" t="s">
        <v>468</v>
      </c>
      <c r="F384" s="140" t="s">
        <v>533</v>
      </c>
      <c r="G384" s="66">
        <v>210391.35</v>
      </c>
      <c r="I384" s="66">
        <v>200913.22</v>
      </c>
      <c r="J384" s="244">
        <f t="shared" si="5"/>
        <v>95.49500015090925</v>
      </c>
    </row>
    <row r="385" spans="1:10" ht="12.75">
      <c r="A385" s="65" t="s">
        <v>359</v>
      </c>
      <c r="B385" s="269" t="s">
        <v>311</v>
      </c>
      <c r="C385" s="27" t="s">
        <v>308</v>
      </c>
      <c r="D385" s="54" t="s">
        <v>283</v>
      </c>
      <c r="E385" s="3" t="s">
        <v>468</v>
      </c>
      <c r="F385" s="176" t="s">
        <v>361</v>
      </c>
      <c r="G385" s="66">
        <v>139608.65</v>
      </c>
      <c r="I385" s="66">
        <v>81840.02</v>
      </c>
      <c r="J385" s="244">
        <f t="shared" si="5"/>
        <v>58.62102384057148</v>
      </c>
    </row>
    <row r="386" spans="1:10" ht="12.75">
      <c r="A386" s="24" t="s">
        <v>469</v>
      </c>
      <c r="B386" s="269" t="s">
        <v>311</v>
      </c>
      <c r="C386" s="38" t="s">
        <v>308</v>
      </c>
      <c r="D386" s="86" t="s">
        <v>283</v>
      </c>
      <c r="E386" s="21" t="s">
        <v>471</v>
      </c>
      <c r="F386" s="157"/>
      <c r="G386" s="22">
        <f>G387</f>
        <v>263550</v>
      </c>
      <c r="I386" s="22">
        <f>I387</f>
        <v>238550</v>
      </c>
      <c r="J386" s="244">
        <f t="shared" si="5"/>
        <v>90.51413394042876</v>
      </c>
    </row>
    <row r="387" spans="1:10" ht="25.5">
      <c r="A387" s="65" t="s">
        <v>470</v>
      </c>
      <c r="B387" s="269" t="s">
        <v>311</v>
      </c>
      <c r="C387" s="27" t="s">
        <v>308</v>
      </c>
      <c r="D387" s="54" t="s">
        <v>283</v>
      </c>
      <c r="E387" s="3" t="s">
        <v>471</v>
      </c>
      <c r="F387" s="140" t="s">
        <v>472</v>
      </c>
      <c r="G387" s="66">
        <v>263550</v>
      </c>
      <c r="I387" s="66">
        <v>238550</v>
      </c>
      <c r="J387" s="244">
        <f t="shared" si="5"/>
        <v>90.51413394042876</v>
      </c>
    </row>
    <row r="388" spans="1:10" ht="12.75">
      <c r="A388" s="196" t="s">
        <v>606</v>
      </c>
      <c r="B388" s="269" t="s">
        <v>311</v>
      </c>
      <c r="C388" s="28" t="s">
        <v>308</v>
      </c>
      <c r="D388" s="56" t="s">
        <v>283</v>
      </c>
      <c r="E388" s="21" t="s">
        <v>607</v>
      </c>
      <c r="F388" s="134"/>
      <c r="G388" s="22">
        <f>G389</f>
        <v>473661</v>
      </c>
      <c r="I388" s="22">
        <f>I389</f>
        <v>461835</v>
      </c>
      <c r="J388" s="244">
        <f t="shared" si="5"/>
        <v>97.50327766060536</v>
      </c>
    </row>
    <row r="389" spans="1:10" ht="25.5">
      <c r="A389" s="201" t="s">
        <v>550</v>
      </c>
      <c r="B389" s="269" t="s">
        <v>311</v>
      </c>
      <c r="C389" s="31" t="s">
        <v>308</v>
      </c>
      <c r="D389" s="54" t="s">
        <v>283</v>
      </c>
      <c r="E389" s="3" t="s">
        <v>607</v>
      </c>
      <c r="F389" s="140" t="s">
        <v>409</v>
      </c>
      <c r="G389" s="12">
        <v>473661</v>
      </c>
      <c r="I389" s="12">
        <v>461835</v>
      </c>
      <c r="J389" s="244">
        <f aca="true" t="shared" si="6" ref="J389:J421">I389/G389*100</f>
        <v>97.50327766060536</v>
      </c>
    </row>
    <row r="390" spans="1:10" ht="25.5">
      <c r="A390" s="64" t="s">
        <v>603</v>
      </c>
      <c r="B390" s="269" t="s">
        <v>311</v>
      </c>
      <c r="C390" s="28" t="s">
        <v>308</v>
      </c>
      <c r="D390" s="21" t="s">
        <v>283</v>
      </c>
      <c r="E390" s="23" t="s">
        <v>601</v>
      </c>
      <c r="F390" s="163"/>
      <c r="G390" s="219">
        <v>800000</v>
      </c>
      <c r="I390" s="219">
        <v>800000</v>
      </c>
      <c r="J390" s="244">
        <f t="shared" si="6"/>
        <v>100</v>
      </c>
    </row>
    <row r="391" spans="1:10" ht="25.5">
      <c r="A391" s="200" t="s">
        <v>602</v>
      </c>
      <c r="B391" s="269" t="s">
        <v>311</v>
      </c>
      <c r="C391" s="198" t="s">
        <v>308</v>
      </c>
      <c r="D391" s="3" t="s">
        <v>283</v>
      </c>
      <c r="E391" s="10" t="s">
        <v>601</v>
      </c>
      <c r="F391" s="186" t="s">
        <v>409</v>
      </c>
      <c r="G391" s="199">
        <v>800000</v>
      </c>
      <c r="I391" s="199">
        <v>800000</v>
      </c>
      <c r="J391" s="244">
        <f t="shared" si="6"/>
        <v>100</v>
      </c>
    </row>
    <row r="392" spans="1:10" ht="12.75">
      <c r="A392" s="72" t="s">
        <v>335</v>
      </c>
      <c r="B392" s="271" t="s">
        <v>311</v>
      </c>
      <c r="C392" s="70" t="s">
        <v>281</v>
      </c>
      <c r="D392" s="92"/>
      <c r="E392" s="63"/>
      <c r="F392" s="160"/>
      <c r="G392" s="93">
        <f>G393</f>
        <v>600000</v>
      </c>
      <c r="I392" s="93">
        <f>I393</f>
        <v>600000</v>
      </c>
      <c r="J392" s="244">
        <f t="shared" si="6"/>
        <v>100</v>
      </c>
    </row>
    <row r="393" spans="1:10" ht="12.75">
      <c r="A393" s="94" t="s">
        <v>304</v>
      </c>
      <c r="B393" s="269" t="s">
        <v>311</v>
      </c>
      <c r="C393" s="51" t="s">
        <v>281</v>
      </c>
      <c r="D393" s="82" t="s">
        <v>284</v>
      </c>
      <c r="E393" s="2"/>
      <c r="F393" s="154"/>
      <c r="G393" s="13">
        <f>G394</f>
        <v>600000</v>
      </c>
      <c r="I393" s="13">
        <f>I394</f>
        <v>600000</v>
      </c>
      <c r="J393" s="244">
        <f t="shared" si="6"/>
        <v>100</v>
      </c>
    </row>
    <row r="394" spans="1:10" ht="24.75" customHeight="1">
      <c r="A394" s="129" t="s">
        <v>508</v>
      </c>
      <c r="B394" s="269" t="s">
        <v>311</v>
      </c>
      <c r="C394" s="106" t="s">
        <v>281</v>
      </c>
      <c r="D394" s="80" t="s">
        <v>284</v>
      </c>
      <c r="E394" s="8" t="s">
        <v>540</v>
      </c>
      <c r="F394" s="146"/>
      <c r="G394" s="11">
        <f>G395</f>
        <v>600000</v>
      </c>
      <c r="I394" s="11">
        <f>I395</f>
        <v>600000</v>
      </c>
      <c r="J394" s="244">
        <f t="shared" si="6"/>
        <v>100</v>
      </c>
    </row>
    <row r="395" spans="1:10" s="216" customFormat="1" ht="25.5">
      <c r="A395" s="65" t="s">
        <v>404</v>
      </c>
      <c r="B395" s="269" t="s">
        <v>311</v>
      </c>
      <c r="C395" s="27" t="s">
        <v>281</v>
      </c>
      <c r="D395" s="54" t="s">
        <v>284</v>
      </c>
      <c r="E395" s="3" t="s">
        <v>540</v>
      </c>
      <c r="F395" s="140" t="s">
        <v>403</v>
      </c>
      <c r="G395" s="66">
        <v>600000</v>
      </c>
      <c r="H395" s="207"/>
      <c r="I395" s="66">
        <v>600000</v>
      </c>
      <c r="J395" s="244">
        <f t="shared" si="6"/>
        <v>100</v>
      </c>
    </row>
    <row r="396" spans="1:10" s="216" customFormat="1" ht="15.75">
      <c r="A396" s="99" t="s">
        <v>331</v>
      </c>
      <c r="B396" s="271" t="s">
        <v>311</v>
      </c>
      <c r="C396" s="95" t="s">
        <v>326</v>
      </c>
      <c r="D396" s="97"/>
      <c r="E396" s="96"/>
      <c r="F396" s="131"/>
      <c r="G396" s="98">
        <f>G397</f>
        <v>1933622.82</v>
      </c>
      <c r="H396" s="207"/>
      <c r="I396" s="98">
        <f>I397</f>
        <v>1933622.82</v>
      </c>
      <c r="J396" s="244">
        <f t="shared" si="6"/>
        <v>100</v>
      </c>
    </row>
    <row r="397" spans="1:10" s="216" customFormat="1" ht="12.75">
      <c r="A397" s="100" t="s">
        <v>336</v>
      </c>
      <c r="B397" s="269" t="s">
        <v>311</v>
      </c>
      <c r="C397" s="26" t="s">
        <v>326</v>
      </c>
      <c r="D397" s="74" t="s">
        <v>277</v>
      </c>
      <c r="E397" s="9"/>
      <c r="F397" s="161"/>
      <c r="G397" s="101">
        <f>G398+G400</f>
        <v>1933622.82</v>
      </c>
      <c r="H397" s="207"/>
      <c r="I397" s="101">
        <f>I398+I400</f>
        <v>1933622.82</v>
      </c>
      <c r="J397" s="244">
        <f t="shared" si="6"/>
        <v>100</v>
      </c>
    </row>
    <row r="398" spans="1:10" s="216" customFormat="1" ht="12.75">
      <c r="A398" s="90" t="s">
        <v>473</v>
      </c>
      <c r="B398" s="269" t="s">
        <v>311</v>
      </c>
      <c r="C398" s="28" t="s">
        <v>326</v>
      </c>
      <c r="D398" s="56" t="s">
        <v>277</v>
      </c>
      <c r="E398" s="21" t="s">
        <v>474</v>
      </c>
      <c r="F398" s="134"/>
      <c r="G398" s="102">
        <f>G399</f>
        <v>1789622.82</v>
      </c>
      <c r="H398" s="207"/>
      <c r="I398" s="102">
        <f>I399</f>
        <v>1789622.82</v>
      </c>
      <c r="J398" s="244">
        <f t="shared" si="6"/>
        <v>100</v>
      </c>
    </row>
    <row r="399" spans="1:10" s="216" customFormat="1" ht="12.75">
      <c r="A399" s="87" t="s">
        <v>399</v>
      </c>
      <c r="B399" s="269" t="s">
        <v>311</v>
      </c>
      <c r="C399" s="27" t="s">
        <v>326</v>
      </c>
      <c r="D399" s="54" t="s">
        <v>277</v>
      </c>
      <c r="E399" s="3" t="s">
        <v>474</v>
      </c>
      <c r="F399" s="140" t="s">
        <v>400</v>
      </c>
      <c r="G399" s="66">
        <v>1789622.82</v>
      </c>
      <c r="H399" s="207"/>
      <c r="I399" s="66">
        <v>1789622.82</v>
      </c>
      <c r="J399" s="244">
        <f t="shared" si="6"/>
        <v>100</v>
      </c>
    </row>
    <row r="400" spans="1:10" s="216" customFormat="1" ht="25.5">
      <c r="A400" s="90" t="s">
        <v>548</v>
      </c>
      <c r="B400" s="269" t="s">
        <v>311</v>
      </c>
      <c r="C400" s="28" t="s">
        <v>326</v>
      </c>
      <c r="D400" s="56" t="s">
        <v>277</v>
      </c>
      <c r="E400" s="21" t="s">
        <v>645</v>
      </c>
      <c r="F400" s="134"/>
      <c r="G400" s="102">
        <f>G401</f>
        <v>144000</v>
      </c>
      <c r="H400" s="207"/>
      <c r="I400" s="102">
        <f>I401</f>
        <v>144000</v>
      </c>
      <c r="J400" s="244">
        <f t="shared" si="6"/>
        <v>100</v>
      </c>
    </row>
    <row r="401" spans="1:10" s="216" customFormat="1" ht="12.75">
      <c r="A401" s="87" t="s">
        <v>399</v>
      </c>
      <c r="B401" s="269" t="s">
        <v>311</v>
      </c>
      <c r="C401" s="27" t="s">
        <v>326</v>
      </c>
      <c r="D401" s="54" t="s">
        <v>277</v>
      </c>
      <c r="E401" s="3" t="s">
        <v>645</v>
      </c>
      <c r="F401" s="140" t="s">
        <v>400</v>
      </c>
      <c r="G401" s="66">
        <v>144000</v>
      </c>
      <c r="H401" s="207"/>
      <c r="I401" s="66">
        <v>144000</v>
      </c>
      <c r="J401" s="244">
        <f t="shared" si="6"/>
        <v>100</v>
      </c>
    </row>
    <row r="402" spans="1:10" s="216" customFormat="1" ht="25.5">
      <c r="A402" s="72" t="s">
        <v>337</v>
      </c>
      <c r="B402" s="271" t="s">
        <v>311</v>
      </c>
      <c r="C402" s="62" t="s">
        <v>314</v>
      </c>
      <c r="D402" s="81"/>
      <c r="E402" s="63"/>
      <c r="F402" s="132"/>
      <c r="G402" s="93">
        <f>G403+G408</f>
        <v>8417000</v>
      </c>
      <c r="H402" s="207"/>
      <c r="I402" s="93">
        <f>I403+I408</f>
        <v>8367000</v>
      </c>
      <c r="J402" s="244">
        <f t="shared" si="6"/>
        <v>99.40596412023285</v>
      </c>
    </row>
    <row r="403" spans="1:10" s="216" customFormat="1" ht="25.5">
      <c r="A403" s="46" t="s">
        <v>338</v>
      </c>
      <c r="B403" s="269" t="s">
        <v>311</v>
      </c>
      <c r="C403" s="61" t="s">
        <v>314</v>
      </c>
      <c r="D403" s="139" t="s">
        <v>277</v>
      </c>
      <c r="E403" s="9"/>
      <c r="F403" s="162"/>
      <c r="G403" s="13">
        <f>G404+G406</f>
        <v>8167000</v>
      </c>
      <c r="H403" s="207"/>
      <c r="I403" s="13">
        <f>I404+I406</f>
        <v>8167000</v>
      </c>
      <c r="J403" s="244">
        <f t="shared" si="6"/>
        <v>100</v>
      </c>
    </row>
    <row r="404" spans="1:10" s="216" customFormat="1" ht="12.75">
      <c r="A404" s="60" t="s">
        <v>320</v>
      </c>
      <c r="B404" s="269" t="s">
        <v>311</v>
      </c>
      <c r="C404" s="57" t="s">
        <v>314</v>
      </c>
      <c r="D404" s="57" t="s">
        <v>277</v>
      </c>
      <c r="E404" s="59" t="s">
        <v>475</v>
      </c>
      <c r="F404" s="163"/>
      <c r="G404" s="22">
        <f>G405</f>
        <v>2834000</v>
      </c>
      <c r="H404" s="207"/>
      <c r="I404" s="22">
        <f>I405</f>
        <v>2834000</v>
      </c>
      <c r="J404" s="244">
        <f t="shared" si="6"/>
        <v>100</v>
      </c>
    </row>
    <row r="405" spans="1:10" s="216" customFormat="1" ht="12.75">
      <c r="A405" s="73" t="s">
        <v>401</v>
      </c>
      <c r="B405" s="269" t="s">
        <v>311</v>
      </c>
      <c r="C405" s="1" t="s">
        <v>314</v>
      </c>
      <c r="D405" s="75" t="s">
        <v>277</v>
      </c>
      <c r="E405" s="10" t="s">
        <v>475</v>
      </c>
      <c r="F405" s="20" t="s">
        <v>402</v>
      </c>
      <c r="G405" s="16">
        <v>2834000</v>
      </c>
      <c r="H405" s="207"/>
      <c r="I405" s="16">
        <v>2834000</v>
      </c>
      <c r="J405" s="244">
        <f t="shared" si="6"/>
        <v>100</v>
      </c>
    </row>
    <row r="406" spans="1:10" ht="25.5">
      <c r="A406" s="58" t="s">
        <v>319</v>
      </c>
      <c r="B406" s="269" t="s">
        <v>311</v>
      </c>
      <c r="C406" s="57" t="s">
        <v>314</v>
      </c>
      <c r="D406" s="57" t="s">
        <v>277</v>
      </c>
      <c r="E406" s="59" t="s">
        <v>476</v>
      </c>
      <c r="F406" s="163"/>
      <c r="G406" s="22">
        <f>G407</f>
        <v>5333000</v>
      </c>
      <c r="H406" s="207"/>
      <c r="I406" s="22">
        <f>I407</f>
        <v>5333000</v>
      </c>
      <c r="J406" s="244">
        <f t="shared" si="6"/>
        <v>100</v>
      </c>
    </row>
    <row r="407" spans="1:10" ht="12.75">
      <c r="A407" s="47" t="s">
        <v>401</v>
      </c>
      <c r="B407" s="269" t="s">
        <v>311</v>
      </c>
      <c r="C407" s="236" t="s">
        <v>314</v>
      </c>
      <c r="D407" s="10" t="s">
        <v>277</v>
      </c>
      <c r="E407" s="10" t="s">
        <v>476</v>
      </c>
      <c r="F407" s="10" t="s">
        <v>402</v>
      </c>
      <c r="G407" s="199">
        <v>5333000</v>
      </c>
      <c r="H407" s="207"/>
      <c r="I407" s="199">
        <v>5333000</v>
      </c>
      <c r="J407" s="244">
        <f t="shared" si="6"/>
        <v>100</v>
      </c>
    </row>
    <row r="408" spans="1:10" ht="12.75">
      <c r="A408" s="46" t="s">
        <v>651</v>
      </c>
      <c r="B408" s="269" t="s">
        <v>311</v>
      </c>
      <c r="C408" s="237" t="s">
        <v>314</v>
      </c>
      <c r="D408" s="238" t="s">
        <v>286</v>
      </c>
      <c r="E408" s="9"/>
      <c r="F408" s="9"/>
      <c r="G408" s="220">
        <f>G409</f>
        <v>250000</v>
      </c>
      <c r="I408" s="220">
        <f>I409</f>
        <v>200000</v>
      </c>
      <c r="J408" s="244">
        <f t="shared" si="6"/>
        <v>80</v>
      </c>
    </row>
    <row r="409" spans="1:10" ht="25.5">
      <c r="A409" s="239" t="s">
        <v>553</v>
      </c>
      <c r="B409" s="269" t="s">
        <v>311</v>
      </c>
      <c r="C409" s="240" t="s">
        <v>314</v>
      </c>
      <c r="D409" s="241" t="s">
        <v>286</v>
      </c>
      <c r="E409" s="23" t="s">
        <v>652</v>
      </c>
      <c r="F409" s="23"/>
      <c r="G409" s="219">
        <f>G410</f>
        <v>250000</v>
      </c>
      <c r="I409" s="219">
        <f>I410</f>
        <v>200000</v>
      </c>
      <c r="J409" s="244">
        <f t="shared" si="6"/>
        <v>80</v>
      </c>
    </row>
    <row r="410" spans="1:10" ht="13.5" thickBot="1">
      <c r="A410" s="47" t="s">
        <v>554</v>
      </c>
      <c r="B410" s="269" t="s">
        <v>311</v>
      </c>
      <c r="C410" s="242" t="s">
        <v>314</v>
      </c>
      <c r="D410" s="75" t="s">
        <v>286</v>
      </c>
      <c r="E410" s="247" t="s">
        <v>652</v>
      </c>
      <c r="F410" s="20" t="s">
        <v>556</v>
      </c>
      <c r="G410" s="16">
        <v>250000</v>
      </c>
      <c r="I410" s="16">
        <v>200000</v>
      </c>
      <c r="J410" s="244">
        <f t="shared" si="6"/>
        <v>80</v>
      </c>
    </row>
    <row r="411" spans="1:10" ht="16.5" thickBot="1">
      <c r="A411" s="246" t="s">
        <v>294</v>
      </c>
      <c r="B411" s="271" t="s">
        <v>311</v>
      </c>
      <c r="C411" s="248"/>
      <c r="D411" s="249"/>
      <c r="E411" s="250"/>
      <c r="F411" s="250"/>
      <c r="G411" s="251">
        <f>G11+G76+G80+G84+G109+G155+G283+G328+G332+G380+G392+G396+G402</f>
        <v>444057260</v>
      </c>
      <c r="H411" s="252"/>
      <c r="I411" s="253">
        <f>I11+I76+I80+I84+I109+I155+I283+I328+I332+I380+I392+I396+I402</f>
        <v>418203382.75000006</v>
      </c>
      <c r="J411" s="258">
        <f t="shared" si="6"/>
        <v>94.17780552670169</v>
      </c>
    </row>
    <row r="412" spans="9:10" ht="12.75">
      <c r="I412" s="216"/>
      <c r="J412" s="257"/>
    </row>
    <row r="413" spans="4:10" ht="12.75">
      <c r="D413" s="177" t="s">
        <v>344</v>
      </c>
      <c r="E413" s="177"/>
      <c r="F413" s="177"/>
      <c r="G413" s="178">
        <f>G13+G17+G23+G55+G61+G67+G94+G100+G104+G111+G116+G129+G131+G133+G135+G143+G145+G147+G153+G160+G162+G188+G193+G201+G213+G238+G241+G243+G246+G255+G74+G259+G267+G274+G278+G280+G295+G304+G307+G310+G313+G316+G330+G334+G352+G373+G376+G383+G386+G394+G398+G404+G408</f>
        <v>146616243.21</v>
      </c>
      <c r="I413" s="178">
        <f>I13+I17+I23+I55+I61+I67+I94+I100+I104+I111+I116+I129+I131+I133+I135+I143+I145+I147+I153+I160+I162+I188+I193+I201+I213+I238+I241+I243+I246+I255+I74+I259+I267+I274+I278+I280+I295+I304+I307+I310+I313+I316+I330+I334+I352+I373+I376+I383+I386+I394+I398+I404+I408</f>
        <v>133420398.46</v>
      </c>
      <c r="J413" s="244">
        <f t="shared" si="6"/>
        <v>90.99973886856489</v>
      </c>
    </row>
    <row r="414" spans="4:10" ht="12.75">
      <c r="D414" s="177" t="s">
        <v>509</v>
      </c>
      <c r="E414" s="177"/>
      <c r="F414" s="177"/>
      <c r="G414" s="178">
        <f>G58+G124+G138+G343+G345+G351</f>
        <v>6079229.0200000005</v>
      </c>
      <c r="I414" s="178">
        <f>I58+I124+I138+I343+I345+I351</f>
        <v>6023169.0200000005</v>
      </c>
      <c r="J414" s="244">
        <f t="shared" si="6"/>
        <v>99.07784359142305</v>
      </c>
    </row>
    <row r="415" spans="4:10" ht="12.75">
      <c r="D415" s="177" t="s">
        <v>345</v>
      </c>
      <c r="E415" s="177"/>
      <c r="F415" s="177"/>
      <c r="G415" s="178">
        <f>G158+G191+G291</f>
        <v>16000000</v>
      </c>
      <c r="I415" s="178">
        <f>I158+I191+I291</f>
        <v>15450169.169999998</v>
      </c>
      <c r="J415" s="244">
        <f t="shared" si="6"/>
        <v>96.5635573125</v>
      </c>
    </row>
    <row r="416" spans="4:10" ht="12.75">
      <c r="D416" s="177" t="s">
        <v>346</v>
      </c>
      <c r="E416" s="177"/>
      <c r="F416" s="177"/>
      <c r="G416" s="178">
        <f>G25+G29+G32+G34+G59+G78+G82+G86+G89+G92+G102+G107+G118+G120+G125+G128+G139+G141+G171+G177+G180+G184+G186+G203+G206+G217+G225+G228+G230+G232+G234+G236+G252+G302+G318+G320+G322+G324+G327+G336+G346+G348-G351+G354-G373+G388+G391+G400+G406</f>
        <v>273769703.59000003</v>
      </c>
      <c r="I416" s="178">
        <f>I25+I29+I32+I34+I59+I78+I82+I86+I89+I92+I102+I107+I118+I120+I125+I128+I139+I141+I171+I177+I180+I184+I186+I203+I206+I217+I225+I228+I230+I232+I234+I236+I252+I302+I318+I320+I322+I324+I327+I336+I346+I348-I351+I354-I373+I388+I391+I400+I406</f>
        <v>262292390.20000002</v>
      </c>
      <c r="J416" s="244">
        <f t="shared" si="6"/>
        <v>95.80767585328267</v>
      </c>
    </row>
    <row r="417" spans="4:10" ht="12.75">
      <c r="D417" s="177" t="s">
        <v>629</v>
      </c>
      <c r="E417" s="177"/>
      <c r="F417" s="177"/>
      <c r="G417" s="178">
        <f>G113</f>
        <v>278084.18</v>
      </c>
      <c r="I417" s="178">
        <f>I113</f>
        <v>16639.83</v>
      </c>
      <c r="J417" s="244">
        <f t="shared" si="6"/>
        <v>5.9837384492710095</v>
      </c>
    </row>
    <row r="418" spans="4:10" ht="13.5" thickBot="1">
      <c r="D418" s="259" t="s">
        <v>347</v>
      </c>
      <c r="E418" s="259"/>
      <c r="F418" s="259"/>
      <c r="G418" s="260">
        <f>G39+G42+G44+G46+G48+G51+G287</f>
        <v>1314000</v>
      </c>
      <c r="I418" s="260">
        <f>I39+I42+I44+I46+I48+I51+I287</f>
        <v>1000616.07</v>
      </c>
      <c r="J418" s="244">
        <f t="shared" si="6"/>
        <v>76.15038584474885</v>
      </c>
    </row>
    <row r="419" spans="4:10" ht="13.5" thickBot="1">
      <c r="D419" s="264"/>
      <c r="E419" s="265"/>
      <c r="F419" s="266"/>
      <c r="G419" s="263">
        <f>SUM(G413:G418)</f>
        <v>444057260.00000006</v>
      </c>
      <c r="H419" s="261"/>
      <c r="I419" s="262">
        <f>SUM(I413:I418)</f>
        <v>418203382.75</v>
      </c>
      <c r="J419" s="258">
        <f t="shared" si="6"/>
        <v>94.17780552670165</v>
      </c>
    </row>
    <row r="421" spans="5:10" ht="12.75">
      <c r="E421" t="s">
        <v>653</v>
      </c>
      <c r="G421" s="204">
        <f>G410+G407+G405+G391+G389+G327+G325+G323+G321+G319+G146+G144+G142+G139+G138+G134+G130+G128+G126+G124+G119+G117+G115+G112+G108+G101+G93+G83+G79+G60+G58+G38</f>
        <v>35908790.18</v>
      </c>
      <c r="I421" s="204">
        <f>I410+I407+I405+I391+I389+I327+I325+I323+I321+I319+I146+I144+I142+I139+I138+I134+I130+I128+I126+I124+I119+I117+I115+I112+I108+I101+I93+I83+I79+I60+I58+I38</f>
        <v>28588095.449999996</v>
      </c>
      <c r="J421" s="257">
        <f t="shared" si="6"/>
        <v>79.61308444728003</v>
      </c>
    </row>
  </sheetData>
  <sheetProtection/>
  <mergeCells count="12">
    <mergeCell ref="E4:E9"/>
    <mergeCell ref="F4:F9"/>
    <mergeCell ref="I4:I9"/>
    <mergeCell ref="J4:J9"/>
    <mergeCell ref="B4:B9"/>
    <mergeCell ref="E1:H1"/>
    <mergeCell ref="A3:H3"/>
    <mergeCell ref="A2:F2"/>
    <mergeCell ref="G4:G9"/>
    <mergeCell ref="A4:A9"/>
    <mergeCell ref="C4:C9"/>
    <mergeCell ref="D4:D9"/>
  </mergeCells>
  <printOptions/>
  <pageMargins left="0.9" right="0.17" top="0.4724409448818898" bottom="0.15748031496062992" header="0.15748031496062992" footer="0.15748031496062992"/>
  <pageSetup fitToHeight="9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4">
      <selection activeCell="C26" sqref="C26"/>
    </sheetView>
  </sheetViews>
  <sheetFormatPr defaultColWidth="9.00390625" defaultRowHeight="12.75"/>
  <cols>
    <col min="1" max="1" width="51.75390625" style="243" customWidth="1"/>
    <col min="2" max="2" width="33.875" style="463" customWidth="1"/>
    <col min="3" max="3" width="17.25390625" style="243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2:4" ht="29.25" customHeight="1">
      <c r="B1" s="543" t="s">
        <v>274</v>
      </c>
      <c r="C1" s="503"/>
      <c r="D1" s="503"/>
    </row>
    <row r="2" spans="1:3" s="243" customFormat="1" ht="12.75">
      <c r="A2" s="462"/>
      <c r="B2" s="544"/>
      <c r="C2" s="544"/>
    </row>
    <row r="3" s="243" customFormat="1" ht="12.75">
      <c r="B3" s="463"/>
    </row>
    <row r="4" spans="1:3" s="243" customFormat="1" ht="12.75">
      <c r="A4" s="545" t="s">
        <v>214</v>
      </c>
      <c r="B4" s="545"/>
      <c r="C4" s="545"/>
    </row>
    <row r="5" s="243" customFormat="1" ht="12.75">
      <c r="B5" s="463"/>
    </row>
    <row r="6" spans="1:5" s="467" customFormat="1" ht="53.25">
      <c r="A6" s="464" t="s">
        <v>215</v>
      </c>
      <c r="B6" s="465" t="s">
        <v>216</v>
      </c>
      <c r="C6" s="464" t="s">
        <v>217</v>
      </c>
      <c r="D6" s="464" t="s">
        <v>655</v>
      </c>
      <c r="E6" s="466" t="s">
        <v>218</v>
      </c>
    </row>
    <row r="7" spans="1:5" s="467" customFormat="1" ht="11.25">
      <c r="A7" s="464">
        <v>1</v>
      </c>
      <c r="B7" s="465" t="s">
        <v>219</v>
      </c>
      <c r="C7" s="464">
        <v>11</v>
      </c>
      <c r="D7" s="464">
        <v>11</v>
      </c>
      <c r="E7" s="464">
        <v>11</v>
      </c>
    </row>
    <row r="8" spans="1:5" s="472" customFormat="1" ht="33.75" customHeight="1">
      <c r="A8" s="468" t="s">
        <v>220</v>
      </c>
      <c r="B8" s="469" t="s">
        <v>221</v>
      </c>
      <c r="C8" s="470">
        <f>C9+C14+C19+C28</f>
        <v>24596000.00000006</v>
      </c>
      <c r="D8" s="470">
        <f>D9+D14+D19+D28</f>
        <v>30882342.820000052</v>
      </c>
      <c r="E8" s="471">
        <f aca="true" t="shared" si="0" ref="E8:E31">D8/C8*100</f>
        <v>125.55839494226694</v>
      </c>
    </row>
    <row r="9" spans="1:5" s="472" customFormat="1" ht="33.75" customHeight="1">
      <c r="A9" s="468" t="s">
        <v>222</v>
      </c>
      <c r="B9" s="473" t="s">
        <v>223</v>
      </c>
      <c r="C9" s="470">
        <f>C10-C12</f>
        <v>10000000</v>
      </c>
      <c r="D9" s="470">
        <f>D10-D12</f>
        <v>10000000</v>
      </c>
      <c r="E9" s="471">
        <f t="shared" si="0"/>
        <v>100</v>
      </c>
    </row>
    <row r="10" spans="1:5" s="472" customFormat="1" ht="33.75" customHeight="1">
      <c r="A10" s="468" t="s">
        <v>224</v>
      </c>
      <c r="B10" s="473" t="s">
        <v>225</v>
      </c>
      <c r="C10" s="470">
        <f>C11</f>
        <v>10000000</v>
      </c>
      <c r="D10" s="470">
        <f>D11</f>
        <v>10000000</v>
      </c>
      <c r="E10" s="471">
        <f t="shared" si="0"/>
        <v>100</v>
      </c>
    </row>
    <row r="11" spans="1:5" s="472" customFormat="1" ht="39.75" customHeight="1">
      <c r="A11" s="474" t="s">
        <v>226</v>
      </c>
      <c r="B11" s="473" t="s">
        <v>227</v>
      </c>
      <c r="C11" s="475">
        <v>10000000</v>
      </c>
      <c r="D11" s="475">
        <v>10000000</v>
      </c>
      <c r="E11" s="471">
        <f t="shared" si="0"/>
        <v>100</v>
      </c>
    </row>
    <row r="12" spans="1:5" s="472" customFormat="1" ht="33.75" customHeight="1">
      <c r="A12" s="468" t="s">
        <v>228</v>
      </c>
      <c r="B12" s="473" t="s">
        <v>229</v>
      </c>
      <c r="C12" s="470">
        <f>C13</f>
        <v>0</v>
      </c>
      <c r="D12" s="470">
        <f>D13</f>
        <v>0</v>
      </c>
      <c r="E12" s="471" t="e">
        <f t="shared" si="0"/>
        <v>#DIV/0!</v>
      </c>
    </row>
    <row r="13" spans="1:5" s="472" customFormat="1" ht="39.75" customHeight="1">
      <c r="A13" s="474" t="s">
        <v>230</v>
      </c>
      <c r="B13" s="473" t="s">
        <v>231</v>
      </c>
      <c r="C13" s="475">
        <v>0</v>
      </c>
      <c r="D13" s="475">
        <v>0</v>
      </c>
      <c r="E13" s="471" t="e">
        <f t="shared" si="0"/>
        <v>#DIV/0!</v>
      </c>
    </row>
    <row r="14" spans="1:5" s="472" customFormat="1" ht="24.75" customHeight="1">
      <c r="A14" s="468" t="s">
        <v>232</v>
      </c>
      <c r="B14" s="469" t="s">
        <v>233</v>
      </c>
      <c r="C14" s="470">
        <f>C15+C17</f>
        <v>11504000</v>
      </c>
      <c r="D14" s="470">
        <f>D15+D17</f>
        <v>11504000</v>
      </c>
      <c r="E14" s="471">
        <f t="shared" si="0"/>
        <v>100</v>
      </c>
    </row>
    <row r="15" spans="1:5" s="472" customFormat="1" ht="36" customHeight="1">
      <c r="A15" s="468" t="s">
        <v>234</v>
      </c>
      <c r="B15" s="469" t="s">
        <v>235</v>
      </c>
      <c r="C15" s="470">
        <f>C16</f>
        <v>18300000</v>
      </c>
      <c r="D15" s="470">
        <f>D16</f>
        <v>18300000</v>
      </c>
      <c r="E15" s="471">
        <f t="shared" si="0"/>
        <v>100</v>
      </c>
    </row>
    <row r="16" spans="1:5" s="472" customFormat="1" ht="41.25" customHeight="1">
      <c r="A16" s="476" t="s">
        <v>236</v>
      </c>
      <c r="B16" s="469" t="s">
        <v>237</v>
      </c>
      <c r="C16" s="475">
        <v>18300000</v>
      </c>
      <c r="D16" s="475">
        <v>18300000</v>
      </c>
      <c r="E16" s="471">
        <f t="shared" si="0"/>
        <v>100</v>
      </c>
    </row>
    <row r="17" spans="1:5" s="472" customFormat="1" ht="42" customHeight="1">
      <c r="A17" s="468" t="s">
        <v>238</v>
      </c>
      <c r="B17" s="469" t="s">
        <v>239</v>
      </c>
      <c r="C17" s="470">
        <f>C18</f>
        <v>-6796000</v>
      </c>
      <c r="D17" s="470">
        <f>D18</f>
        <v>-6796000</v>
      </c>
      <c r="E17" s="471">
        <f t="shared" si="0"/>
        <v>100</v>
      </c>
    </row>
    <row r="18" spans="1:5" s="472" customFormat="1" ht="39.75" customHeight="1">
      <c r="A18" s="476" t="s">
        <v>240</v>
      </c>
      <c r="B18" s="469" t="s">
        <v>241</v>
      </c>
      <c r="C18" s="475">
        <v>-6796000</v>
      </c>
      <c r="D18" s="475">
        <v>-6796000</v>
      </c>
      <c r="E18" s="471">
        <f t="shared" si="0"/>
        <v>100</v>
      </c>
    </row>
    <row r="19" spans="1:5" s="472" customFormat="1" ht="25.5">
      <c r="A19" s="468" t="s">
        <v>242</v>
      </c>
      <c r="B19" s="477" t="s">
        <v>243</v>
      </c>
      <c r="C19" s="470">
        <f>C20+C24</f>
        <v>604400.0000000596</v>
      </c>
      <c r="D19" s="470">
        <f>D20+D24</f>
        <v>7003642.820000052</v>
      </c>
      <c r="E19" s="471">
        <f t="shared" si="0"/>
        <v>1158.7761118463536</v>
      </c>
    </row>
    <row r="20" spans="1:5" s="472" customFormat="1" ht="15" customHeight="1">
      <c r="A20" s="468" t="s">
        <v>244</v>
      </c>
      <c r="B20" s="477" t="s">
        <v>245</v>
      </c>
      <c r="C20" s="470">
        <f aca="true" t="shared" si="1" ref="C20:D22">C21</f>
        <v>-450248860</v>
      </c>
      <c r="D20" s="470">
        <f t="shared" si="1"/>
        <v>-431521781.34</v>
      </c>
      <c r="E20" s="471">
        <f t="shared" si="0"/>
        <v>95.8407271347672</v>
      </c>
    </row>
    <row r="21" spans="1:5" s="472" customFormat="1" ht="18" customHeight="1">
      <c r="A21" s="476" t="s">
        <v>246</v>
      </c>
      <c r="B21" s="469" t="s">
        <v>247</v>
      </c>
      <c r="C21" s="475">
        <f t="shared" si="1"/>
        <v>-450248860</v>
      </c>
      <c r="D21" s="475">
        <f t="shared" si="1"/>
        <v>-431521781.34</v>
      </c>
      <c r="E21" s="471">
        <f t="shared" si="0"/>
        <v>95.8407271347672</v>
      </c>
    </row>
    <row r="22" spans="1:5" s="478" customFormat="1" ht="18.75" customHeight="1">
      <c r="A22" s="476" t="s">
        <v>248</v>
      </c>
      <c r="B22" s="469" t="s">
        <v>249</v>
      </c>
      <c r="C22" s="475">
        <f t="shared" si="1"/>
        <v>-450248860</v>
      </c>
      <c r="D22" s="475">
        <f t="shared" si="1"/>
        <v>-431521781.34</v>
      </c>
      <c r="E22" s="471">
        <f t="shared" si="0"/>
        <v>95.8407271347672</v>
      </c>
    </row>
    <row r="23" spans="1:5" s="478" customFormat="1" ht="24.75" customHeight="1">
      <c r="A23" s="476" t="s">
        <v>250</v>
      </c>
      <c r="B23" s="469" t="s">
        <v>251</v>
      </c>
      <c r="C23" s="475">
        <v>-450248860</v>
      </c>
      <c r="D23" s="475">
        <v>-431521781.34</v>
      </c>
      <c r="E23" s="471">
        <f t="shared" si="0"/>
        <v>95.8407271347672</v>
      </c>
    </row>
    <row r="24" spans="1:5" s="478" customFormat="1" ht="16.5" customHeight="1">
      <c r="A24" s="468" t="s">
        <v>252</v>
      </c>
      <c r="B24" s="477" t="s">
        <v>253</v>
      </c>
      <c r="C24" s="470">
        <f aca="true" t="shared" si="2" ref="C24:D26">C25</f>
        <v>450853260.00000006</v>
      </c>
      <c r="D24" s="470">
        <f t="shared" si="2"/>
        <v>438525424.16</v>
      </c>
      <c r="E24" s="471">
        <f t="shared" si="0"/>
        <v>97.26566558706928</v>
      </c>
    </row>
    <row r="25" spans="1:5" s="478" customFormat="1" ht="30" customHeight="1">
      <c r="A25" s="476" t="s">
        <v>254</v>
      </c>
      <c r="B25" s="469" t="s">
        <v>255</v>
      </c>
      <c r="C25" s="475">
        <f t="shared" si="2"/>
        <v>450853260.00000006</v>
      </c>
      <c r="D25" s="475">
        <f t="shared" si="2"/>
        <v>438525424.16</v>
      </c>
      <c r="E25" s="471">
        <f t="shared" si="0"/>
        <v>97.26566558706928</v>
      </c>
    </row>
    <row r="26" spans="1:5" s="472" customFormat="1" ht="32.25" customHeight="1">
      <c r="A26" s="476" t="s">
        <v>256</v>
      </c>
      <c r="B26" s="469" t="s">
        <v>257</v>
      </c>
      <c r="C26" s="475">
        <f t="shared" si="2"/>
        <v>450853260.00000006</v>
      </c>
      <c r="D26" s="475">
        <f t="shared" si="2"/>
        <v>438525424.16</v>
      </c>
      <c r="E26" s="471">
        <f t="shared" si="0"/>
        <v>97.26566558706928</v>
      </c>
    </row>
    <row r="27" spans="1:6" s="472" customFormat="1" ht="24" customHeight="1">
      <c r="A27" s="476" t="s">
        <v>258</v>
      </c>
      <c r="B27" s="469" t="s">
        <v>259</v>
      </c>
      <c r="C27" s="475">
        <f>'[1]расх'!G412-C12-C17-C32</f>
        <v>450853260.00000006</v>
      </c>
      <c r="D27" s="475">
        <v>438525424.16</v>
      </c>
      <c r="E27" s="471">
        <f t="shared" si="0"/>
        <v>97.26566558706928</v>
      </c>
      <c r="F27" s="479"/>
    </row>
    <row r="28" spans="1:5" ht="26.25" customHeight="1">
      <c r="A28" s="468" t="s">
        <v>260</v>
      </c>
      <c r="B28" s="477" t="s">
        <v>261</v>
      </c>
      <c r="C28" s="470">
        <f>C29</f>
        <v>2487600</v>
      </c>
      <c r="D28" s="470">
        <f>D29</f>
        <v>2374700</v>
      </c>
      <c r="E28" s="471">
        <f t="shared" si="0"/>
        <v>95.46148898536742</v>
      </c>
    </row>
    <row r="29" spans="1:5" ht="24.75" customHeight="1">
      <c r="A29" s="468" t="s">
        <v>262</v>
      </c>
      <c r="B29" s="477" t="s">
        <v>263</v>
      </c>
      <c r="C29" s="470">
        <f>C30+C32</f>
        <v>2487600</v>
      </c>
      <c r="D29" s="470">
        <f>D30+D32</f>
        <v>2374700</v>
      </c>
      <c r="E29" s="471">
        <f t="shared" si="0"/>
        <v>95.46148898536742</v>
      </c>
    </row>
    <row r="30" spans="1:5" ht="24.75" customHeight="1">
      <c r="A30" s="476" t="s">
        <v>264</v>
      </c>
      <c r="B30" s="469" t="s">
        <v>265</v>
      </c>
      <c r="C30" s="475">
        <f>C31</f>
        <v>2487600</v>
      </c>
      <c r="D30" s="475">
        <f>D31</f>
        <v>2374700</v>
      </c>
      <c r="E30" s="471">
        <f t="shared" si="0"/>
        <v>95.46148898536742</v>
      </c>
    </row>
    <row r="31" spans="1:5" ht="51.75" customHeight="1">
      <c r="A31" s="476" t="s">
        <v>266</v>
      </c>
      <c r="B31" s="469" t="s">
        <v>267</v>
      </c>
      <c r="C31" s="475">
        <v>2487600</v>
      </c>
      <c r="D31" s="475">
        <v>2374700</v>
      </c>
      <c r="E31" s="471">
        <f t="shared" si="0"/>
        <v>95.46148898536742</v>
      </c>
    </row>
    <row r="32" spans="1:5" ht="24.75" customHeight="1">
      <c r="A32" s="476" t="s">
        <v>268</v>
      </c>
      <c r="B32" s="469" t="s">
        <v>269</v>
      </c>
      <c r="C32" s="475">
        <f>C33</f>
        <v>0</v>
      </c>
      <c r="D32" s="475">
        <f>D33</f>
        <v>0</v>
      </c>
      <c r="E32" s="475"/>
    </row>
    <row r="33" spans="1:5" ht="38.25" customHeight="1">
      <c r="A33" s="476" t="s">
        <v>270</v>
      </c>
      <c r="B33" s="469" t="s">
        <v>271</v>
      </c>
      <c r="C33" s="475">
        <f>C34</f>
        <v>0</v>
      </c>
      <c r="D33" s="475">
        <f>D34</f>
        <v>0</v>
      </c>
      <c r="E33" s="475"/>
    </row>
    <row r="34" spans="1:5" ht="43.5" customHeight="1">
      <c r="A34" s="476" t="s">
        <v>272</v>
      </c>
      <c r="B34" s="469" t="s">
        <v>273</v>
      </c>
      <c r="C34" s="475"/>
      <c r="D34" s="475"/>
      <c r="E34" s="475"/>
    </row>
    <row r="37" spans="1:3" ht="18">
      <c r="A37" s="480"/>
      <c r="B37" s="481"/>
      <c r="C37" s="482"/>
    </row>
    <row r="38" spans="2:7" ht="18">
      <c r="B38" s="481"/>
      <c r="C38" s="483"/>
      <c r="D38" s="204"/>
      <c r="E38" s="204"/>
      <c r="F38" s="204"/>
      <c r="G38" s="204"/>
    </row>
    <row r="39" spans="2:7" ht="18">
      <c r="B39" s="481"/>
      <c r="C39" s="484"/>
      <c r="D39" s="204"/>
      <c r="E39" s="204"/>
      <c r="F39" s="204"/>
      <c r="G39" s="204"/>
    </row>
    <row r="40" spans="2:7" ht="18">
      <c r="B40" s="481"/>
      <c r="C40" s="483"/>
      <c r="D40" s="204"/>
      <c r="E40" s="204"/>
      <c r="F40" s="204"/>
      <c r="G40" s="204"/>
    </row>
    <row r="41" spans="2:3" ht="18">
      <c r="B41" s="481"/>
      <c r="C41" s="483"/>
    </row>
    <row r="42" spans="2:3" ht="18">
      <c r="B42" s="481"/>
      <c r="C42" s="485"/>
    </row>
  </sheetData>
  <sheetProtection/>
  <mergeCells count="3">
    <mergeCell ref="B1:D1"/>
    <mergeCell ref="B2:C2"/>
    <mergeCell ref="A4:C4"/>
  </mergeCells>
  <printOptions/>
  <pageMargins left="0.7" right="0.7" top="0.75" bottom="0.33" header="0.3" footer="0.17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2016-05-17T07:30:36Z</cp:lastPrinted>
  <dcterms:created xsi:type="dcterms:W3CDTF">2004-09-08T10:28:32Z</dcterms:created>
  <dcterms:modified xsi:type="dcterms:W3CDTF">2016-05-18T08:30:07Z</dcterms:modified>
  <cp:category/>
  <cp:version/>
  <cp:contentType/>
  <cp:contentStatus/>
</cp:coreProperties>
</file>