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195" windowHeight="7635" activeTab="1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'дох'!$A$1:$U$125</definedName>
    <definedName name="_xlnm.Print_Area" localSheetId="2">'ист'!$A$1:$E$44</definedName>
    <definedName name="_xlnm.Print_Area" localSheetId="1">'расх'!$A$1:$I$401</definedName>
  </definedNames>
  <calcPr fullCalcOnLoad="1"/>
</workbook>
</file>

<file path=xl/sharedStrings.xml><?xml version="1.0" encoding="utf-8"?>
<sst xmlns="http://schemas.openxmlformats.org/spreadsheetml/2006/main" count="3210" uniqueCount="608">
  <si>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</si>
  <si>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</si>
  <si>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</si>
  <si>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</si>
  <si>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</si>
  <si>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</si>
  <si>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</si>
  <si>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</si>
  <si>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</si>
  <si>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</si>
  <si>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</si>
  <si>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</si>
  <si>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</si>
  <si>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</si>
  <si>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</si>
  <si>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</si>
  <si>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</si>
  <si>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</si>
  <si>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</si>
  <si>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</si>
  <si>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</si>
  <si>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</si>
  <si>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</si>
  <si>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</si>
  <si>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</si>
  <si>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</si>
  <si>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</si>
  <si>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</si>
  <si>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</si>
  <si>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</si>
  <si>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</si>
  <si>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</si>
  <si>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</si>
  <si>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</si>
  <si>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</si>
  <si>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</si>
  <si>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</si>
  <si>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</si>
  <si>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</si>
  <si>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</si>
  <si>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</si>
  <si>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</si>
  <si>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</si>
  <si>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</si>
  <si>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</si>
  <si>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</si>
  <si>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</si>
  <si>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</si>
  <si>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</si>
  <si>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</si>
  <si>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ДОХОДЫ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</si>
  <si>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</si>
  <si>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</si>
  <si>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</si>
  <si>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</si>
  <si>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</si>
  <si>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</si>
  <si>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</si>
  <si>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</si>
  <si>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</si>
  <si>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</si>
  <si>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</si>
  <si>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</si>
  <si>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</si>
  <si>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</si>
  <si>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</si>
  <si>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</si>
  <si>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</si>
  <si>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</si>
  <si>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</si>
  <si>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Единый сельскохозяйственный налог( за налоговые периоды, истекшие до 1 января 2011 года)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</si>
  <si>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</si>
  <si>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</si>
  <si>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</si>
  <si>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</si>
  <si>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</si>
  <si>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</si>
  <si>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</si>
  <si>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</si>
  <si>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</si>
  <si>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</si>
  <si>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</si>
  <si>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</si>
  <si>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013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</si>
  <si>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</si>
  <si>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</si>
  <si>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</si>
  <si>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</si>
  <si>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</si>
  <si>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</si>
  <si>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</si>
  <si>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</si>
  <si>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</si>
  <si>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</si>
  <si>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</si>
  <si>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</si>
  <si>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</si>
  <si>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</si>
  <si>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</si>
  <si>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</si>
  <si>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</si>
  <si>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</si>
  <si>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</si>
  <si>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</si>
  <si>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</si>
  <si>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</si>
  <si>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</si>
  <si>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</si>
  <si>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</si>
  <si>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</si>
  <si>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</si>
  <si>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</si>
  <si>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</si>
  <si>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</si>
  <si>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</si>
  <si>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>30</t>
  </si>
  <si>
    <t>014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</si>
  <si>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</si>
  <si>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</si>
  <si>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</si>
  <si>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</si>
  <si>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</si>
  <si>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</si>
  <si>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</si>
  <si>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</si>
  <si>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</si>
  <si>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</si>
  <si>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</si>
  <si>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</si>
  <si>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</si>
  <si>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</si>
  <si>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</si>
  <si>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</si>
  <si>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</si>
  <si>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</si>
  <si>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Субсидии бюджетам субъектов  Российской Федерации и муниципальных образований</t>
  </si>
  <si>
    <t>089</t>
  </si>
  <si>
    <t>Прочие субсидии</t>
  </si>
  <si>
    <t>999</t>
  </si>
  <si>
    <t>Прочие субсидии бюджетам муниципальных районов</t>
  </si>
  <si>
    <t>Субвенции бюджетам субъектов  Российской Федерации и муниципальных образований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</si>
  <si>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</si>
  <si>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</si>
  <si>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</si>
  <si>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</si>
  <si>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</si>
  <si>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</si>
  <si>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</si>
  <si>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</si>
  <si>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</si>
  <si>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</si>
  <si>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</si>
  <si>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</si>
  <si>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</si>
  <si>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</si>
  <si>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</si>
  <si>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</si>
  <si>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</si>
  <si>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</si>
  <si>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</si>
  <si>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</si>
  <si>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</si>
  <si>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</si>
  <si>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</si>
  <si>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</si>
  <si>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</si>
  <si>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</si>
  <si>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</si>
  <si>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</si>
  <si>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</si>
  <si>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</si>
  <si>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</si>
  <si>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</si>
  <si>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</si>
  <si>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</si>
  <si>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</si>
  <si>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</si>
  <si>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</si>
  <si>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</si>
  <si>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</si>
  <si>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</si>
  <si>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</si>
  <si>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</si>
  <si>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</si>
  <si>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</si>
  <si>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</si>
  <si>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</si>
  <si>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</si>
  <si>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</si>
  <si>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</si>
  <si>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</si>
  <si>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</si>
  <si>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</si>
  <si>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</si>
  <si>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</si>
  <si>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</si>
  <si>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</si>
  <si>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</si>
  <si>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</si>
  <si>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</si>
  <si>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</si>
  <si>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</si>
  <si>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</si>
  <si>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</si>
  <si>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</si>
  <si>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</si>
  <si>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</si>
  <si>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</si>
  <si>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</si>
  <si>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</si>
  <si>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</si>
  <si>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</si>
  <si>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</si>
  <si>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322</t>
  </si>
  <si>
    <t>Субсидии гражданам на приобретение жилья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</si>
  <si>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</si>
  <si>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 счет собственных</t>
  </si>
  <si>
    <t>за сч.платных</t>
  </si>
  <si>
    <t>за сч целевых от РК</t>
  </si>
  <si>
    <t>за сч целевых от поселений</t>
  </si>
  <si>
    <t xml:space="preserve">Проценты, полученные от предоставления бюджетных кредитов внутри страны </t>
  </si>
  <si>
    <t>Плата за выбросы загрязняющих веществ в водные объекта</t>
  </si>
  <si>
    <t xml:space="preserve">Прочие доходы от оказания платных услуг (работ) </t>
  </si>
  <si>
    <t>990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</si>
  <si>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</si>
  <si>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</si>
  <si>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</si>
  <si>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</si>
  <si>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</si>
  <si>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</si>
  <si>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</si>
  <si>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</si>
  <si>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</si>
  <si>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</si>
  <si>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</si>
  <si>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Мероприятия по муниципальной программе "Профилактика правонарушений и преступлений в Суоярвском муниципальном районе"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</si>
  <si>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</si>
  <si>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</si>
  <si>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</si>
  <si>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</si>
  <si>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 xml:space="preserve">Софинансирование программы "Обеспечение жильем молодых семей" 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</si>
  <si>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</si>
  <si>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</si>
  <si>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</si>
  <si>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</si>
  <si>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</si>
  <si>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</si>
  <si>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Оказание платных услуг по школам</t>
  </si>
  <si>
    <t>Оказание платных услуг по детскому дому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</si>
  <si>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</si>
  <si>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</si>
  <si>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</si>
  <si>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</si>
  <si>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</si>
  <si>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</si>
  <si>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</si>
  <si>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</si>
  <si>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</si>
  <si>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</si>
  <si>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</si>
  <si>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</si>
  <si>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</si>
  <si>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</si>
  <si>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Подпрограмма "Подписка"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</si>
  <si>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</si>
  <si>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</si>
  <si>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</si>
  <si>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</si>
  <si>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Здравоохранение</t>
  </si>
  <si>
    <t>Стационарная медицинская помощь</t>
  </si>
  <si>
    <t>Погашение кредиторской задолженности по Суоярвской ЦРБ</t>
  </si>
  <si>
    <t>Мероприятия муниципальной программы «Адресная социальная помощь»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</si>
  <si>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</si>
  <si>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вопросы в области социальной политики</t>
  </si>
  <si>
    <t>Муниципальная программа "Ветеран"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</si>
  <si>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</si>
  <si>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</si>
  <si>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</si>
  <si>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</si>
  <si>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</si>
  <si>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</si>
  <si>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</si>
  <si>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522</t>
  </si>
  <si>
    <t>Благоустройство</t>
  </si>
  <si>
    <t>Организация и содержание мест захоронения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</si>
  <si>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</si>
  <si>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</si>
  <si>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Мероприятия на социально-экономическое развитие территоий МО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</si>
  <si>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</si>
  <si>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</si>
  <si>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</si>
  <si>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</si>
  <si>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540</t>
  </si>
  <si>
    <t>Жилищное хозяйство</t>
  </si>
  <si>
    <t>Мероприятия в области коммунального хозяйства</t>
  </si>
  <si>
    <t>Льготное питание по ДДОУ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</si>
  <si>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</si>
  <si>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</si>
  <si>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Кредиты кредитных организаций в валюте Российской Федерации</t>
  </si>
  <si>
    <t>019 01  02  00  00  00  0000  000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</si>
  <si>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</si>
  <si>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</si>
  <si>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Российской ФедерацииФедерации</t>
  </si>
  <si>
    <t>019 01  02  00  00  05  0000  710</t>
  </si>
  <si>
    <t>000 01  02  00  00  00  0000  800</t>
  </si>
  <si>
    <t>019 01  02  00  00  05  0000  810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</si>
  <si>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</si>
  <si>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</si>
  <si>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</si>
  <si>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</si>
  <si>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</si>
  <si>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</si>
  <si>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</si>
  <si>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</si>
  <si>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</si>
  <si>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</si>
  <si>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</si>
  <si>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</si>
  <si>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</si>
  <si>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</si>
  <si>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</si>
  <si>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</si>
  <si>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</si>
  <si>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</si>
  <si>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</si>
  <si>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</si>
  <si>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</si>
  <si>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</si>
  <si>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</si>
  <si>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</si>
  <si>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</si>
  <si>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</si>
  <si>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</si>
  <si>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</si>
  <si>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</si>
  <si>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</si>
  <si>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</si>
  <si>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</si>
  <si>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</si>
  <si>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</si>
  <si>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</si>
  <si>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</si>
  <si>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</si>
  <si>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</si>
  <si>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</si>
  <si>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</si>
  <si>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</si>
  <si>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</si>
  <si>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</si>
  <si>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</si>
  <si>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</si>
  <si>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</si>
  <si>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</si>
  <si>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</si>
  <si>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</si>
  <si>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</si>
  <si>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</si>
  <si>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</si>
  <si>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</si>
  <si>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</si>
  <si>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</si>
  <si>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</si>
  <si>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</si>
  <si>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</si>
  <si>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</si>
  <si>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</si>
  <si>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</si>
  <si>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</si>
  <si>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</si>
  <si>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</si>
  <si>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</si>
  <si>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</si>
  <si>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</si>
  <si>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</si>
  <si>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</si>
  <si>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</si>
  <si>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</si>
  <si>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</si>
  <si>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</si>
  <si>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</si>
  <si>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</si>
  <si>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</si>
  <si>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</si>
  <si>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</si>
  <si>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</si>
  <si>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</si>
  <si>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</si>
  <si>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</si>
  <si>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</si>
  <si>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</si>
  <si>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</si>
  <si>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</si>
  <si>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</si>
  <si>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</si>
  <si>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</si>
  <si>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</si>
  <si>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Структура доходов бюджета муниципального образования "Суоярвский район" в 2016 году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</si>
  <si>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</si>
  <si>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088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</si>
  <si>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</si>
  <si>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</si>
  <si>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</si>
  <si>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007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</si>
  <si>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</si>
  <si>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</si>
  <si>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</si>
  <si>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0100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</si>
  <si>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</si>
  <si>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</si>
  <si>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</si>
  <si>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</si>
  <si>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</si>
  <si>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</si>
  <si>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</si>
  <si>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</si>
  <si>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</si>
  <si>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</si>
  <si>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</si>
  <si>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</si>
  <si>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</si>
  <si>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</si>
  <si>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</si>
  <si>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</si>
  <si>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</si>
  <si>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</si>
  <si>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</si>
  <si>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Государственная пошлина за выдачу разрешения на установку рекламной конструкции</t>
  </si>
  <si>
    <t>Исполнено за 1 полугодие 2016 года</t>
  </si>
  <si>
    <t xml:space="preserve"> Уточненный прогноз на 2016 год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</si>
  <si>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</si>
  <si>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</si>
  <si>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</si>
  <si>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</si>
  <si>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0002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</si>
  <si>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</si>
  <si>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077</t>
  </si>
  <si>
    <t>30 0 00 12010</t>
  </si>
  <si>
    <t>08 1 01 12020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</si>
  <si>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</si>
  <si>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</si>
  <si>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</si>
  <si>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</si>
  <si>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</si>
  <si>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08 1 01 42020</t>
  </si>
  <si>
    <t>08 1 01 42120</t>
  </si>
  <si>
    <t>08 1 01 42140</t>
  </si>
  <si>
    <t>08 1 01 62040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</si>
  <si>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</si>
  <si>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</si>
  <si>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</si>
  <si>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</si>
  <si>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</si>
  <si>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</si>
  <si>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</si>
  <si>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</si>
  <si>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</si>
  <si>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</si>
  <si>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</si>
  <si>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08 1 01 63010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</si>
  <si>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</si>
  <si>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</si>
  <si>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08 1 01 51200</t>
  </si>
  <si>
    <t>06 0 01 70500</t>
  </si>
  <si>
    <t>06 0 00 70500</t>
  </si>
  <si>
    <t xml:space="preserve"> </t>
  </si>
  <si>
    <t>06 2 01 43090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</si>
  <si>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</si>
  <si>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08 1 01 53910</t>
  </si>
  <si>
    <t>08 1 00 75010</t>
  </si>
  <si>
    <t>Иные выплаты населению</t>
  </si>
  <si>
    <t>360</t>
  </si>
  <si>
    <t>Уплата иных платежей</t>
  </si>
  <si>
    <t>853</t>
  </si>
  <si>
    <t>08 1 01 22030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</si>
  <si>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</si>
  <si>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</si>
  <si>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11 0 01 77950</t>
  </si>
  <si>
    <t>06 2 01 51180</t>
  </si>
  <si>
    <t>Субсидия на социально-экономическое развитие территории</t>
  </si>
  <si>
    <t>08 2 01 42180</t>
  </si>
  <si>
    <t xml:space="preserve">12 0 00 00000 </t>
  </si>
  <si>
    <t>12 0 01 77950</t>
  </si>
  <si>
    <t>12 0 01 77900</t>
  </si>
  <si>
    <t>09 0 01 77950</t>
  </si>
  <si>
    <t>Cофинансирование за счет средств местного бюджета субсидии на расселение аварийного жилья</t>
  </si>
  <si>
    <t>06 2 01 S9602</t>
  </si>
  <si>
    <t>Субсидии на софинансирование капитальных вложений в объекты государственной (муниципальной) собственности</t>
  </si>
  <si>
    <t>Мероприятия в сфере жилищного хозяйства</t>
  </si>
  <si>
    <t>08 3 01 73500</t>
  </si>
  <si>
    <t>Мероприятия по капитальному ремонту жилых домов</t>
  </si>
  <si>
    <t>08 3 01 73600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</si>
  <si>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</si>
  <si>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08 3 01 9502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</si>
  <si>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</si>
  <si>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</si>
  <si>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</si>
  <si>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</si>
  <si>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</si>
  <si>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</si>
  <si>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08 3 01 73510</t>
  </si>
  <si>
    <t>08 3 01 76040</t>
  </si>
  <si>
    <t>Прочие мероприятия по благоустройству городских округов и поселений</t>
  </si>
  <si>
    <t>08 3 01 76050</t>
  </si>
  <si>
    <t>Субсидии на поддержку местных инициатив граждан,проживающих в городских и сельских поселениях РК</t>
  </si>
  <si>
    <t>06 2 01 43140</t>
  </si>
  <si>
    <t>08 9 01 77950</t>
  </si>
  <si>
    <t>01 0 00 00000</t>
  </si>
  <si>
    <t>01 1 01 21110</t>
  </si>
  <si>
    <t>01 1 01 23400</t>
  </si>
  <si>
    <t>01 1 01 24200</t>
  </si>
  <si>
    <t>01 1 01 42060</t>
  </si>
  <si>
    <t>Фонд оплаты труда казенных учреждений</t>
  </si>
  <si>
    <t>Пособия, компенсации и иные социальные выплаты гражданам, кроме публичных нормативных обязательств</t>
  </si>
  <si>
    <t>321</t>
  </si>
  <si>
    <t>01 1 01 42040</t>
  </si>
  <si>
    <t>01 1 01 42100</t>
  </si>
  <si>
    <t>Cубсидия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</si>
  <si>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</si>
  <si>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01 1 02 21120</t>
  </si>
  <si>
    <t>01 1 02 21130</t>
  </si>
  <si>
    <t>01 1 02 24210</t>
  </si>
  <si>
    <t>01 1 02 24230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</si>
  <si>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</si>
  <si>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</si>
  <si>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01 1 02 42050</t>
  </si>
  <si>
    <t>01 1 02 42070</t>
  </si>
  <si>
    <t>01 1 02 42100</t>
  </si>
  <si>
    <t>01 1 99 04020</t>
  </si>
  <si>
    <t>Софинансирование за счёт средств местного бюджета субвенции на общ.образование</t>
  </si>
  <si>
    <t>01 1 99 42050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</si>
  <si>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</si>
  <si>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01 1 02 43050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</si>
  <si>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</si>
  <si>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01 1 02 43100</t>
  </si>
  <si>
    <t>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</si>
  <si>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</si>
  <si>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01 1 02 44010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</si>
  <si>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</si>
  <si>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</si>
  <si>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</si>
  <si>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</si>
  <si>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Содержание детского дома за счёт средств местного бюджета</t>
  </si>
  <si>
    <t>01 1 99 42070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</si>
  <si>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</si>
  <si>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01 1 99 43100</t>
  </si>
  <si>
    <t>02 0 01 77950</t>
  </si>
  <si>
    <t>Субсидии на организацию отдыха детей в каникулярное время</t>
  </si>
  <si>
    <t>01 2 01 43010</t>
  </si>
  <si>
    <t>01 2 99 43010</t>
  </si>
  <si>
    <t>Подпрограмма "Организация отдыха и оздоровление детей" трудоустройство детей в каникулярное время</t>
  </si>
  <si>
    <t>01 2 01 77950</t>
  </si>
  <si>
    <t>01 1 02 24350</t>
  </si>
  <si>
    <t>01 1 02 77950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</si>
  <si>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</si>
  <si>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</si>
  <si>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 xml:space="preserve">Субсидия на социально-экономическое развитие территории </t>
  </si>
  <si>
    <t>01 3 01 43090</t>
  </si>
  <si>
    <t>Софинансирование за счёт средств местного бюджета субсидии на социально-экономическое развитие территорий</t>
  </si>
  <si>
    <t>01 3 99 43090</t>
  </si>
  <si>
    <t>01 3 01 77950</t>
  </si>
  <si>
    <t>01 4 01 77950</t>
  </si>
  <si>
    <t>03 0 00 00000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</si>
  <si>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</si>
  <si>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03 0 01 43030</t>
  </si>
  <si>
    <t>03 1 00 00000</t>
  </si>
  <si>
    <t>03 1 01 24420</t>
  </si>
  <si>
    <t>03 1 01 64420</t>
  </si>
  <si>
    <t>03 2 00 00000</t>
  </si>
  <si>
    <t>03 2 01 73100</t>
  </si>
  <si>
    <t>03 3 00 00000</t>
  </si>
  <si>
    <t>03 3 01 72260</t>
  </si>
  <si>
    <t>03 4 00 00000</t>
  </si>
  <si>
    <t>03 4 01 77950</t>
  </si>
  <si>
    <t>03 5 00 00000</t>
  </si>
  <si>
    <t>03 5 01 77950</t>
  </si>
  <si>
    <t xml:space="preserve">Мероприятия по подготовке празднования к 100-летию образования  Республики Карелия в рамках подпрограммы </t>
  </si>
  <si>
    <t>03 5 01 71000</t>
  </si>
  <si>
    <t>06 2 01 43030</t>
  </si>
  <si>
    <t>06 0 01 74700</t>
  </si>
  <si>
    <t>08 4 01 84910</t>
  </si>
  <si>
    <t>08 4 01 42080</t>
  </si>
  <si>
    <t>08 4 01 42110</t>
  </si>
  <si>
    <t>Субсидии на питание учащихся из малоимущ.семей в размере 45 руб.в учебный день на одного учащегося по Программе "АСП"</t>
  </si>
  <si>
    <t>01 5 01 70650</t>
  </si>
  <si>
    <t>10 0 01 87950</t>
  </si>
  <si>
    <t>01 5 01 42030</t>
  </si>
  <si>
    <t>01 5 01 42070</t>
  </si>
  <si>
    <t>08 4 01 42090</t>
  </si>
  <si>
    <t>08 4 01 50820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</si>
  <si>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</si>
  <si>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</si>
  <si>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04 0 01 87950</t>
  </si>
  <si>
    <t>05 0 00 00000</t>
  </si>
  <si>
    <t>05 0 01 77950</t>
  </si>
  <si>
    <t>05 0 01 97950</t>
  </si>
  <si>
    <t>08 5 01 74570</t>
  </si>
  <si>
    <t>06 1 01 70650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</si>
  <si>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</si>
  <si>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06 1 01 43160</t>
  </si>
  <si>
    <t>06 2 01 42150</t>
  </si>
  <si>
    <t>06 2 01 61300</t>
  </si>
  <si>
    <t>за сч ост-ка на 01.01.2015 г</t>
  </si>
  <si>
    <t>фонд капремонта</t>
  </si>
  <si>
    <t xml:space="preserve"> образования «Суоярвский район» за 6 месяцев 2016 года</t>
  </si>
  <si>
    <t>Ведомственная структура расходов бюджета муниципального образования "Суоярвский район" на 2016 год по разделам и подразделам, целевым статьям и видам расходов классификации расходов бюджетов</t>
  </si>
  <si>
    <t>Приложение № 3 к решению Совета депутатов "Об исполнении бюджета муниципального образования "Суоярвский район" за 6 месяцев 2016 года"</t>
  </si>
  <si>
    <t>Источники финансирования дефицита бюджета на 2016 год</t>
  </si>
  <si>
    <t>к решению "Об исполнении бюджета муниципального образования «Суоярвский район» за  1-ое полугодие 2016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</si>
</sst>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  <numFmt numFmtId="179" formatCode="#,##0.00000"/>
    <numFmt numFmtId="180" formatCode="#,##0.000000"/>
    <numFmt numFmtId="181" formatCode="#,##0.00;[Red]\-#,##0.00"/>
    <numFmt numFmtId="182" formatCode="000000000"/>
    <numFmt numFmtId="183" formatCode="0000000"/>
    <numFmt numFmtId="184" formatCode="00\.00"/>
    <numFmt numFmtId="185" formatCode="000\.00\.000\.0"/>
    <numFmt numFmtId="186" formatCode="0\.00\.0"/>
    <numFmt numFmtId="187" formatCode="0000\.00\.00"/>
  </numFmts>
  <fonts count="9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2"/>
      <color indexed="12"/>
      <name val="Times New Roman"/>
      <family val="1"/>
    </font>
    <font>
      <sz val="12"/>
      <color indexed="58"/>
      <name val="Times New Roman"/>
      <family val="1"/>
    </font>
    <font>
      <sz val="12"/>
      <color indexed="18"/>
      <name val="Times New Roman"/>
      <family val="1"/>
    </font>
    <font>
      <sz val="14"/>
      <color indexed="58"/>
      <name val="Times New Roman"/>
      <family val="1"/>
    </font>
    <font>
      <sz val="12"/>
      <color indexed="5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57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2"/>
      <name val="Times New Roman Cyr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b/>
      <sz val="12"/>
      <color indexed="36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9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6" borderId="2" applyNumberFormat="0" applyAlignment="0" applyProtection="0"/>
    <xf numFmtId="0" fontId="8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7" borderId="7" applyNumberFormat="0" applyAlignment="0" applyProtection="0"/>
    <xf numFmtId="0" fontId="86" fillId="0" borderId="0" applyNumberFormat="0" applyFill="0" applyBorder="0" applyAlignment="0" applyProtection="0"/>
    <xf numFmtId="0" fontId="87" fillId="28" borderId="0" applyNumberFormat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518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center" vertical="top"/>
    </xf>
    <xf numFmtId="3" fontId="10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4" fontId="7" fillId="32" borderId="10" xfId="0" applyNumberFormat="1" applyFont="1" applyFill="1" applyBorder="1" applyAlignment="1">
      <alignment vertical="top"/>
    </xf>
    <xf numFmtId="0" fontId="15" fillId="0" borderId="0" xfId="0" applyFont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7" fillId="0" borderId="10" xfId="0" applyFont="1" applyBorder="1" applyAlignment="1">
      <alignment vertical="top"/>
    </xf>
    <xf numFmtId="4" fontId="18" fillId="0" borderId="1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49" fontId="10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178" fontId="7" fillId="0" borderId="10" xfId="254" applyNumberFormat="1" applyFont="1" applyFill="1" applyBorder="1" applyAlignment="1" applyProtection="1">
      <alignment horizontal="right" vertical="justify"/>
      <protection hidden="1"/>
    </xf>
    <xf numFmtId="0" fontId="14" fillId="0" borderId="0" xfId="0" applyFont="1" applyAlignment="1">
      <alignment vertical="top"/>
    </xf>
    <xf numFmtId="178" fontId="21" fillId="0" borderId="10" xfId="254" applyNumberFormat="1" applyFont="1" applyFill="1" applyBorder="1" applyAlignment="1" applyProtection="1">
      <alignment horizontal="right" vertical="justify"/>
      <protection hidden="1"/>
    </xf>
    <xf numFmtId="4" fontId="21" fillId="0" borderId="10" xfId="0" applyNumberFormat="1" applyFont="1" applyBorder="1" applyAlignment="1">
      <alignment vertical="justify"/>
    </xf>
    <xf numFmtId="3" fontId="10" fillId="0" borderId="0" xfId="0" applyNumberFormat="1" applyFont="1" applyAlignment="1">
      <alignment vertical="top"/>
    </xf>
    <xf numFmtId="4" fontId="7" fillId="0" borderId="0" xfId="0" applyNumberFormat="1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27" fillId="0" borderId="10" xfId="0" applyNumberFormat="1" applyFont="1" applyBorder="1" applyAlignment="1">
      <alignment wrapText="1"/>
    </xf>
    <xf numFmtId="3" fontId="27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9" fontId="27" fillId="0" borderId="10" xfId="0" applyNumberFormat="1" applyFont="1" applyBorder="1" applyAlignment="1">
      <alignment horizontal="center" wrapText="1"/>
    </xf>
    <xf numFmtId="0" fontId="27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Fill="1" applyBorder="1" applyAlignment="1">
      <alignment wrapText="1"/>
    </xf>
    <xf numFmtId="49" fontId="29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2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4" fontId="31" fillId="0" borderId="10" xfId="0" applyNumberFormat="1" applyFont="1" applyBorder="1" applyAlignment="1">
      <alignment vertical="top"/>
    </xf>
    <xf numFmtId="178" fontId="31" fillId="0" borderId="10" xfId="254" applyNumberFormat="1" applyFont="1" applyFill="1" applyBorder="1" applyAlignment="1" applyProtection="1">
      <alignment horizontal="right" vertical="justify"/>
      <protection hidden="1"/>
    </xf>
    <xf numFmtId="4" fontId="34" fillId="0" borderId="10" xfId="0" applyNumberFormat="1" applyFont="1" applyBorder="1" applyAlignment="1">
      <alignment vertical="justify"/>
    </xf>
    <xf numFmtId="0" fontId="10" fillId="0" borderId="11" xfId="0" applyFont="1" applyBorder="1" applyAlignment="1">
      <alignment vertical="top"/>
    </xf>
    <xf numFmtId="4" fontId="10" fillId="0" borderId="0" xfId="0" applyNumberFormat="1" applyFont="1" applyAlignment="1">
      <alignment vertical="top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35" fillId="0" borderId="0" xfId="0" applyNumberFormat="1" applyFont="1" applyAlignment="1">
      <alignment vertical="top"/>
    </xf>
    <xf numFmtId="0" fontId="35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49" fontId="35" fillId="0" borderId="0" xfId="0" applyNumberFormat="1" applyFont="1" applyAlignment="1">
      <alignment horizontal="left"/>
    </xf>
    <xf numFmtId="0" fontId="35" fillId="0" borderId="0" xfId="0" applyFont="1" applyBorder="1" applyAlignment="1" applyProtection="1">
      <alignment vertical="top"/>
      <protection/>
    </xf>
    <xf numFmtId="49" fontId="35" fillId="0" borderId="0" xfId="0" applyNumberFormat="1" applyFont="1" applyBorder="1" applyAlignment="1">
      <alignment horizontal="centerContinuous" vertical="top"/>
    </xf>
    <xf numFmtId="49" fontId="35" fillId="0" borderId="0" xfId="0" applyNumberFormat="1" applyFont="1" applyBorder="1" applyAlignment="1">
      <alignment horizontal="center" vertical="top"/>
    </xf>
    <xf numFmtId="0" fontId="35" fillId="0" borderId="0" xfId="0" applyFont="1" applyAlignment="1">
      <alignment/>
    </xf>
    <xf numFmtId="49" fontId="3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7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ont="1" applyBorder="1" applyAlignment="1">
      <alignment/>
    </xf>
    <xf numFmtId="49" fontId="37" fillId="0" borderId="14" xfId="0" applyNumberFormat="1" applyFont="1" applyFill="1" applyBorder="1" applyAlignment="1" applyProtection="1">
      <alignment horizontal="center" vertical="center" textRotation="90" wrapText="1"/>
      <protection/>
    </xf>
    <xf numFmtId="3" fontId="36" fillId="0" borderId="10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 applyProtection="1">
      <alignment horizontal="center" vertical="top"/>
      <protection/>
    </xf>
    <xf numFmtId="49" fontId="41" fillId="0" borderId="16" xfId="0" applyNumberFormat="1" applyFont="1" applyBorder="1" applyAlignment="1" applyProtection="1">
      <alignment horizontal="center" vertical="top"/>
      <protection locked="0"/>
    </xf>
    <xf numFmtId="49" fontId="41" fillId="0" borderId="10" xfId="0" applyNumberFormat="1" applyFont="1" applyBorder="1" applyAlignment="1" applyProtection="1">
      <alignment horizontal="center" vertical="top"/>
      <protection locked="0"/>
    </xf>
    <xf numFmtId="49" fontId="41" fillId="0" borderId="17" xfId="0" applyNumberFormat="1" applyFont="1" applyBorder="1" applyAlignment="1" applyProtection="1">
      <alignment horizontal="center" vertical="top"/>
      <protection locked="0"/>
    </xf>
    <xf numFmtId="4" fontId="41" fillId="0" borderId="10" xfId="0" applyNumberFormat="1" applyFont="1" applyBorder="1" applyAlignment="1">
      <alignment vertical="top"/>
    </xf>
    <xf numFmtId="49" fontId="42" fillId="0" borderId="15" xfId="0" applyNumberFormat="1" applyFont="1" applyFill="1" applyBorder="1" applyAlignment="1" applyProtection="1">
      <alignment horizontal="center" vertical="top"/>
      <protection/>
    </xf>
    <xf numFmtId="49" fontId="42" fillId="0" borderId="16" xfId="0" applyNumberFormat="1" applyFont="1" applyBorder="1" applyAlignment="1" applyProtection="1">
      <alignment horizontal="center" vertical="top"/>
      <protection locked="0"/>
    </xf>
    <xf numFmtId="49" fontId="42" fillId="0" borderId="10" xfId="0" applyNumberFormat="1" applyFont="1" applyBorder="1" applyAlignment="1" applyProtection="1">
      <alignment horizontal="center" vertical="top"/>
      <protection locked="0"/>
    </xf>
    <xf numFmtId="49" fontId="42" fillId="0" borderId="17" xfId="0" applyNumberFormat="1" applyFont="1" applyBorder="1" applyAlignment="1" applyProtection="1">
      <alignment horizontal="center" vertical="top"/>
      <protection locked="0"/>
    </xf>
    <xf numFmtId="4" fontId="42" fillId="0" borderId="10" xfId="0" applyNumberFormat="1" applyFont="1" applyBorder="1" applyAlignment="1">
      <alignment vertical="top"/>
    </xf>
    <xf numFmtId="49" fontId="35" fillId="0" borderId="15" xfId="0" applyNumberFormat="1" applyFont="1" applyFill="1" applyBorder="1" applyAlignment="1" applyProtection="1">
      <alignment horizontal="center" vertical="top"/>
      <protection/>
    </xf>
    <xf numFmtId="49" fontId="35" fillId="0" borderId="16" xfId="0" applyNumberFormat="1" applyFont="1" applyBorder="1" applyAlignment="1" applyProtection="1">
      <alignment horizontal="center" vertical="top"/>
      <protection locked="0"/>
    </xf>
    <xf numFmtId="49" fontId="35" fillId="0" borderId="10" xfId="0" applyNumberFormat="1" applyFont="1" applyBorder="1" applyAlignment="1" applyProtection="1">
      <alignment horizontal="center" vertical="top"/>
      <protection locked="0"/>
    </xf>
    <xf numFmtId="49" fontId="35" fillId="0" borderId="17" xfId="0" applyNumberFormat="1" applyFont="1" applyBorder="1" applyAlignment="1" applyProtection="1">
      <alignment horizontal="center" vertical="top"/>
      <protection locked="0"/>
    </xf>
    <xf numFmtId="4" fontId="35" fillId="0" borderId="10" xfId="0" applyNumberFormat="1" applyFont="1" applyBorder="1" applyAlignment="1">
      <alignment vertical="top"/>
    </xf>
    <xf numFmtId="49" fontId="43" fillId="0" borderId="16" xfId="0" applyNumberFormat="1" applyFont="1" applyBorder="1" applyAlignment="1" applyProtection="1">
      <alignment horizontal="center" vertical="top"/>
      <protection locked="0"/>
    </xf>
    <xf numFmtId="49" fontId="43" fillId="0" borderId="10" xfId="0" applyNumberFormat="1" applyFont="1" applyBorder="1" applyAlignment="1" applyProtection="1">
      <alignment horizontal="center" vertical="top"/>
      <protection locked="0"/>
    </xf>
    <xf numFmtId="49" fontId="43" fillId="0" borderId="15" xfId="0" applyNumberFormat="1" applyFont="1" applyBorder="1" applyAlignment="1" applyProtection="1">
      <alignment horizontal="center" vertical="top"/>
      <protection locked="0"/>
    </xf>
    <xf numFmtId="49" fontId="35" fillId="0" borderId="18" xfId="0" applyNumberFormat="1" applyFont="1" applyFill="1" applyBorder="1" applyAlignment="1" applyProtection="1">
      <alignment horizontal="center" vertical="top"/>
      <protection/>
    </xf>
    <xf numFmtId="49" fontId="35" fillId="0" borderId="19" xfId="0" applyNumberFormat="1" applyFont="1" applyBorder="1" applyAlignment="1" applyProtection="1">
      <alignment horizontal="center" vertical="top"/>
      <protection locked="0"/>
    </xf>
    <xf numFmtId="49" fontId="35" fillId="0" borderId="20" xfId="0" applyNumberFormat="1" applyFont="1" applyBorder="1" applyAlignment="1" applyProtection="1">
      <alignment horizontal="center" vertical="top"/>
      <protection locked="0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49" fontId="35" fillId="0" borderId="17" xfId="0" applyNumberFormat="1" applyFont="1" applyBorder="1" applyAlignment="1" applyProtection="1">
      <alignment horizontal="center" vertical="center"/>
      <protection locked="0"/>
    </xf>
    <xf numFmtId="49" fontId="35" fillId="0" borderId="17" xfId="0" applyNumberFormat="1" applyFont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center" vertical="top"/>
    </xf>
    <xf numFmtId="49" fontId="35" fillId="0" borderId="16" xfId="0" applyNumberFormat="1" applyFont="1" applyBorder="1" applyAlignment="1">
      <alignment horizontal="center" vertical="top"/>
    </xf>
    <xf numFmtId="49" fontId="40" fillId="33" borderId="17" xfId="0" applyNumberFormat="1" applyFont="1" applyFill="1" applyBorder="1" applyAlignment="1" applyProtection="1">
      <alignment horizontal="center" vertical="top"/>
      <protection locked="0"/>
    </xf>
    <xf numFmtId="49" fontId="40" fillId="33" borderId="10" xfId="0" applyNumberFormat="1" applyFont="1" applyFill="1" applyBorder="1" applyAlignment="1" applyProtection="1">
      <alignment horizontal="center" vertical="top"/>
      <protection locked="0"/>
    </xf>
    <xf numFmtId="0" fontId="41" fillId="0" borderId="21" xfId="0" applyFont="1" applyBorder="1" applyAlignment="1">
      <alignment horizontal="left" vertical="top" wrapText="1"/>
    </xf>
    <xf numFmtId="49" fontId="41" fillId="0" borderId="22" xfId="0" applyNumberFormat="1" applyFont="1" applyBorder="1" applyAlignment="1" applyProtection="1">
      <alignment horizontal="center" vertical="top"/>
      <protection locked="0"/>
    </xf>
    <xf numFmtId="49" fontId="35" fillId="0" borderId="22" xfId="0" applyNumberFormat="1" applyFont="1" applyBorder="1" applyAlignment="1" applyProtection="1">
      <alignment horizontal="center" vertical="top"/>
      <protection locked="0"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5" xfId="0" applyNumberFormat="1" applyFont="1" applyFill="1" applyBorder="1" applyAlignment="1" applyProtection="1">
      <alignment horizontal="center" vertical="top"/>
      <protection locked="0"/>
    </xf>
    <xf numFmtId="49" fontId="35" fillId="0" borderId="10" xfId="0" applyNumberFormat="1" applyFont="1" applyFill="1" applyBorder="1" applyAlignment="1" applyProtection="1">
      <alignment horizontal="center" vertical="top"/>
      <protection locked="0"/>
    </xf>
    <xf numFmtId="49" fontId="35" fillId="0" borderId="15" xfId="0" applyNumberFormat="1" applyFont="1" applyBorder="1" applyAlignment="1" applyProtection="1">
      <alignment horizontal="center" vertical="top"/>
      <protection locked="0"/>
    </xf>
    <xf numFmtId="49" fontId="40" fillId="33" borderId="16" xfId="0" applyNumberFormat="1" applyFont="1" applyFill="1" applyBorder="1" applyAlignment="1" applyProtection="1">
      <alignment horizontal="center" vertical="top"/>
      <protection locked="0"/>
    </xf>
    <xf numFmtId="49" fontId="41" fillId="0" borderId="15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 applyProtection="1">
      <alignment horizontal="center" vertical="top"/>
      <protection locked="0"/>
    </xf>
    <xf numFmtId="49" fontId="42" fillId="0" borderId="17" xfId="0" applyNumberFormat="1" applyFont="1" applyFill="1" applyBorder="1" applyAlignment="1" applyProtection="1">
      <alignment horizontal="center" vertical="top"/>
      <protection locked="0"/>
    </xf>
    <xf numFmtId="49" fontId="41" fillId="0" borderId="15" xfId="0" applyNumberFormat="1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 applyProtection="1">
      <alignment horizontal="center" vertical="top"/>
      <protection locked="0"/>
    </xf>
    <xf numFmtId="49" fontId="45" fillId="0" borderId="15" xfId="0" applyNumberFormat="1" applyFont="1" applyFill="1" applyBorder="1" applyAlignment="1" applyProtection="1">
      <alignment horizontal="center" vertical="top"/>
      <protection locked="0"/>
    </xf>
    <xf numFmtId="49" fontId="45" fillId="0" borderId="16" xfId="0" applyNumberFormat="1" applyFont="1" applyBorder="1" applyAlignment="1" applyProtection="1">
      <alignment horizontal="center" vertical="top"/>
      <protection locked="0"/>
    </xf>
    <xf numFmtId="49" fontId="40" fillId="0" borderId="10" xfId="0" applyNumberFormat="1" applyFont="1" applyBorder="1" applyAlignment="1" applyProtection="1">
      <alignment horizontal="center" vertical="top"/>
      <protection locked="0"/>
    </xf>
    <xf numFmtId="49" fontId="40" fillId="0" borderId="17" xfId="0" applyNumberFormat="1" applyFont="1" applyBorder="1" applyAlignment="1" applyProtection="1">
      <alignment horizontal="center" vertical="top"/>
      <protection locked="0"/>
    </xf>
    <xf numFmtId="49" fontId="42" fillId="0" borderId="15" xfId="0" applyNumberFormat="1" applyFont="1" applyFill="1" applyBorder="1" applyAlignment="1" applyProtection="1">
      <alignment horizontal="center" vertical="top"/>
      <protection locked="0"/>
    </xf>
    <xf numFmtId="49" fontId="46" fillId="0" borderId="10" xfId="0" applyNumberFormat="1" applyFont="1" applyBorder="1" applyAlignment="1" applyProtection="1">
      <alignment horizontal="center" vertical="top"/>
      <protection locked="0"/>
    </xf>
    <xf numFmtId="49" fontId="46" fillId="0" borderId="17" xfId="0" applyNumberFormat="1" applyFont="1" applyBorder="1" applyAlignment="1" applyProtection="1">
      <alignment horizontal="center" vertical="top"/>
      <protection locked="0"/>
    </xf>
    <xf numFmtId="49" fontId="38" fillId="0" borderId="15" xfId="0" applyNumberFormat="1" applyFont="1" applyFill="1" applyBorder="1" applyAlignment="1" applyProtection="1">
      <alignment horizontal="center" vertical="top"/>
      <protection locked="0"/>
    </xf>
    <xf numFmtId="49" fontId="38" fillId="0" borderId="16" xfId="0" applyNumberFormat="1" applyFont="1" applyBorder="1" applyAlignment="1" applyProtection="1">
      <alignment horizontal="center" vertical="top"/>
      <protection locked="0"/>
    </xf>
    <xf numFmtId="49" fontId="38" fillId="0" borderId="10" xfId="0" applyNumberFormat="1" applyFont="1" applyBorder="1" applyAlignment="1" applyProtection="1">
      <alignment horizontal="center" vertical="top"/>
      <protection locked="0"/>
    </xf>
    <xf numFmtId="49" fontId="38" fillId="0" borderId="17" xfId="0" applyNumberFormat="1" applyFont="1" applyBorder="1" applyAlignment="1" applyProtection="1">
      <alignment horizontal="center" vertical="top"/>
      <protection locked="0"/>
    </xf>
    <xf numFmtId="4" fontId="38" fillId="0" borderId="10" xfId="0" applyNumberFormat="1" applyFont="1" applyBorder="1" applyAlignment="1">
      <alignment vertical="top"/>
    </xf>
    <xf numFmtId="49" fontId="35" fillId="0" borderId="0" xfId="0" applyNumberFormat="1" applyFont="1" applyFill="1" applyBorder="1" applyAlignment="1">
      <alignment horizontal="left" vertical="center" wrapText="1"/>
    </xf>
    <xf numFmtId="49" fontId="42" fillId="0" borderId="15" xfId="0" applyNumberFormat="1" applyFont="1" applyFill="1" applyBorder="1" applyAlignment="1">
      <alignment horizontal="center" vertical="top"/>
    </xf>
    <xf numFmtId="49" fontId="42" fillId="0" borderId="16" xfId="0" applyNumberFormat="1" applyFont="1" applyBorder="1" applyAlignment="1">
      <alignment horizontal="center" vertical="top"/>
    </xf>
    <xf numFmtId="49" fontId="41" fillId="0" borderId="16" xfId="0" applyNumberFormat="1" applyFont="1" applyBorder="1" applyAlignment="1">
      <alignment horizontal="center" vertical="top"/>
    </xf>
    <xf numFmtId="49" fontId="41" fillId="0" borderId="17" xfId="0" applyNumberFormat="1" applyFont="1" applyBorder="1" applyAlignment="1">
      <alignment horizontal="center" vertical="top"/>
    </xf>
    <xf numFmtId="0" fontId="38" fillId="0" borderId="21" xfId="0" applyFont="1" applyBorder="1" applyAlignment="1">
      <alignment horizontal="left" vertical="top" wrapText="1"/>
    </xf>
    <xf numFmtId="49" fontId="38" fillId="0" borderId="16" xfId="0" applyNumberFormat="1" applyFont="1" applyBorder="1" applyAlignment="1">
      <alignment horizontal="center" vertical="top"/>
    </xf>
    <xf numFmtId="49" fontId="38" fillId="0" borderId="17" xfId="0" applyNumberFormat="1" applyFont="1" applyBorder="1" applyAlignment="1">
      <alignment horizontal="center" vertical="top"/>
    </xf>
    <xf numFmtId="49" fontId="35" fillId="0" borderId="16" xfId="0" applyNumberFormat="1" applyFont="1" applyFill="1" applyBorder="1" applyAlignment="1">
      <alignment horizontal="left" vertical="center" wrapText="1"/>
    </xf>
    <xf numFmtId="49" fontId="38" fillId="0" borderId="15" xfId="0" applyNumberFormat="1" applyFont="1" applyFill="1" applyBorder="1" applyAlignment="1">
      <alignment horizontal="center" vertical="top"/>
    </xf>
    <xf numFmtId="49" fontId="38" fillId="0" borderId="23" xfId="0" applyNumberFormat="1" applyFont="1" applyFill="1" applyBorder="1" applyAlignment="1">
      <alignment horizontal="center" vertical="top"/>
    </xf>
    <xf numFmtId="49" fontId="35" fillId="0" borderId="17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left" vertical="top" wrapText="1"/>
    </xf>
    <xf numFmtId="49" fontId="35" fillId="0" borderId="15" xfId="0" applyNumberFormat="1" applyFont="1" applyFill="1" applyBorder="1" applyAlignment="1" applyProtection="1">
      <alignment horizontal="center" vertical="center"/>
      <protection/>
    </xf>
    <xf numFmtId="49" fontId="42" fillId="0" borderId="17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 applyProtection="1">
      <alignment horizontal="center" vertical="top"/>
      <protection/>
    </xf>
    <xf numFmtId="49" fontId="40" fillId="33" borderId="15" xfId="0" applyNumberFormat="1" applyFont="1" applyFill="1" applyBorder="1" applyAlignment="1" applyProtection="1">
      <alignment horizontal="center" vertical="top"/>
      <protection/>
    </xf>
    <xf numFmtId="49" fontId="45" fillId="0" borderId="10" xfId="0" applyNumberFormat="1" applyFont="1" applyBorder="1" applyAlignment="1" applyProtection="1">
      <alignment horizontal="center" vertical="top"/>
      <protection locked="0"/>
    </xf>
    <xf numFmtId="49" fontId="45" fillId="0" borderId="17" xfId="0" applyNumberFormat="1" applyFont="1" applyBorder="1" applyAlignment="1" applyProtection="1">
      <alignment horizontal="center" vertical="top"/>
      <protection locked="0"/>
    </xf>
    <xf numFmtId="49" fontId="42" fillId="0" borderId="15" xfId="0" applyNumberFormat="1" applyFont="1" applyFill="1" applyBorder="1" applyAlignment="1" applyProtection="1">
      <alignment horizontal="center" vertical="top"/>
      <protection locked="0"/>
    </xf>
    <xf numFmtId="49" fontId="42" fillId="0" borderId="16" xfId="0" applyNumberFormat="1" applyFont="1" applyBorder="1" applyAlignment="1" applyProtection="1">
      <alignment horizontal="center" vertical="top"/>
      <protection locked="0"/>
    </xf>
    <xf numFmtId="49" fontId="35" fillId="0" borderId="15" xfId="0" applyNumberFormat="1" applyFont="1" applyFill="1" applyBorder="1" applyAlignment="1" applyProtection="1">
      <alignment horizontal="center" vertical="top"/>
      <protection locked="0"/>
    </xf>
    <xf numFmtId="49" fontId="35" fillId="0" borderId="16" xfId="0" applyNumberFormat="1" applyFont="1" applyBorder="1" applyAlignment="1" applyProtection="1">
      <alignment horizontal="center" vertical="top"/>
      <protection locked="0"/>
    </xf>
    <xf numFmtId="0" fontId="40" fillId="33" borderId="17" xfId="0" applyFont="1" applyFill="1" applyBorder="1" applyAlignment="1">
      <alignment horizontal="left" vertical="top" wrapText="1"/>
    </xf>
    <xf numFmtId="49" fontId="40" fillId="33" borderId="16" xfId="0" applyNumberFormat="1" applyFont="1" applyFill="1" applyBorder="1" applyAlignment="1">
      <alignment horizontal="center" vertical="top"/>
    </xf>
    <xf numFmtId="49" fontId="40" fillId="33" borderId="17" xfId="0" applyNumberFormat="1" applyFont="1" applyFill="1" applyBorder="1" applyAlignment="1">
      <alignment horizontal="center" vertical="top"/>
    </xf>
    <xf numFmtId="49" fontId="47" fillId="0" borderId="16" xfId="0" applyNumberFormat="1" applyFont="1" applyBorder="1" applyAlignment="1" applyProtection="1">
      <alignment horizontal="center" vertical="top"/>
      <protection locked="0"/>
    </xf>
    <xf numFmtId="49" fontId="47" fillId="0" borderId="10" xfId="0" applyNumberFormat="1" applyFont="1" applyBorder="1" applyAlignment="1" applyProtection="1">
      <alignment horizontal="center" vertical="top"/>
      <protection locked="0"/>
    </xf>
    <xf numFmtId="49" fontId="47" fillId="0" borderId="17" xfId="0" applyNumberFormat="1" applyFont="1" applyBorder="1" applyAlignment="1" applyProtection="1">
      <alignment horizontal="center" vertical="top"/>
      <protection locked="0"/>
    </xf>
    <xf numFmtId="49" fontId="41" fillId="0" borderId="16" xfId="0" applyNumberFormat="1" applyFont="1" applyFill="1" applyBorder="1" applyAlignment="1" applyProtection="1">
      <alignment horizontal="center" vertical="top"/>
      <protection locked="0"/>
    </xf>
    <xf numFmtId="49" fontId="41" fillId="0" borderId="10" xfId="0" applyNumberFormat="1" applyFont="1" applyFill="1" applyBorder="1" applyAlignment="1" applyProtection="1">
      <alignment horizontal="center" vertical="top"/>
      <protection locked="0"/>
    </xf>
    <xf numFmtId="49" fontId="41" fillId="0" borderId="17" xfId="0" applyNumberFormat="1" applyFont="1" applyFill="1" applyBorder="1" applyAlignment="1" applyProtection="1">
      <alignment horizontal="center" vertical="top"/>
      <protection locked="0"/>
    </xf>
    <xf numFmtId="49" fontId="41" fillId="0" borderId="0" xfId="0" applyNumberFormat="1" applyFont="1" applyFill="1" applyBorder="1" applyAlignment="1" applyProtection="1">
      <alignment horizontal="center" vertical="top"/>
      <protection/>
    </xf>
    <xf numFmtId="49" fontId="41" fillId="0" borderId="24" xfId="0" applyNumberFormat="1" applyFont="1" applyFill="1" applyBorder="1" applyAlignment="1" applyProtection="1">
      <alignment horizontal="center" vertical="top"/>
      <protection locked="0"/>
    </xf>
    <xf numFmtId="49" fontId="41" fillId="0" borderId="0" xfId="0" applyNumberFormat="1" applyFont="1" applyFill="1" applyBorder="1" applyAlignment="1" applyProtection="1">
      <alignment horizontal="center" vertical="top"/>
      <protection locked="0"/>
    </xf>
    <xf numFmtId="49" fontId="35" fillId="0" borderId="0" xfId="0" applyNumberFormat="1" applyFont="1" applyFill="1" applyBorder="1" applyAlignment="1" applyProtection="1">
      <alignment horizontal="center" vertical="top"/>
      <protection/>
    </xf>
    <xf numFmtId="49" fontId="35" fillId="0" borderId="25" xfId="0" applyNumberFormat="1" applyFont="1" applyFill="1" applyBorder="1" applyAlignment="1" applyProtection="1">
      <alignment horizontal="center" vertical="top"/>
      <protection locked="0"/>
    </xf>
    <xf numFmtId="49" fontId="35" fillId="0" borderId="0" xfId="0" applyNumberFormat="1" applyFont="1" applyFill="1" applyBorder="1" applyAlignment="1" applyProtection="1">
      <alignment horizontal="center" vertical="top"/>
      <protection locked="0"/>
    </xf>
    <xf numFmtId="49" fontId="40" fillId="33" borderId="26" xfId="0" applyNumberFormat="1" applyFont="1" applyFill="1" applyBorder="1" applyAlignment="1">
      <alignment horizontal="left" vertical="top"/>
    </xf>
    <xf numFmtId="49" fontId="40" fillId="33" borderId="27" xfId="0" applyNumberFormat="1" applyFont="1" applyFill="1" applyBorder="1" applyAlignment="1">
      <alignment horizontal="left" vertical="top"/>
    </xf>
    <xf numFmtId="49" fontId="40" fillId="33" borderId="28" xfId="0" applyNumberFormat="1" applyFont="1" applyFill="1" applyBorder="1" applyAlignment="1">
      <alignment horizontal="center" vertical="top"/>
    </xf>
    <xf numFmtId="0" fontId="42" fillId="0" borderId="17" xfId="0" applyFont="1" applyBorder="1" applyAlignment="1">
      <alignment horizontal="left" vertical="top" wrapText="1"/>
    </xf>
    <xf numFmtId="49" fontId="35" fillId="0" borderId="17" xfId="0" applyNumberFormat="1" applyFont="1" applyFill="1" applyBorder="1" applyAlignment="1">
      <alignment horizontal="left" vertical="center" wrapText="1"/>
    </xf>
    <xf numFmtId="49" fontId="35" fillId="0" borderId="12" xfId="0" applyNumberFormat="1" applyFont="1" applyFill="1" applyBorder="1" applyAlignment="1" applyProtection="1">
      <alignment horizontal="center" vertical="top"/>
      <protection/>
    </xf>
    <xf numFmtId="0" fontId="38" fillId="0" borderId="16" xfId="0" applyFont="1" applyBorder="1" applyAlignment="1">
      <alignment wrapText="1"/>
    </xf>
    <xf numFmtId="0" fontId="42" fillId="0" borderId="21" xfId="0" applyFont="1" applyBorder="1" applyAlignment="1">
      <alignment horizontal="left" vertical="top" wrapText="1"/>
    </xf>
    <xf numFmtId="49" fontId="42" fillId="0" borderId="12" xfId="0" applyNumberFormat="1" applyFont="1" applyFill="1" applyBorder="1" applyAlignment="1" applyProtection="1">
      <alignment horizontal="center" vertical="top"/>
      <protection/>
    </xf>
    <xf numFmtId="49" fontId="35" fillId="0" borderId="29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171" fontId="3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 vertical="top"/>
    </xf>
    <xf numFmtId="178" fontId="7" fillId="0" borderId="16" xfId="194" applyNumberFormat="1" applyFont="1" applyFill="1" applyBorder="1" applyAlignment="1" applyProtection="1">
      <alignment horizontal="right" vertical="center"/>
      <protection hidden="1"/>
    </xf>
    <xf numFmtId="3" fontId="50" fillId="0" borderId="10" xfId="0" applyNumberFormat="1" applyFont="1" applyBorder="1" applyAlignment="1">
      <alignment vertical="top"/>
    </xf>
    <xf numFmtId="3" fontId="50" fillId="0" borderId="13" xfId="0" applyNumberFormat="1" applyFont="1" applyBorder="1" applyAlignment="1">
      <alignment vertical="top"/>
    </xf>
    <xf numFmtId="3" fontId="48" fillId="0" borderId="10" xfId="0" applyNumberFormat="1" applyFont="1" applyBorder="1" applyAlignment="1">
      <alignment vertical="top"/>
    </xf>
    <xf numFmtId="3" fontId="48" fillId="0" borderId="13" xfId="0" applyNumberFormat="1" applyFont="1" applyBorder="1" applyAlignment="1">
      <alignment vertical="top"/>
    </xf>
    <xf numFmtId="178" fontId="49" fillId="0" borderId="16" xfId="146" applyNumberFormat="1" applyFont="1" applyFill="1" applyBorder="1" applyAlignment="1" applyProtection="1">
      <alignment horizontal="right" vertical="top"/>
      <protection hidden="1"/>
    </xf>
    <xf numFmtId="3" fontId="49" fillId="0" borderId="10" xfId="0" applyNumberFormat="1" applyFont="1" applyBorder="1" applyAlignment="1">
      <alignment vertical="top"/>
    </xf>
    <xf numFmtId="3" fontId="49" fillId="0" borderId="13" xfId="0" applyNumberFormat="1" applyFont="1" applyBorder="1" applyAlignment="1">
      <alignment vertical="top"/>
    </xf>
    <xf numFmtId="178" fontId="49" fillId="0" borderId="16" xfId="168" applyNumberFormat="1" applyFont="1" applyFill="1" applyBorder="1" applyAlignment="1" applyProtection="1">
      <alignment horizontal="right" vertical="top"/>
      <protection hidden="1"/>
    </xf>
    <xf numFmtId="178" fontId="49" fillId="0" borderId="10" xfId="96" applyNumberFormat="1" applyFont="1" applyFill="1" applyBorder="1" applyAlignment="1" applyProtection="1">
      <alignment horizontal="right" vertical="top"/>
      <protection hidden="1"/>
    </xf>
    <xf numFmtId="178" fontId="49" fillId="0" borderId="10" xfId="97" applyNumberFormat="1" applyFont="1" applyFill="1" applyBorder="1" applyAlignment="1" applyProtection="1">
      <alignment horizontal="right" vertical="top"/>
      <protection hidden="1"/>
    </xf>
    <xf numFmtId="1" fontId="10" fillId="0" borderId="0" xfId="0" applyNumberFormat="1" applyFont="1" applyBorder="1" applyAlignment="1">
      <alignment vertical="top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vertical="top"/>
    </xf>
    <xf numFmtId="3" fontId="12" fillId="0" borderId="10" xfId="0" applyNumberFormat="1" applyFont="1" applyBorder="1" applyAlignment="1">
      <alignment vertical="top"/>
    </xf>
    <xf numFmtId="3" fontId="12" fillId="0" borderId="30" xfId="0" applyNumberFormat="1" applyFont="1" applyBorder="1" applyAlignment="1">
      <alignment vertical="top"/>
    </xf>
    <xf numFmtId="0" fontId="16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horizontal="center" vertical="top" wrapText="1"/>
    </xf>
    <xf numFmtId="3" fontId="17" fillId="0" borderId="10" xfId="0" applyNumberFormat="1" applyFont="1" applyBorder="1" applyAlignment="1">
      <alignment vertical="top"/>
    </xf>
    <xf numFmtId="3" fontId="17" fillId="0" borderId="13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3" fontId="10" fillId="0" borderId="13" xfId="0" applyNumberFormat="1" applyFont="1" applyBorder="1" applyAlignment="1">
      <alignment vertical="top"/>
    </xf>
    <xf numFmtId="0" fontId="5" fillId="0" borderId="10" xfId="0" applyFont="1" applyBorder="1" applyAlignment="1">
      <alignment vertical="center"/>
    </xf>
    <xf numFmtId="16" fontId="17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3" fontId="5" fillId="0" borderId="13" xfId="0" applyNumberFormat="1" applyFont="1" applyBorder="1" applyAlignment="1">
      <alignment vertical="top"/>
    </xf>
    <xf numFmtId="0" fontId="16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top"/>
    </xf>
    <xf numFmtId="16" fontId="10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16" fontId="16" fillId="0" borderId="10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vertical="top"/>
    </xf>
    <xf numFmtId="0" fontId="17" fillId="0" borderId="30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49" fontId="20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justify" wrapText="1"/>
    </xf>
    <xf numFmtId="49" fontId="3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 quotePrefix="1">
      <alignment horizontal="center" vertical="top" wrapText="1"/>
    </xf>
    <xf numFmtId="0" fontId="20" fillId="0" borderId="10" xfId="0" applyFont="1" applyBorder="1" applyAlignment="1">
      <alignment vertical="justify" wrapText="1"/>
    </xf>
    <xf numFmtId="0" fontId="18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vertical="justify" wrapText="1"/>
    </xf>
    <xf numFmtId="0" fontId="24" fillId="0" borderId="10" xfId="0" applyFont="1" applyBorder="1" applyAlignment="1">
      <alignment wrapText="1"/>
    </xf>
    <xf numFmtId="0" fontId="24" fillId="0" borderId="10" xfId="0" applyNumberFormat="1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vertical="top"/>
    </xf>
    <xf numFmtId="3" fontId="22" fillId="0" borderId="13" xfId="0" applyNumberFormat="1" applyFont="1" applyBorder="1" applyAlignment="1">
      <alignment vertical="top"/>
    </xf>
    <xf numFmtId="0" fontId="18" fillId="0" borderId="10" xfId="254" applyNumberFormat="1" applyFont="1" applyFill="1" applyBorder="1" applyAlignment="1" applyProtection="1">
      <alignment vertical="center" wrapText="1"/>
      <protection hidden="1"/>
    </xf>
    <xf numFmtId="0" fontId="21" fillId="0" borderId="10" xfId="254" applyNumberFormat="1" applyFont="1" applyFill="1" applyBorder="1" applyAlignment="1" applyProtection="1">
      <alignment horizontal="left" vertical="top" wrapText="1"/>
      <protection hidden="1"/>
    </xf>
    <xf numFmtId="0" fontId="18" fillId="0" borderId="10" xfId="254" applyNumberFormat="1" applyFont="1" applyFill="1" applyBorder="1" applyAlignment="1" applyProtection="1">
      <alignment horizontal="left" vertical="center" wrapText="1"/>
      <protection hidden="1"/>
    </xf>
    <xf numFmtId="49" fontId="21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17" fillId="0" borderId="12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4" fontId="14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justify"/>
    </xf>
    <xf numFmtId="4" fontId="3" fillId="0" borderId="10" xfId="0" applyNumberFormat="1" applyFont="1" applyBorder="1" applyAlignment="1">
      <alignment vertical="justify"/>
    </xf>
    <xf numFmtId="4" fontId="24" fillId="0" borderId="10" xfId="0" applyNumberFormat="1" applyFont="1" applyBorder="1" applyAlignment="1">
      <alignment vertical="top"/>
    </xf>
    <xf numFmtId="4" fontId="25" fillId="0" borderId="10" xfId="0" applyNumberFormat="1" applyFont="1" applyBorder="1" applyAlignment="1">
      <alignment vertical="justify"/>
    </xf>
    <xf numFmtId="0" fontId="20" fillId="0" borderId="0" xfId="0" applyFont="1" applyAlignment="1">
      <alignment wrapText="1"/>
    </xf>
    <xf numFmtId="0" fontId="7" fillId="0" borderId="10" xfId="254" applyNumberFormat="1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53" fillId="0" borderId="30" xfId="0" applyFont="1" applyBorder="1" applyAlignment="1">
      <alignment vertical="justify" wrapText="1"/>
    </xf>
    <xf numFmtId="0" fontId="7" fillId="0" borderId="30" xfId="0" applyFont="1" applyBorder="1" applyAlignment="1">
      <alignment vertical="justify" wrapText="1"/>
    </xf>
    <xf numFmtId="49" fontId="7" fillId="0" borderId="30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49" fontId="14" fillId="0" borderId="10" xfId="0" applyNumberFormat="1" applyFont="1" applyBorder="1" applyAlignment="1" quotePrefix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wrapText="1"/>
    </xf>
    <xf numFmtId="49" fontId="20" fillId="0" borderId="10" xfId="0" applyNumberFormat="1" applyFont="1" applyBorder="1" applyAlignment="1" quotePrefix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justify" wrapText="1"/>
    </xf>
    <xf numFmtId="0" fontId="20" fillId="0" borderId="10" xfId="0" applyFont="1" applyBorder="1" applyAlignment="1">
      <alignment horizontal="left" wrapText="1"/>
    </xf>
    <xf numFmtId="0" fontId="7" fillId="0" borderId="10" xfId="254" applyNumberFormat="1" applyFont="1" applyFill="1" applyBorder="1" applyAlignment="1" applyProtection="1">
      <alignment vertical="center" wrapText="1"/>
      <protection hidden="1"/>
    </xf>
    <xf numFmtId="0" fontId="18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distributed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49" fontId="20" fillId="0" borderId="30" xfId="0" applyNumberFormat="1" applyFont="1" applyBorder="1" applyAlignment="1">
      <alignment horizontal="center" vertical="top" wrapText="1"/>
    </xf>
    <xf numFmtId="4" fontId="7" fillId="0" borderId="30" xfId="0" applyNumberFormat="1" applyFont="1" applyBorder="1" applyAlignment="1">
      <alignment vertical="top"/>
    </xf>
    <xf numFmtId="0" fontId="7" fillId="0" borderId="13" xfId="0" applyFont="1" applyBorder="1" applyAlignment="1">
      <alignment vertical="justify" wrapText="1"/>
    </xf>
    <xf numFmtId="0" fontId="14" fillId="0" borderId="31" xfId="0" applyFont="1" applyBorder="1" applyAlignment="1">
      <alignment vertical="justify"/>
    </xf>
    <xf numFmtId="49" fontId="14" fillId="0" borderId="31" xfId="0" applyNumberFormat="1" applyFont="1" applyBorder="1" applyAlignment="1">
      <alignment horizontal="center" vertical="top"/>
    </xf>
    <xf numFmtId="171" fontId="52" fillId="0" borderId="10" xfId="259" applyNumberFormat="1" applyFont="1" applyBorder="1" applyAlignment="1">
      <alignment/>
      <protection/>
    </xf>
    <xf numFmtId="4" fontId="25" fillId="0" borderId="10" xfId="0" applyNumberFormat="1" applyFont="1" applyBorder="1" applyAlignment="1">
      <alignment vertical="top"/>
    </xf>
    <xf numFmtId="0" fontId="7" fillId="0" borderId="16" xfId="254" applyNumberFormat="1" applyFont="1" applyFill="1" applyBorder="1" applyAlignment="1" applyProtection="1">
      <alignment wrapText="1"/>
      <protection hidden="1"/>
    </xf>
    <xf numFmtId="0" fontId="21" fillId="0" borderId="10" xfId="254" applyNumberFormat="1" applyFont="1" applyFill="1" applyBorder="1" applyAlignment="1" applyProtection="1">
      <alignment vertical="center" wrapText="1"/>
      <protection hidden="1"/>
    </xf>
    <xf numFmtId="0" fontId="18" fillId="0" borderId="16" xfId="254" applyNumberFormat="1" applyFont="1" applyFill="1" applyBorder="1" applyAlignment="1" applyProtection="1">
      <alignment wrapText="1"/>
      <protection hidden="1"/>
    </xf>
    <xf numFmtId="49" fontId="32" fillId="0" borderId="10" xfId="0" applyNumberFormat="1" applyFont="1" applyBorder="1" applyAlignment="1">
      <alignment horizontal="center" vertical="top" wrapText="1"/>
    </xf>
    <xf numFmtId="4" fontId="32" fillId="0" borderId="10" xfId="0" applyNumberFormat="1" applyFont="1" applyBorder="1" applyAlignment="1">
      <alignment vertical="top"/>
    </xf>
    <xf numFmtId="0" fontId="31" fillId="0" borderId="10" xfId="254" applyNumberFormat="1" applyFont="1" applyFill="1" applyBorder="1" applyAlignment="1" applyProtection="1">
      <alignment horizontal="left" vertical="top" wrapText="1"/>
      <protection hidden="1"/>
    </xf>
    <xf numFmtId="49" fontId="31" fillId="0" borderId="10" xfId="0" applyNumberFormat="1" applyFont="1" applyBorder="1" applyAlignment="1">
      <alignment horizontal="center" vertical="top" wrapText="1"/>
    </xf>
    <xf numFmtId="0" fontId="31" fillId="0" borderId="10" xfId="254" applyNumberFormat="1" applyFont="1" applyFill="1" applyBorder="1" applyAlignment="1" applyProtection="1">
      <alignment vertical="center" wrapText="1"/>
      <protection hidden="1"/>
    </xf>
    <xf numFmtId="0" fontId="32" fillId="0" borderId="10" xfId="0" applyFont="1" applyBorder="1" applyAlignment="1">
      <alignment vertical="justify" wrapText="1"/>
    </xf>
    <xf numFmtId="0" fontId="32" fillId="0" borderId="10" xfId="0" applyFont="1" applyBorder="1" applyAlignment="1">
      <alignment horizontal="left" wrapText="1"/>
    </xf>
    <xf numFmtId="0" fontId="7" fillId="0" borderId="16" xfId="256" applyNumberFormat="1" applyFont="1" applyFill="1" applyBorder="1" applyAlignment="1" applyProtection="1">
      <alignment wrapText="1"/>
      <protection hidden="1"/>
    </xf>
    <xf numFmtId="0" fontId="31" fillId="0" borderId="16" xfId="256" applyNumberFormat="1" applyFont="1" applyFill="1" applyBorder="1" applyAlignment="1" applyProtection="1">
      <alignment wrapText="1"/>
      <protection hidden="1"/>
    </xf>
    <xf numFmtId="49" fontId="34" fillId="0" borderId="10" xfId="0" applyNumberFormat="1" applyFont="1" applyBorder="1" applyAlignment="1">
      <alignment horizontal="center" vertical="top" wrapText="1"/>
    </xf>
    <xf numFmtId="16" fontId="33" fillId="0" borderId="10" xfId="0" applyNumberFormat="1" applyFont="1" applyBorder="1" applyAlignment="1">
      <alignment vertical="top"/>
    </xf>
    <xf numFmtId="49" fontId="33" fillId="0" borderId="10" xfId="0" applyNumberFormat="1" applyFont="1" applyBorder="1" applyAlignment="1">
      <alignment vertical="top"/>
    </xf>
    <xf numFmtId="0" fontId="3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justify"/>
    </xf>
    <xf numFmtId="0" fontId="26" fillId="0" borderId="15" xfId="0" applyFont="1" applyBorder="1" applyAlignment="1">
      <alignment wrapText="1"/>
    </xf>
    <xf numFmtId="49" fontId="26" fillId="0" borderId="10" xfId="0" applyNumberFormat="1" applyFont="1" applyBorder="1" applyAlignment="1">
      <alignment horizontal="center" vertical="top" wrapText="1"/>
    </xf>
    <xf numFmtId="3" fontId="51" fillId="0" borderId="10" xfId="0" applyNumberFormat="1" applyFont="1" applyBorder="1" applyAlignment="1">
      <alignment vertical="top"/>
    </xf>
    <xf numFmtId="3" fontId="51" fillId="0" borderId="13" xfId="0" applyNumberFormat="1" applyFont="1" applyBorder="1" applyAlignment="1">
      <alignment vertical="top"/>
    </xf>
    <xf numFmtId="4" fontId="26" fillId="0" borderId="10" xfId="0" applyNumberFormat="1" applyFont="1" applyBorder="1" applyAlignment="1">
      <alignment vertical="top"/>
    </xf>
    <xf numFmtId="0" fontId="26" fillId="0" borderId="0" xfId="0" applyNumberFormat="1" applyFont="1" applyBorder="1" applyAlignment="1">
      <alignment vertical="justify" wrapText="1"/>
    </xf>
    <xf numFmtId="0" fontId="26" fillId="0" borderId="10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vertical="top"/>
    </xf>
    <xf numFmtId="0" fontId="26" fillId="0" borderId="15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178" fontId="7" fillId="0" borderId="10" xfId="175" applyNumberFormat="1" applyFont="1" applyFill="1" applyBorder="1" applyAlignment="1" applyProtection="1">
      <alignment horizontal="right" vertical="center"/>
      <protection hidden="1"/>
    </xf>
    <xf numFmtId="178" fontId="7" fillId="0" borderId="10" xfId="176" applyNumberFormat="1" applyFont="1" applyFill="1" applyBorder="1" applyAlignment="1" applyProtection="1">
      <alignment horizontal="right" vertical="center"/>
      <protection hidden="1"/>
    </xf>
    <xf numFmtId="178" fontId="7" fillId="0" borderId="10" xfId="177" applyNumberFormat="1" applyFont="1" applyFill="1" applyBorder="1" applyAlignment="1" applyProtection="1">
      <alignment horizontal="right" vertical="center"/>
      <protection hidden="1"/>
    </xf>
    <xf numFmtId="178" fontId="7" fillId="0" borderId="10" xfId="183" applyNumberFormat="1" applyFont="1" applyFill="1" applyBorder="1" applyAlignment="1" applyProtection="1">
      <alignment horizontal="right" vertical="center"/>
      <protection hidden="1"/>
    </xf>
    <xf numFmtId="178" fontId="7" fillId="0" borderId="16" xfId="174" applyNumberFormat="1" applyFont="1" applyFill="1" applyBorder="1" applyAlignment="1" applyProtection="1">
      <alignment horizontal="right" vertical="center"/>
      <protection hidden="1"/>
    </xf>
    <xf numFmtId="0" fontId="54" fillId="0" borderId="10" xfId="0" applyNumberFormat="1" applyFont="1" applyBorder="1" applyAlignment="1">
      <alignment horizontal="left" wrapText="1"/>
    </xf>
    <xf numFmtId="49" fontId="54" fillId="0" borderId="10" xfId="0" applyNumberFormat="1" applyFont="1" applyBorder="1" applyAlignment="1">
      <alignment horizontal="center" vertical="top" wrapText="1"/>
    </xf>
    <xf numFmtId="178" fontId="54" fillId="0" borderId="10" xfId="183" applyNumberFormat="1" applyFont="1" applyFill="1" applyBorder="1" applyAlignment="1" applyProtection="1">
      <alignment horizontal="right" vertical="center"/>
      <protection hidden="1"/>
    </xf>
    <xf numFmtId="3" fontId="55" fillId="0" borderId="10" xfId="0" applyNumberFormat="1" applyFont="1" applyBorder="1" applyAlignment="1">
      <alignment vertical="top"/>
    </xf>
    <xf numFmtId="3" fontId="55" fillId="0" borderId="13" xfId="0" applyNumberFormat="1" applyFont="1" applyBorder="1" applyAlignment="1">
      <alignment vertical="top"/>
    </xf>
    <xf numFmtId="178" fontId="7" fillId="0" borderId="10" xfId="184" applyNumberFormat="1" applyFont="1" applyFill="1" applyBorder="1" applyAlignment="1" applyProtection="1">
      <alignment horizontal="right" vertical="center"/>
      <protection hidden="1"/>
    </xf>
    <xf numFmtId="178" fontId="7" fillId="0" borderId="10" xfId="185" applyNumberFormat="1" applyFont="1" applyFill="1" applyBorder="1" applyAlignment="1" applyProtection="1">
      <alignment horizontal="right" vertical="center"/>
      <protection hidden="1"/>
    </xf>
    <xf numFmtId="178" fontId="7" fillId="0" borderId="10" xfId="186" applyNumberFormat="1" applyFont="1" applyFill="1" applyBorder="1" applyAlignment="1" applyProtection="1">
      <alignment horizontal="right" vertical="center"/>
      <protection hidden="1"/>
    </xf>
    <xf numFmtId="178" fontId="7" fillId="0" borderId="10" xfId="192" applyNumberFormat="1" applyFont="1" applyFill="1" applyBorder="1" applyAlignment="1" applyProtection="1">
      <alignment horizontal="right" vertical="top"/>
      <protection hidden="1"/>
    </xf>
    <xf numFmtId="4" fontId="53" fillId="32" borderId="10" xfId="0" applyNumberFormat="1" applyFont="1" applyFill="1" applyBorder="1" applyAlignment="1">
      <alignment vertical="top"/>
    </xf>
    <xf numFmtId="4" fontId="56" fillId="32" borderId="10" xfId="0" applyNumberFormat="1" applyFont="1" applyFill="1" applyBorder="1" applyAlignment="1">
      <alignment vertical="top"/>
    </xf>
    <xf numFmtId="4" fontId="26" fillId="32" borderId="10" xfId="0" applyNumberFormat="1" applyFont="1" applyFill="1" applyBorder="1" applyAlignment="1">
      <alignment vertical="top"/>
    </xf>
    <xf numFmtId="49" fontId="14" fillId="0" borderId="27" xfId="0" applyNumberFormat="1" applyFont="1" applyBorder="1" applyAlignment="1">
      <alignment horizontal="center" vertical="top"/>
    </xf>
    <xf numFmtId="4" fontId="7" fillId="32" borderId="30" xfId="0" applyNumberFormat="1" applyFont="1" applyFill="1" applyBorder="1" applyAlignment="1">
      <alignment vertical="top"/>
    </xf>
    <xf numFmtId="4" fontId="30" fillId="0" borderId="32" xfId="0" applyNumberFormat="1" applyFont="1" applyBorder="1" applyAlignment="1">
      <alignment vertical="top"/>
    </xf>
    <xf numFmtId="178" fontId="7" fillId="0" borderId="10" xfId="183" applyNumberFormat="1" applyFont="1" applyFill="1" applyBorder="1" applyAlignment="1" applyProtection="1">
      <alignment horizontal="right" vertical="top"/>
      <protection hidden="1"/>
    </xf>
    <xf numFmtId="0" fontId="53" fillId="0" borderId="10" xfId="0" applyFont="1" applyBorder="1" applyAlignment="1">
      <alignment horizontal="justify" vertical="top" wrapText="1"/>
    </xf>
    <xf numFmtId="49" fontId="53" fillId="0" borderId="10" xfId="0" applyNumberFormat="1" applyFont="1" applyBorder="1" applyAlignment="1">
      <alignment horizontal="center" vertical="top" wrapText="1"/>
    </xf>
    <xf numFmtId="178" fontId="7" fillId="0" borderId="10" xfId="177" applyNumberFormat="1" applyFont="1" applyFill="1" applyBorder="1" applyAlignment="1" applyProtection="1">
      <alignment horizontal="right" vertical="top"/>
      <protection hidden="1"/>
    </xf>
    <xf numFmtId="4" fontId="93" fillId="0" borderId="10" xfId="0" applyNumberFormat="1" applyFont="1" applyBorder="1" applyAlignment="1">
      <alignment vertical="top"/>
    </xf>
    <xf numFmtId="178" fontId="7" fillId="0" borderId="16" xfId="257" applyNumberFormat="1" applyFont="1" applyFill="1" applyBorder="1" applyAlignment="1" applyProtection="1">
      <alignment horizontal="right" vertical="top"/>
      <protection hidden="1"/>
    </xf>
    <xf numFmtId="178" fontId="8" fillId="0" borderId="24" xfId="146" applyNumberFormat="1" applyFont="1" applyFill="1" applyBorder="1" applyAlignment="1" applyProtection="1">
      <alignment horizontal="right" vertical="center"/>
      <protection hidden="1"/>
    </xf>
    <xf numFmtId="4" fontId="24" fillId="0" borderId="10" xfId="0" applyNumberFormat="1" applyFont="1" applyBorder="1" applyAlignment="1">
      <alignment vertical="justify"/>
    </xf>
    <xf numFmtId="0" fontId="7" fillId="0" borderId="10" xfId="157" applyNumberFormat="1" applyFont="1" applyFill="1" applyBorder="1" applyAlignment="1" applyProtection="1">
      <alignment horizontal="left" vertical="top" wrapText="1"/>
      <protection hidden="1"/>
    </xf>
    <xf numFmtId="0" fontId="26" fillId="0" borderId="16" xfId="255" applyNumberFormat="1" applyFont="1" applyFill="1" applyBorder="1" applyAlignment="1" applyProtection="1">
      <alignment wrapText="1"/>
      <protection hidden="1"/>
    </xf>
    <xf numFmtId="4" fontId="94" fillId="0" borderId="10" xfId="0" applyNumberFormat="1" applyFont="1" applyBorder="1" applyAlignment="1">
      <alignment vertical="top"/>
    </xf>
    <xf numFmtId="49" fontId="26" fillId="0" borderId="10" xfId="0" applyNumberFormat="1" applyFont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/>
    </xf>
    <xf numFmtId="49" fontId="3" fillId="32" borderId="16" xfId="0" applyNumberFormat="1" applyFont="1" applyFill="1" applyBorder="1" applyAlignment="1">
      <alignment horizontal="center" vertical="top"/>
    </xf>
    <xf numFmtId="49" fontId="3" fillId="32" borderId="15" xfId="0" applyNumberFormat="1" applyFont="1" applyFill="1" applyBorder="1" applyAlignment="1">
      <alignment horizontal="center" vertical="top"/>
    </xf>
    <xf numFmtId="4" fontId="3" fillId="32" borderId="16" xfId="0" applyNumberFormat="1" applyFont="1" applyFill="1" applyBorder="1" applyAlignment="1">
      <alignment vertical="top"/>
    </xf>
    <xf numFmtId="4" fontId="41" fillId="0" borderId="16" xfId="0" applyNumberFormat="1" applyFont="1" applyBorder="1" applyAlignment="1">
      <alignment vertical="top"/>
    </xf>
    <xf numFmtId="4" fontId="42" fillId="0" borderId="16" xfId="0" applyNumberFormat="1" applyFont="1" applyBorder="1" applyAlignment="1">
      <alignment vertical="top"/>
    </xf>
    <xf numFmtId="4" fontId="35" fillId="0" borderId="16" xfId="0" applyNumberFormat="1" applyFont="1" applyBorder="1" applyAlignment="1">
      <alignment vertical="top"/>
    </xf>
    <xf numFmtId="4" fontId="35" fillId="0" borderId="33" xfId="0" applyNumberFormat="1" applyFont="1" applyBorder="1" applyAlignment="1">
      <alignment vertical="top"/>
    </xf>
    <xf numFmtId="0" fontId="42" fillId="0" borderId="0" xfId="0" applyFont="1" applyAlignment="1">
      <alignment wrapText="1"/>
    </xf>
    <xf numFmtId="49" fontId="42" fillId="0" borderId="15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49" fontId="42" fillId="0" borderId="17" xfId="0" applyNumberFormat="1" applyFont="1" applyBorder="1" applyAlignment="1" applyProtection="1">
      <alignment horizontal="center" vertical="center"/>
      <protection locked="0"/>
    </xf>
    <xf numFmtId="4" fontId="42" fillId="0" borderId="16" xfId="0" applyNumberFormat="1" applyFont="1" applyFill="1" applyBorder="1" applyAlignment="1">
      <alignment horizontal="right" vertical="center"/>
    </xf>
    <xf numFmtId="4" fontId="35" fillId="0" borderId="16" xfId="0" applyNumberFormat="1" applyFont="1" applyFill="1" applyBorder="1" applyAlignment="1">
      <alignment horizontal="right" vertical="center"/>
    </xf>
    <xf numFmtId="49" fontId="3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7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" fontId="3" fillId="33" borderId="16" xfId="0" applyNumberFormat="1" applyFont="1" applyFill="1" applyBorder="1" applyAlignment="1">
      <alignment vertical="top"/>
    </xf>
    <xf numFmtId="49" fontId="42" fillId="0" borderId="22" xfId="0" applyNumberFormat="1" applyFont="1" applyBorder="1" applyAlignment="1" applyProtection="1">
      <alignment horizontal="center" vertical="top"/>
      <protection locked="0"/>
    </xf>
    <xf numFmtId="0" fontId="42" fillId="0" borderId="16" xfId="0" applyFont="1" applyBorder="1" applyAlignment="1">
      <alignment wrapText="1"/>
    </xf>
    <xf numFmtId="49" fontId="38" fillId="0" borderId="10" xfId="0" applyNumberFormat="1" applyFont="1" applyFill="1" applyBorder="1" applyAlignment="1" applyProtection="1">
      <alignment horizontal="center" vertical="top"/>
      <protection locked="0"/>
    </xf>
    <xf numFmtId="4" fontId="42" fillId="0" borderId="15" xfId="0" applyNumberFormat="1" applyFont="1" applyBorder="1" applyAlignment="1">
      <alignment vertical="top"/>
    </xf>
    <xf numFmtId="4" fontId="35" fillId="0" borderId="34" xfId="0" applyNumberFormat="1" applyFont="1" applyBorder="1" applyAlignment="1">
      <alignment vertical="top"/>
    </xf>
    <xf numFmtId="4" fontId="42" fillId="0" borderId="17" xfId="0" applyNumberFormat="1" applyFont="1" applyBorder="1" applyAlignment="1">
      <alignment vertical="top"/>
    </xf>
    <xf numFmtId="4" fontId="42" fillId="0" borderId="34" xfId="0" applyNumberFormat="1" applyFont="1" applyBorder="1" applyAlignment="1">
      <alignment vertical="top"/>
    </xf>
    <xf numFmtId="4" fontId="35" fillId="0" borderId="23" xfId="0" applyNumberFormat="1" applyFont="1" applyBorder="1" applyAlignment="1">
      <alignment vertical="top"/>
    </xf>
    <xf numFmtId="49" fontId="3" fillId="33" borderId="16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/>
      <protection locked="0"/>
    </xf>
    <xf numFmtId="49" fontId="3" fillId="0" borderId="17" xfId="0" applyNumberFormat="1" applyFont="1" applyFill="1" applyBorder="1" applyAlignment="1" applyProtection="1">
      <alignment horizontal="center" vertical="top"/>
      <protection locked="0"/>
    </xf>
    <xf numFmtId="4" fontId="41" fillId="0" borderId="16" xfId="0" applyNumberFormat="1" applyFont="1" applyFill="1" applyBorder="1" applyAlignment="1">
      <alignment vertical="top"/>
    </xf>
    <xf numFmtId="4" fontId="42" fillId="0" borderId="16" xfId="0" applyNumberFormat="1" applyFont="1" applyFill="1" applyBorder="1" applyAlignment="1">
      <alignment vertical="top"/>
    </xf>
    <xf numFmtId="49" fontId="35" fillId="0" borderId="17" xfId="0" applyNumberFormat="1" applyFont="1" applyFill="1" applyBorder="1" applyAlignment="1" applyProtection="1">
      <alignment horizontal="center" vertical="top"/>
      <protection locked="0"/>
    </xf>
    <xf numFmtId="49" fontId="41" fillId="0" borderId="10" xfId="0" applyNumberFormat="1" applyFont="1" applyBorder="1" applyAlignment="1">
      <alignment horizontal="center" vertical="center"/>
    </xf>
    <xf numFmtId="49" fontId="42" fillId="0" borderId="20" xfId="0" applyNumberFormat="1" applyFont="1" applyBorder="1" applyAlignment="1" applyProtection="1">
      <alignment horizontal="center" vertical="top"/>
      <protection locked="0"/>
    </xf>
    <xf numFmtId="49" fontId="42" fillId="0" borderId="32" xfId="0" applyNumberFormat="1" applyFont="1" applyBorder="1" applyAlignment="1" applyProtection="1">
      <alignment horizontal="center" vertical="top"/>
      <protection locked="0"/>
    </xf>
    <xf numFmtId="49" fontId="42" fillId="0" borderId="20" xfId="0" applyNumberFormat="1" applyFont="1" applyFill="1" applyBorder="1" applyAlignment="1" applyProtection="1">
      <alignment horizontal="center" vertical="top"/>
      <protection locked="0"/>
    </xf>
    <xf numFmtId="49" fontId="41" fillId="0" borderId="17" xfId="0" applyNumberFormat="1" applyFont="1" applyFill="1" applyBorder="1" applyAlignment="1">
      <alignment horizontal="center" vertical="top"/>
    </xf>
    <xf numFmtId="49" fontId="41" fillId="0" borderId="10" xfId="0" applyNumberFormat="1" applyFont="1" applyBorder="1" applyAlignment="1">
      <alignment horizontal="center" vertical="top"/>
    </xf>
    <xf numFmtId="49" fontId="38" fillId="0" borderId="34" xfId="0" applyNumberFormat="1" applyFont="1" applyFill="1" applyBorder="1" applyAlignment="1">
      <alignment horizontal="center" vertical="top"/>
    </xf>
    <xf numFmtId="49" fontId="38" fillId="0" borderId="10" xfId="0" applyNumberFormat="1" applyFont="1" applyBorder="1" applyAlignment="1">
      <alignment horizontal="center" vertical="top"/>
    </xf>
    <xf numFmtId="4" fontId="38" fillId="0" borderId="16" xfId="0" applyNumberFormat="1" applyFont="1" applyBorder="1" applyAlignment="1">
      <alignment vertical="top"/>
    </xf>
    <xf numFmtId="49" fontId="42" fillId="0" borderId="17" xfId="0" applyNumberFormat="1" applyFont="1" applyFill="1" applyBorder="1" applyAlignment="1">
      <alignment horizontal="center" vertical="top"/>
    </xf>
    <xf numFmtId="49" fontId="42" fillId="0" borderId="10" xfId="0" applyNumberFormat="1" applyFont="1" applyBorder="1" applyAlignment="1">
      <alignment horizontal="center" vertical="top"/>
    </xf>
    <xf numFmtId="49" fontId="35" fillId="0" borderId="17" xfId="0" applyNumberFormat="1" applyFont="1" applyFill="1" applyBorder="1" applyAlignment="1">
      <alignment horizontal="center" vertical="top"/>
    </xf>
    <xf numFmtId="49" fontId="35" fillId="0" borderId="10" xfId="0" applyNumberFormat="1" applyFont="1" applyBorder="1" applyAlignment="1">
      <alignment horizontal="center" vertical="top"/>
    </xf>
    <xf numFmtId="49" fontId="42" fillId="0" borderId="17" xfId="0" applyNumberFormat="1" applyFont="1" applyBorder="1" applyAlignment="1">
      <alignment horizontal="center" vertical="top"/>
    </xf>
    <xf numFmtId="4" fontId="45" fillId="0" borderId="16" xfId="0" applyNumberFormat="1" applyFont="1" applyBorder="1" applyAlignment="1">
      <alignment vertical="top"/>
    </xf>
    <xf numFmtId="172" fontId="35" fillId="0" borderId="17" xfId="0" applyNumberFormat="1" applyFont="1" applyFill="1" applyBorder="1" applyAlignment="1">
      <alignment horizontal="left" vertical="center" wrapText="1"/>
    </xf>
    <xf numFmtId="172" fontId="35" fillId="0" borderId="16" xfId="0" applyNumberFormat="1" applyFont="1" applyFill="1" applyBorder="1" applyAlignment="1">
      <alignment horizontal="left" vertical="center" wrapText="1"/>
    </xf>
    <xf numFmtId="4" fontId="35" fillId="0" borderId="25" xfId="0" applyNumberFormat="1" applyFont="1" applyBorder="1" applyAlignment="1">
      <alignment vertical="top"/>
    </xf>
    <xf numFmtId="49" fontId="42" fillId="0" borderId="23" xfId="0" applyNumberFormat="1" applyFont="1" applyFill="1" applyBorder="1" applyAlignment="1">
      <alignment horizontal="center" vertical="top"/>
    </xf>
    <xf numFmtId="49" fontId="38" fillId="0" borderId="17" xfId="0" applyNumberFormat="1" applyFont="1" applyBorder="1" applyAlignment="1" applyProtection="1">
      <alignment horizontal="center" vertical="center"/>
      <protection locked="0"/>
    </xf>
    <xf numFmtId="4" fontId="38" fillId="0" borderId="16" xfId="0" applyNumberFormat="1" applyFont="1" applyFill="1" applyBorder="1" applyAlignment="1">
      <alignment horizontal="right" vertical="center"/>
    </xf>
    <xf numFmtId="4" fontId="41" fillId="0" borderId="16" xfId="0" applyNumberFormat="1" applyFont="1" applyFill="1" applyBorder="1" applyAlignment="1">
      <alignment horizontal="right" vertical="center"/>
    </xf>
    <xf numFmtId="49" fontId="42" fillId="0" borderId="15" xfId="0" applyNumberFormat="1" applyFont="1" applyBorder="1" applyAlignment="1" applyProtection="1">
      <alignment horizontal="center" vertical="top"/>
      <protection locked="0"/>
    </xf>
    <xf numFmtId="4" fontId="35" fillId="0" borderId="16" xfId="0" applyNumberFormat="1" applyFont="1" applyBorder="1" applyAlignment="1">
      <alignment horizontal="right" vertical="top" wrapText="1"/>
    </xf>
    <xf numFmtId="49" fontId="3" fillId="32" borderId="15" xfId="0" applyNumberFormat="1" applyFont="1" applyFill="1" applyBorder="1" applyAlignment="1" applyProtection="1">
      <alignment horizontal="center" vertical="top"/>
      <protection/>
    </xf>
    <xf numFmtId="49" fontId="3" fillId="32" borderId="16" xfId="0" applyNumberFormat="1" applyFont="1" applyFill="1" applyBorder="1" applyAlignment="1" applyProtection="1">
      <alignment horizontal="center" vertical="top"/>
      <protection locked="0"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 applyProtection="1">
      <alignment horizontal="center" vertical="top"/>
      <protection locked="0"/>
    </xf>
    <xf numFmtId="49" fontId="42" fillId="0" borderId="21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wrapText="1"/>
    </xf>
    <xf numFmtId="49" fontId="38" fillId="0" borderId="17" xfId="0" applyNumberFormat="1" applyFont="1" applyFill="1" applyBorder="1" applyAlignment="1" applyProtection="1">
      <alignment horizontal="center" vertical="top"/>
      <protection locked="0"/>
    </xf>
    <xf numFmtId="4" fontId="38" fillId="0" borderId="16" xfId="0" applyNumberFormat="1" applyFont="1" applyFill="1" applyBorder="1" applyAlignment="1">
      <alignment vertical="top"/>
    </xf>
    <xf numFmtId="49" fontId="38" fillId="0" borderId="17" xfId="0" applyNumberFormat="1" applyFont="1" applyFill="1" applyBorder="1" applyAlignment="1">
      <alignment horizontal="left" vertical="center" wrapText="1"/>
    </xf>
    <xf numFmtId="4" fontId="35" fillId="0" borderId="16" xfId="0" applyNumberFormat="1" applyFont="1" applyFill="1" applyBorder="1" applyAlignment="1">
      <alignment vertical="top"/>
    </xf>
    <xf numFmtId="49" fontId="3" fillId="33" borderId="15" xfId="0" applyNumberFormat="1" applyFont="1" applyFill="1" applyBorder="1" applyAlignment="1" applyProtection="1">
      <alignment horizontal="center" vertical="top"/>
      <protection/>
    </xf>
    <xf numFmtId="4" fontId="40" fillId="33" borderId="16" xfId="0" applyNumberFormat="1" applyFont="1" applyFill="1" applyBorder="1" applyAlignment="1">
      <alignment vertical="top"/>
    </xf>
    <xf numFmtId="4" fontId="42" fillId="0" borderId="24" xfId="0" applyNumberFormat="1" applyFont="1" applyBorder="1" applyAlignment="1">
      <alignment vertical="top"/>
    </xf>
    <xf numFmtId="4" fontId="35" fillId="0" borderId="24" xfId="0" applyNumberFormat="1" applyFont="1" applyBorder="1" applyAlignment="1">
      <alignment vertical="top"/>
    </xf>
    <xf numFmtId="49" fontId="42" fillId="0" borderId="25" xfId="0" applyNumberFormat="1" applyFont="1" applyBorder="1" applyAlignment="1" applyProtection="1">
      <alignment horizontal="center" vertical="top"/>
      <protection locked="0"/>
    </xf>
    <xf numFmtId="49" fontId="42" fillId="0" borderId="17" xfId="0" applyNumberFormat="1" applyFont="1" applyBorder="1" applyAlignment="1">
      <alignment horizontal="center" vertical="center"/>
    </xf>
    <xf numFmtId="49" fontId="38" fillId="0" borderId="12" xfId="0" applyNumberFormat="1" applyFont="1" applyFill="1" applyBorder="1" applyAlignment="1" applyProtection="1">
      <alignment horizontal="center" vertical="top"/>
      <protection/>
    </xf>
    <xf numFmtId="49" fontId="38" fillId="0" borderId="25" xfId="0" applyNumberFormat="1" applyFont="1" applyBorder="1" applyAlignment="1" applyProtection="1">
      <alignment horizontal="center" vertical="top"/>
      <protection locked="0"/>
    </xf>
    <xf numFmtId="49" fontId="38" fillId="0" borderId="0" xfId="0" applyNumberFormat="1" applyFont="1" applyBorder="1" applyAlignment="1" applyProtection="1">
      <alignment horizontal="center" vertical="top"/>
      <protection locked="0"/>
    </xf>
    <xf numFmtId="49" fontId="42" fillId="0" borderId="0" xfId="0" applyNumberFormat="1" applyFont="1" applyBorder="1" applyAlignment="1" applyProtection="1">
      <alignment horizontal="center" vertical="top"/>
      <protection locked="0"/>
    </xf>
    <xf numFmtId="4" fontId="3" fillId="33" borderId="24" xfId="0" applyNumberFormat="1" applyFont="1" applyFill="1" applyBorder="1" applyAlignment="1">
      <alignment vertical="top"/>
    </xf>
    <xf numFmtId="4" fontId="41" fillId="0" borderId="24" xfId="0" applyNumberFormat="1" applyFont="1" applyFill="1" applyBorder="1" applyAlignment="1">
      <alignment vertical="top"/>
    </xf>
    <xf numFmtId="1" fontId="42" fillId="0" borderId="35" xfId="0" applyNumberFormat="1" applyFont="1" applyFill="1" applyBorder="1" applyAlignment="1">
      <alignment horizontal="left" vertical="center" wrapText="1"/>
    </xf>
    <xf numFmtId="49" fontId="42" fillId="0" borderId="16" xfId="0" applyNumberFormat="1" applyFont="1" applyFill="1" applyBorder="1" applyAlignment="1">
      <alignment horizontal="center" wrapText="1"/>
    </xf>
    <xf numFmtId="49" fontId="42" fillId="0" borderId="10" xfId="0" applyNumberFormat="1" applyFont="1" applyFill="1" applyBorder="1" applyAlignment="1">
      <alignment horizontal="center" wrapText="1"/>
    </xf>
    <xf numFmtId="49" fontId="35" fillId="0" borderId="30" xfId="0" applyNumberFormat="1" applyFont="1" applyFill="1" applyBorder="1" applyAlignment="1">
      <alignment horizontal="center" wrapText="1"/>
    </xf>
    <xf numFmtId="4" fontId="35" fillId="0" borderId="25" xfId="0" applyNumberFormat="1" applyFont="1" applyFill="1" applyBorder="1" applyAlignment="1">
      <alignment vertical="top"/>
    </xf>
    <xf numFmtId="1" fontId="42" fillId="0" borderId="21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wrapText="1"/>
    </xf>
    <xf numFmtId="49" fontId="40" fillId="33" borderId="31" xfId="0" applyNumberFormat="1" applyFont="1" applyFill="1" applyBorder="1" applyAlignment="1">
      <alignment horizontal="center" vertical="top"/>
    </xf>
    <xf numFmtId="4" fontId="3" fillId="33" borderId="27" xfId="0" applyNumberFormat="1" applyFont="1" applyFill="1" applyBorder="1" applyAlignment="1">
      <alignment vertical="top"/>
    </xf>
    <xf numFmtId="0" fontId="40" fillId="0" borderId="0" xfId="0" applyFont="1" applyFill="1" applyBorder="1" applyAlignment="1" applyProtection="1">
      <alignment horizontal="right" vertical="top" wrapText="1"/>
      <protection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49" fontId="42" fillId="0" borderId="16" xfId="0" applyNumberFormat="1" applyFont="1" applyFill="1" applyBorder="1" applyAlignment="1">
      <alignment horizontal="left" vertical="center" wrapText="1"/>
    </xf>
    <xf numFmtId="49" fontId="35" fillId="0" borderId="21" xfId="0" applyNumberFormat="1" applyFont="1" applyFill="1" applyBorder="1" applyAlignment="1">
      <alignment horizontal="left" vertical="center" wrapText="1"/>
    </xf>
    <xf numFmtId="0" fontId="41" fillId="0" borderId="21" xfId="0" applyFont="1" applyBorder="1" applyAlignment="1">
      <alignment/>
    </xf>
    <xf numFmtId="0" fontId="42" fillId="0" borderId="21" xfId="0" applyFont="1" applyBorder="1" applyAlignment="1">
      <alignment wrapText="1"/>
    </xf>
    <xf numFmtId="0" fontId="42" fillId="0" borderId="21" xfId="0" applyFont="1" applyBorder="1" applyAlignment="1">
      <alignment/>
    </xf>
    <xf numFmtId="0" fontId="37" fillId="0" borderId="29" xfId="0" applyFont="1" applyBorder="1" applyAlignment="1">
      <alignment/>
    </xf>
    <xf numFmtId="49" fontId="41" fillId="0" borderId="16" xfId="0" applyNumberFormat="1" applyFont="1" applyFill="1" applyBorder="1" applyAlignment="1">
      <alignment horizontal="left" vertical="center" wrapText="1"/>
    </xf>
    <xf numFmtId="4" fontId="41" fillId="0" borderId="15" xfId="0" applyNumberFormat="1" applyFont="1" applyBorder="1" applyAlignment="1">
      <alignment vertical="top"/>
    </xf>
    <xf numFmtId="0" fontId="41" fillId="0" borderId="21" xfId="0" applyFont="1" applyFill="1" applyBorder="1" applyAlignment="1">
      <alignment horizontal="left" vertical="top" wrapText="1"/>
    </xf>
    <xf numFmtId="0" fontId="44" fillId="0" borderId="21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top" wrapText="1"/>
    </xf>
    <xf numFmtId="0" fontId="57" fillId="0" borderId="21" xfId="0" applyFont="1" applyBorder="1" applyAlignment="1">
      <alignment horizontal="left" vertical="top" wrapText="1"/>
    </xf>
    <xf numFmtId="0" fontId="42" fillId="0" borderId="29" xfId="0" applyFont="1" applyBorder="1" applyAlignment="1">
      <alignment wrapText="1"/>
    </xf>
    <xf numFmtId="49" fontId="42" fillId="0" borderId="18" xfId="0" applyNumberFormat="1" applyFont="1" applyFill="1" applyBorder="1" applyAlignment="1" applyProtection="1">
      <alignment horizontal="center" vertical="top"/>
      <protection/>
    </xf>
    <xf numFmtId="0" fontId="35" fillId="0" borderId="21" xfId="0" applyFont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49" fontId="38" fillId="0" borderId="16" xfId="0" applyNumberFormat="1" applyFont="1" applyFill="1" applyBorder="1" applyAlignment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  <protection/>
    </xf>
    <xf numFmtId="0" fontId="3" fillId="32" borderId="16" xfId="0" applyFont="1" applyFill="1" applyBorder="1" applyAlignment="1">
      <alignment horizontal="left" vertical="top" wrapText="1"/>
    </xf>
    <xf numFmtId="49" fontId="41" fillId="0" borderId="29" xfId="0" applyNumberFormat="1" applyFont="1" applyFill="1" applyBorder="1" applyAlignment="1">
      <alignment horizontal="left" vertical="center" wrapText="1"/>
    </xf>
    <xf numFmtId="49" fontId="42" fillId="0" borderId="29" xfId="0" applyNumberFormat="1" applyFont="1" applyFill="1" applyBorder="1" applyAlignment="1">
      <alignment horizontal="left" vertical="center" wrapText="1"/>
    </xf>
    <xf numFmtId="0" fontId="43" fillId="0" borderId="16" xfId="0" applyFont="1" applyBorder="1" applyAlignment="1">
      <alignment wrapText="1"/>
    </xf>
    <xf numFmtId="172" fontId="35" fillId="0" borderId="29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3" fillId="32" borderId="21" xfId="0" applyFont="1" applyFill="1" applyBorder="1" applyAlignment="1">
      <alignment horizontal="left" vertical="top" wrapText="1"/>
    </xf>
    <xf numFmtId="49" fontId="40" fillId="33" borderId="21" xfId="0" applyNumberFormat="1" applyFont="1" applyFill="1" applyBorder="1" applyAlignment="1">
      <alignment horizontal="left" vertical="center" wrapText="1"/>
    </xf>
    <xf numFmtId="49" fontId="41" fillId="0" borderId="21" xfId="0" applyNumberFormat="1" applyFont="1" applyFill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176" fontId="58" fillId="0" borderId="16" xfId="258" applyNumberFormat="1" applyFont="1" applyFill="1" applyBorder="1" applyAlignment="1" applyProtection="1">
      <alignment horizontal="left" vertical="top" wrapText="1"/>
      <protection hidden="1"/>
    </xf>
    <xf numFmtId="1" fontId="35" fillId="0" borderId="29" xfId="0" applyNumberFormat="1" applyFont="1" applyFill="1" applyBorder="1" applyAlignment="1">
      <alignment horizontal="left" vertical="center" wrapText="1"/>
    </xf>
    <xf numFmtId="0" fontId="42" fillId="0" borderId="21" xfId="0" applyNumberFormat="1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5" fillId="0" borderId="29" xfId="0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left" vertical="top" wrapText="1"/>
    </xf>
    <xf numFmtId="0" fontId="40" fillId="33" borderId="36" xfId="0" applyFont="1" applyFill="1" applyBorder="1" applyAlignment="1" applyProtection="1">
      <alignment horizontal="right" vertical="top" wrapText="1"/>
      <protection/>
    </xf>
    <xf numFmtId="49" fontId="43" fillId="0" borderId="15" xfId="0" applyNumberFormat="1" applyFont="1" applyFill="1" applyBorder="1" applyAlignment="1" applyProtection="1">
      <alignment horizontal="center" vertical="top"/>
      <protection/>
    </xf>
    <xf numFmtId="49" fontId="38" fillId="0" borderId="15" xfId="0" applyNumberFormat="1" applyFont="1" applyFill="1" applyBorder="1" applyAlignment="1" applyProtection="1">
      <alignment horizontal="center" vertical="top"/>
      <protection/>
    </xf>
    <xf numFmtId="49" fontId="40" fillId="33" borderId="15" xfId="0" applyNumberFormat="1" applyFont="1" applyFill="1" applyBorder="1" applyAlignment="1">
      <alignment horizontal="center" vertical="top"/>
    </xf>
    <xf numFmtId="49" fontId="47" fillId="0" borderId="15" xfId="0" applyNumberFormat="1" applyFont="1" applyFill="1" applyBorder="1" applyAlignment="1" applyProtection="1">
      <alignment horizontal="center" vertical="top"/>
      <protection/>
    </xf>
    <xf numFmtId="49" fontId="42" fillId="0" borderId="17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 applyProtection="1">
      <alignment horizontal="right" vertical="top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8" fillId="0" borderId="37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7" fillId="0" borderId="38" xfId="0" applyFont="1" applyFill="1" applyBorder="1" applyAlignment="1" applyProtection="1">
      <alignment horizontal="center" vertical="center" wrapText="1"/>
      <protection/>
    </xf>
    <xf numFmtId="0" fontId="37" fillId="0" borderId="29" xfId="0" applyFont="1" applyFill="1" applyBorder="1" applyAlignment="1" applyProtection="1">
      <alignment horizontal="center" vertical="center" wrapText="1"/>
      <protection/>
    </xf>
    <xf numFmtId="49" fontId="37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7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7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3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  <xf numFmtId="49" fontId="3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37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49" fontId="41" fillId="34" borderId="10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left" vertical="top" wrapText="1"/>
    </xf>
  </cellXfs>
  <cellStyles count="2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2 10" xfId="67"/>
    <cellStyle name="Обычный 2 12 11" xfId="68"/>
    <cellStyle name="Обычный 2 12 12" xfId="69"/>
    <cellStyle name="Обычный 2 12 13" xfId="70"/>
    <cellStyle name="Обычный 2 12 14" xfId="71"/>
    <cellStyle name="Обычный 2 12 15" xfId="72"/>
    <cellStyle name="Обычный 2 12 16" xfId="73"/>
    <cellStyle name="Обычный 2 12 17" xfId="74"/>
    <cellStyle name="Обычный 2 12 18" xfId="75"/>
    <cellStyle name="Обычный 2 12 19" xfId="76"/>
    <cellStyle name="Обычный 2 12 2" xfId="77"/>
    <cellStyle name="Обычный 2 12 20" xfId="78"/>
    <cellStyle name="Обычный 2 12 21" xfId="79"/>
    <cellStyle name="Обычный 2 12 22" xfId="80"/>
    <cellStyle name="Обычный 2 12 23" xfId="81"/>
    <cellStyle name="Обычный 2 12 24" xfId="82"/>
    <cellStyle name="Обычный 2 12 25" xfId="83"/>
    <cellStyle name="Обычный 2 12 26" xfId="84"/>
    <cellStyle name="Обычный 2 12 27" xfId="85"/>
    <cellStyle name="Обычный 2 12 28" xfId="86"/>
    <cellStyle name="Обычный 2 12 29" xfId="87"/>
    <cellStyle name="Обычный 2 12 3" xfId="88"/>
    <cellStyle name="Обычный 2 12 30" xfId="89"/>
    <cellStyle name="Обычный 2 12 4" xfId="90"/>
    <cellStyle name="Обычный 2 12 5" xfId="91"/>
    <cellStyle name="Обычный 2 12 6" xfId="92"/>
    <cellStyle name="Обычный 2 12 7" xfId="93"/>
    <cellStyle name="Обычный 2 12 8" xfId="94"/>
    <cellStyle name="Обычный 2 12 9" xfId="95"/>
    <cellStyle name="Обычный 2 13" xfId="96"/>
    <cellStyle name="Обычный 2 14" xfId="97"/>
    <cellStyle name="Обычный 2 15" xfId="98"/>
    <cellStyle name="Обычный 2 16" xfId="99"/>
    <cellStyle name="Обычный 2 17" xfId="100"/>
    <cellStyle name="Обычный 2 18" xfId="101"/>
    <cellStyle name="Обычный 2 19" xfId="102"/>
    <cellStyle name="Обычный 2 2" xfId="103"/>
    <cellStyle name="Обычный 2 2 10" xfId="104"/>
    <cellStyle name="Обычный 2 2 11" xfId="105"/>
    <cellStyle name="Обычный 2 2 12" xfId="106"/>
    <cellStyle name="Обычный 2 2 13" xfId="107"/>
    <cellStyle name="Обычный 2 2 14" xfId="108"/>
    <cellStyle name="Обычный 2 2 15" xfId="109"/>
    <cellStyle name="Обычный 2 2 16" xfId="110"/>
    <cellStyle name="Обычный 2 2 17" xfId="111"/>
    <cellStyle name="Обычный 2 2 18" xfId="112"/>
    <cellStyle name="Обычный 2 2 19" xfId="113"/>
    <cellStyle name="Обычный 2 2 2" xfId="114"/>
    <cellStyle name="Обычный 2 2 20" xfId="115"/>
    <cellStyle name="Обычный 2 2 21" xfId="116"/>
    <cellStyle name="Обычный 2 2 22" xfId="117"/>
    <cellStyle name="Обычный 2 2 23" xfId="118"/>
    <cellStyle name="Обычный 2 2 24" xfId="119"/>
    <cellStyle name="Обычный 2 2 25" xfId="120"/>
    <cellStyle name="Обычный 2 2 26" xfId="121"/>
    <cellStyle name="Обычный 2 2 27" xfId="122"/>
    <cellStyle name="Обычный 2 2 28" xfId="123"/>
    <cellStyle name="Обычный 2 2 29" xfId="124"/>
    <cellStyle name="Обычный 2 2 3" xfId="125"/>
    <cellStyle name="Обычный 2 2 30" xfId="126"/>
    <cellStyle name="Обычный 2 2 31" xfId="127"/>
    <cellStyle name="Обычный 2 2 32" xfId="128"/>
    <cellStyle name="Обычный 2 2 33" xfId="129"/>
    <cellStyle name="Обычный 2 2 4" xfId="130"/>
    <cellStyle name="Обычный 2 2 5" xfId="131"/>
    <cellStyle name="Обычный 2 2 6" xfId="132"/>
    <cellStyle name="Обычный 2 2 7" xfId="133"/>
    <cellStyle name="Обычный 2 2 8" xfId="134"/>
    <cellStyle name="Обычный 2 2 9" xfId="135"/>
    <cellStyle name="Обычный 2 20" xfId="136"/>
    <cellStyle name="Обычный 2 21" xfId="137"/>
    <cellStyle name="Обычный 2 22" xfId="138"/>
    <cellStyle name="Обычный 2 23" xfId="139"/>
    <cellStyle name="Обычный 2 24" xfId="140"/>
    <cellStyle name="Обычный 2 25" xfId="141"/>
    <cellStyle name="Обычный 2 26" xfId="142"/>
    <cellStyle name="Обычный 2 27" xfId="143"/>
    <cellStyle name="Обычный 2 28" xfId="144"/>
    <cellStyle name="Обычный 2 29" xfId="145"/>
    <cellStyle name="Обычный 2 3" xfId="146"/>
    <cellStyle name="Обычный 2 30" xfId="147"/>
    <cellStyle name="Обычный 2 31" xfId="148"/>
    <cellStyle name="Обычный 2 32" xfId="149"/>
    <cellStyle name="Обычный 2 33" xfId="150"/>
    <cellStyle name="Обычный 2 34" xfId="151"/>
    <cellStyle name="Обычный 2 35" xfId="152"/>
    <cellStyle name="Обычный 2 36" xfId="153"/>
    <cellStyle name="Обычный 2 37" xfId="154"/>
    <cellStyle name="Обычный 2 38" xfId="155"/>
    <cellStyle name="Обычный 2 39" xfId="156"/>
    <cellStyle name="Обычный 2 4" xfId="157"/>
    <cellStyle name="Обычный 2 40" xfId="158"/>
    <cellStyle name="Обычный 2 41" xfId="159"/>
    <cellStyle name="Обычный 2 42" xfId="160"/>
    <cellStyle name="Обычный 2 43" xfId="161"/>
    <cellStyle name="Обычный 2 44" xfId="162"/>
    <cellStyle name="Обычный 2 45" xfId="163"/>
    <cellStyle name="Обычный 2 46" xfId="164"/>
    <cellStyle name="Обычный 2 47" xfId="165"/>
    <cellStyle name="Обычный 2 48" xfId="166"/>
    <cellStyle name="Обычный 2 49" xfId="167"/>
    <cellStyle name="Обычный 2 5" xfId="168"/>
    <cellStyle name="Обычный 2 50" xfId="169"/>
    <cellStyle name="Обычный 2 51" xfId="170"/>
    <cellStyle name="Обычный 2 52" xfId="171"/>
    <cellStyle name="Обычный 2 53" xfId="172"/>
    <cellStyle name="Обычный 2 54" xfId="173"/>
    <cellStyle name="Обычный 2 55" xfId="174"/>
    <cellStyle name="Обычный 2 56" xfId="175"/>
    <cellStyle name="Обычный 2 57" xfId="176"/>
    <cellStyle name="Обычный 2 58" xfId="177"/>
    <cellStyle name="Обычный 2 59" xfId="178"/>
    <cellStyle name="Обычный 2 6" xfId="179"/>
    <cellStyle name="Обычный 2 60" xfId="180"/>
    <cellStyle name="Обычный 2 61" xfId="181"/>
    <cellStyle name="Обычный 2 62" xfId="182"/>
    <cellStyle name="Обычный 2 63" xfId="183"/>
    <cellStyle name="Обычный 2 64" xfId="184"/>
    <cellStyle name="Обычный 2 65" xfId="185"/>
    <cellStyle name="Обычный 2 66" xfId="186"/>
    <cellStyle name="Обычный 2 67" xfId="187"/>
    <cellStyle name="Обычный 2 68" xfId="188"/>
    <cellStyle name="Обычный 2 69" xfId="189"/>
    <cellStyle name="Обычный 2 7" xfId="190"/>
    <cellStyle name="Обычный 2 70" xfId="191"/>
    <cellStyle name="Обычный 2 71" xfId="192"/>
    <cellStyle name="Обычный 2 8" xfId="193"/>
    <cellStyle name="Обычный 2 9" xfId="194"/>
    <cellStyle name="Обычный 20" xfId="195"/>
    <cellStyle name="Обычный 21" xfId="196"/>
    <cellStyle name="Обычный 22" xfId="197"/>
    <cellStyle name="Обычный 23" xfId="198"/>
    <cellStyle name="Обычный 24" xfId="199"/>
    <cellStyle name="Обычный 25" xfId="200"/>
    <cellStyle name="Обычный 26" xfId="201"/>
    <cellStyle name="Обычный 27" xfId="202"/>
    <cellStyle name="Обычный 28" xfId="203"/>
    <cellStyle name="Обычный 29" xfId="204"/>
    <cellStyle name="Обычный 3" xfId="205"/>
    <cellStyle name="Обычный 3 10" xfId="206"/>
    <cellStyle name="Обычный 3 11" xfId="207"/>
    <cellStyle name="Обычный 3 12" xfId="208"/>
    <cellStyle name="Обычный 3 13" xfId="209"/>
    <cellStyle name="Обычный 3 14" xfId="210"/>
    <cellStyle name="Обычный 3 15" xfId="211"/>
    <cellStyle name="Обычный 3 16" xfId="212"/>
    <cellStyle name="Обычный 3 17" xfId="213"/>
    <cellStyle name="Обычный 3 18" xfId="214"/>
    <cellStyle name="Обычный 3 19" xfId="215"/>
    <cellStyle name="Обычный 3 2" xfId="216"/>
    <cellStyle name="Обычный 3 20" xfId="217"/>
    <cellStyle name="Обычный 3 21" xfId="218"/>
    <cellStyle name="Обычный 3 22" xfId="219"/>
    <cellStyle name="Обычный 3 23" xfId="220"/>
    <cellStyle name="Обычный 3 24" xfId="221"/>
    <cellStyle name="Обычный 3 25" xfId="222"/>
    <cellStyle name="Обычный 3 26" xfId="223"/>
    <cellStyle name="Обычный 3 27" xfId="224"/>
    <cellStyle name="Обычный 3 28" xfId="225"/>
    <cellStyle name="Обычный 3 29" xfId="226"/>
    <cellStyle name="Обычный 3 3" xfId="227"/>
    <cellStyle name="Обычный 3 30" xfId="228"/>
    <cellStyle name="Обычный 3 31" xfId="229"/>
    <cellStyle name="Обычный 3 32" xfId="230"/>
    <cellStyle name="Обычный 3 33" xfId="231"/>
    <cellStyle name="Обычный 3 4" xfId="232"/>
    <cellStyle name="Обычный 3 5" xfId="233"/>
    <cellStyle name="Обычный 3 6" xfId="234"/>
    <cellStyle name="Обычный 3 7" xfId="235"/>
    <cellStyle name="Обычный 3 8" xfId="236"/>
    <cellStyle name="Обычный 3 9" xfId="237"/>
    <cellStyle name="Обычный 30" xfId="238"/>
    <cellStyle name="Обычный 31" xfId="239"/>
    <cellStyle name="Обычный 32" xfId="240"/>
    <cellStyle name="Обычный 33" xfId="241"/>
    <cellStyle name="Обычный 34" xfId="242"/>
    <cellStyle name="Обычный 35" xfId="243"/>
    <cellStyle name="Обычный 36" xfId="244"/>
    <cellStyle name="Обычный 37" xfId="245"/>
    <cellStyle name="Обычный 38" xfId="246"/>
    <cellStyle name="Обычный 39" xfId="247"/>
    <cellStyle name="Обычный 4" xfId="248"/>
    <cellStyle name="Обычный 5" xfId="249"/>
    <cellStyle name="Обычный 6" xfId="250"/>
    <cellStyle name="Обычный 7" xfId="251"/>
    <cellStyle name="Обычный 8" xfId="252"/>
    <cellStyle name="Обычный 9" xfId="253"/>
    <cellStyle name="Обычный_tmp" xfId="254"/>
    <cellStyle name="Обычный_tmp_2016" xfId="255"/>
    <cellStyle name="Обычный_tmp_дох" xfId="256"/>
    <cellStyle name="Обычный_tmp_Пояснительная" xfId="257"/>
    <cellStyle name="Обычный_Tmp1" xfId="258"/>
    <cellStyle name="Обычный_прил7-8" xfId="259"/>
    <cellStyle name="Followed Hyperlink" xfId="260"/>
    <cellStyle name="Плохой" xfId="261"/>
    <cellStyle name="Пояснение" xfId="262"/>
    <cellStyle name="Примечание" xfId="263"/>
    <cellStyle name="Percent" xfId="264"/>
    <cellStyle name="Связанная ячейка" xfId="265"/>
    <cellStyle name="Текст предупреждения" xfId="266"/>
    <cellStyle name="Comma" xfId="267"/>
    <cellStyle name="Comma [0]" xfId="268"/>
    <cellStyle name="Хороший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2"/>
  <sheetViews>
    <sheetView view="pageBreakPreview" zoomScale="75" zoomScaleSheetLayoutView="75" zoomScalePageLayoutView="0" workbookViewId="0" topLeftCell="A1">
      <selection activeCell="T128" sqref="T128"/>
    </sheetView>
  </sheetViews>
  <sheetFormatPr defaultColWidth="9.00390625" defaultRowHeight="12.75"/>
  <cols>
    <col min="1" max="1" width="3.00390625" style="1" customWidth="1"/>
    <col min="2" max="2" width="0.875" style="2" hidden="1" customWidth="1"/>
    <col min="3" max="3" width="83.375" style="1" customWidth="1"/>
    <col min="4" max="4" width="6.375" style="3" customWidth="1"/>
    <col min="5" max="5" width="5.125" style="3" customWidth="1"/>
    <col min="6" max="6" width="5.875" style="3" customWidth="1"/>
    <col min="7" max="7" width="5.125" style="3" customWidth="1"/>
    <col min="8" max="8" width="7.75390625" style="3" customWidth="1"/>
    <col min="9" max="9" width="9.375" style="3" customWidth="1"/>
    <col min="10" max="10" width="10.875" style="3" customWidth="1"/>
    <col min="11" max="11" width="8.25390625" style="3" customWidth="1"/>
    <col min="12" max="12" width="20.625" style="4" customWidth="1"/>
    <col min="13" max="14" width="0.12890625" style="4" hidden="1" customWidth="1"/>
    <col min="15" max="16" width="0.2421875" style="4" hidden="1" customWidth="1"/>
    <col min="17" max="17" width="13.125" style="4" hidden="1" customWidth="1"/>
    <col min="18" max="18" width="0.12890625" style="4" hidden="1" customWidth="1"/>
    <col min="19" max="19" width="7.375" style="4" hidden="1" customWidth="1"/>
    <col min="20" max="20" width="19.625" style="1" customWidth="1"/>
    <col min="21" max="21" width="8.125" style="1" customWidth="1"/>
    <col min="22" max="16384" width="9.125" style="1" customWidth="1"/>
  </cols>
  <sheetData>
    <row r="1" spans="8:12" ht="15.75">
      <c r="H1"/>
      <c r="I1"/>
      <c r="J1"/>
      <c r="K1"/>
      <c r="L1" t="s">
        <v>158</v>
      </c>
    </row>
    <row r="2" spans="3:21" ht="39.75" customHeight="1">
      <c r="C2" s="5"/>
      <c r="F2"/>
      <c r="I2"/>
      <c r="J2"/>
      <c r="K2"/>
      <c r="L2" s="497" t="s">
        <v>607</v>
      </c>
      <c r="M2" s="497"/>
      <c r="N2" s="497"/>
      <c r="O2" s="497"/>
      <c r="P2" s="497"/>
      <c r="Q2" s="497"/>
      <c r="R2" s="497"/>
      <c r="S2" s="497"/>
      <c r="T2" s="497"/>
      <c r="U2" s="497"/>
    </row>
    <row r="3" spans="8:12" ht="15.75">
      <c r="H3"/>
      <c r="I3"/>
      <c r="J3"/>
      <c r="K3"/>
      <c r="L3"/>
    </row>
    <row r="4" spans="1:19" ht="16.5" customHeight="1">
      <c r="A4" s="492" t="s">
        <v>396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</row>
    <row r="5" spans="1:19" ht="16.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 t="s">
        <v>361</v>
      </c>
      <c r="M5" s="9"/>
      <c r="N5" s="9"/>
      <c r="O5" s="9"/>
      <c r="P5" s="9"/>
      <c r="Q5" s="9"/>
      <c r="R5" s="9"/>
      <c r="S5" s="9" t="s">
        <v>33</v>
      </c>
    </row>
    <row r="6" spans="1:21" s="10" customFormat="1" ht="42.75" customHeight="1">
      <c r="A6" s="495"/>
      <c r="B6" s="192"/>
      <c r="C6" s="493" t="s">
        <v>34</v>
      </c>
      <c r="D6" s="487" t="s">
        <v>35</v>
      </c>
      <c r="E6" s="488"/>
      <c r="F6" s="488"/>
      <c r="G6" s="488"/>
      <c r="H6" s="488"/>
      <c r="I6" s="488"/>
      <c r="J6" s="488"/>
      <c r="K6" s="489"/>
      <c r="L6" s="490" t="s">
        <v>428</v>
      </c>
      <c r="M6" s="490" t="s">
        <v>36</v>
      </c>
      <c r="N6" s="490" t="s">
        <v>37</v>
      </c>
      <c r="O6" s="490" t="s">
        <v>38</v>
      </c>
      <c r="P6" s="490" t="s">
        <v>39</v>
      </c>
      <c r="Q6" s="490" t="s">
        <v>40</v>
      </c>
      <c r="R6" s="490"/>
      <c r="S6" s="490" t="s">
        <v>41</v>
      </c>
      <c r="T6" s="490" t="s">
        <v>427</v>
      </c>
      <c r="U6" s="490" t="s">
        <v>159</v>
      </c>
    </row>
    <row r="7" spans="1:21" s="10" customFormat="1" ht="110.25">
      <c r="A7" s="496"/>
      <c r="B7" s="193"/>
      <c r="C7" s="494"/>
      <c r="D7" s="227" t="s">
        <v>42</v>
      </c>
      <c r="E7" s="227" t="s">
        <v>43</v>
      </c>
      <c r="F7" s="227" t="s">
        <v>44</v>
      </c>
      <c r="G7" s="227" t="s">
        <v>45</v>
      </c>
      <c r="H7" s="227" t="s">
        <v>46</v>
      </c>
      <c r="I7" s="227" t="s">
        <v>47</v>
      </c>
      <c r="J7" s="227" t="s">
        <v>48</v>
      </c>
      <c r="K7" s="227" t="s">
        <v>49</v>
      </c>
      <c r="L7" s="491"/>
      <c r="M7" s="491"/>
      <c r="N7" s="491"/>
      <c r="O7" s="491"/>
      <c r="P7" s="491"/>
      <c r="Q7" s="491"/>
      <c r="R7" s="491"/>
      <c r="S7" s="491"/>
      <c r="T7" s="491"/>
      <c r="U7" s="491"/>
    </row>
    <row r="8" spans="1:21" s="12" customFormat="1" ht="18.75" customHeight="1">
      <c r="A8" s="194"/>
      <c r="B8" s="194"/>
      <c r="C8" s="262" t="s">
        <v>50</v>
      </c>
      <c r="D8" s="263" t="s">
        <v>51</v>
      </c>
      <c r="E8" s="263">
        <v>1</v>
      </c>
      <c r="F8" s="263" t="s">
        <v>52</v>
      </c>
      <c r="G8" s="264" t="s">
        <v>52</v>
      </c>
      <c r="H8" s="264" t="s">
        <v>51</v>
      </c>
      <c r="I8" s="264" t="s">
        <v>52</v>
      </c>
      <c r="J8" s="264" t="s">
        <v>53</v>
      </c>
      <c r="K8" s="264" t="s">
        <v>51</v>
      </c>
      <c r="L8" s="246">
        <f>L9+L15+L24+L29+L40+L46+L49+L57+L79</f>
        <v>130951000.44</v>
      </c>
      <c r="M8" s="195" t="e">
        <f>M9+M15+#REF!+M22+#REF!+M31+M40+M47+#REF!+M54+#REF!+M70</f>
        <v>#REF!</v>
      </c>
      <c r="N8" s="195" t="e">
        <f>N9+N15+#REF!+N22+#REF!+N31+N40+N47+#REF!+N54+#REF!+N70</f>
        <v>#REF!</v>
      </c>
      <c r="O8" s="195" t="e">
        <f>O9+O15+#REF!+O22+#REF!+O31+O40+#REF!+O54+#REF!</f>
        <v>#REF!</v>
      </c>
      <c r="P8" s="195" t="e">
        <f>P9+P15+#REF!+P22+#REF!+P31+P40+P47+#REF!+P54+#REF!+P70</f>
        <v>#REF!</v>
      </c>
      <c r="Q8" s="195" t="e">
        <f>Q9+Q15+#REF!+Q22+#REF!+Q31+Q40+Q47+#REF!+Q54+#REF!+Q70</f>
        <v>#REF!</v>
      </c>
      <c r="R8" s="195" t="e">
        <f>R9+R15+#REF!+R22+#REF!+R31+R40+R47+#REF!+R54+#REF!+R70</f>
        <v>#REF!</v>
      </c>
      <c r="S8" s="196" t="e">
        <f>#REF!=SUM(L8:R8)</f>
        <v>#REF!</v>
      </c>
      <c r="T8" s="246">
        <f>T9+T15+T24+T29+T40+T46+T49+T57+T79</f>
        <v>64241920.769999996</v>
      </c>
      <c r="U8" s="11">
        <f>T8/L8*100</f>
        <v>49.05798394372312</v>
      </c>
    </row>
    <row r="9" spans="1:21" s="14" customFormat="1" ht="18.75" customHeight="1">
      <c r="A9" s="197"/>
      <c r="B9" s="197"/>
      <c r="C9" s="228" t="s">
        <v>54</v>
      </c>
      <c r="D9" s="265" t="s">
        <v>51</v>
      </c>
      <c r="E9" s="265">
        <v>1</v>
      </c>
      <c r="F9" s="265" t="s">
        <v>310</v>
      </c>
      <c r="G9" s="229" t="s">
        <v>52</v>
      </c>
      <c r="H9" s="229" t="s">
        <v>51</v>
      </c>
      <c r="I9" s="229" t="s">
        <v>52</v>
      </c>
      <c r="J9" s="229" t="s">
        <v>53</v>
      </c>
      <c r="K9" s="229" t="s">
        <v>51</v>
      </c>
      <c r="L9" s="13">
        <f>L10</f>
        <v>92320000</v>
      </c>
      <c r="M9" s="198" t="e">
        <f aca="true" t="shared" si="0" ref="M9:R9">M10</f>
        <v>#REF!</v>
      </c>
      <c r="N9" s="198" t="e">
        <f t="shared" si="0"/>
        <v>#REF!</v>
      </c>
      <c r="O9" s="198" t="e">
        <f t="shared" si="0"/>
        <v>#REF!</v>
      </c>
      <c r="P9" s="198" t="e">
        <f t="shared" si="0"/>
        <v>#REF!</v>
      </c>
      <c r="Q9" s="198" t="e">
        <f t="shared" si="0"/>
        <v>#REF!</v>
      </c>
      <c r="R9" s="199" t="e">
        <f t="shared" si="0"/>
        <v>#REF!</v>
      </c>
      <c r="S9" s="199" t="e">
        <f>#REF!=SUM(L9:R9)</f>
        <v>#REF!</v>
      </c>
      <c r="T9" s="13">
        <f>T10</f>
        <v>46138062.730000004</v>
      </c>
      <c r="U9" s="11">
        <f aca="true" t="shared" si="1" ref="U9:U82">T9/L9*100</f>
        <v>49.976237792461006</v>
      </c>
    </row>
    <row r="10" spans="1:21" s="17" customFormat="1" ht="19.5" customHeight="1">
      <c r="A10" s="15"/>
      <c r="B10" s="15"/>
      <c r="C10" s="221" t="s">
        <v>55</v>
      </c>
      <c r="D10" s="222" t="s">
        <v>51</v>
      </c>
      <c r="E10" s="230">
        <v>1</v>
      </c>
      <c r="F10" s="230" t="s">
        <v>310</v>
      </c>
      <c r="G10" s="222" t="s">
        <v>317</v>
      </c>
      <c r="H10" s="222" t="s">
        <v>51</v>
      </c>
      <c r="I10" s="222" t="s">
        <v>310</v>
      </c>
      <c r="J10" s="222" t="s">
        <v>53</v>
      </c>
      <c r="K10" s="222" t="s">
        <v>56</v>
      </c>
      <c r="L10" s="16">
        <f>L11+L12+L13+L14</f>
        <v>92320000</v>
      </c>
      <c r="M10" s="201" t="e">
        <f>#REF!+M12+#REF!+#REF!</f>
        <v>#REF!</v>
      </c>
      <c r="N10" s="201" t="e">
        <f>#REF!+N12+#REF!+#REF!</f>
        <v>#REF!</v>
      </c>
      <c r="O10" s="201" t="e">
        <f>#REF!+O12+#REF!+#REF!</f>
        <v>#REF!</v>
      </c>
      <c r="P10" s="201" t="e">
        <f>#REF!+P12+#REF!+#REF!</f>
        <v>#REF!</v>
      </c>
      <c r="Q10" s="201" t="e">
        <f>#REF!+Q12+#REF!+#REF!</f>
        <v>#REF!</v>
      </c>
      <c r="R10" s="202" t="e">
        <f>#REF!+R12+#REF!+#REF!</f>
        <v>#REF!</v>
      </c>
      <c r="S10" s="202" t="e">
        <f>#REF!=SUM(L10:R10)</f>
        <v>#REF!</v>
      </c>
      <c r="T10" s="16">
        <f>T11+T12+T13+T14</f>
        <v>46138062.730000004</v>
      </c>
      <c r="U10" s="11">
        <f t="shared" si="1"/>
        <v>49.976237792461006</v>
      </c>
    </row>
    <row r="11" spans="1:21" s="17" customFormat="1" ht="64.5" customHeight="1">
      <c r="A11" s="18"/>
      <c r="B11" s="15"/>
      <c r="C11" s="302" t="s">
        <v>57</v>
      </c>
      <c r="D11" s="233" t="s">
        <v>51</v>
      </c>
      <c r="E11" s="233" t="s">
        <v>58</v>
      </c>
      <c r="F11" s="233" t="s">
        <v>310</v>
      </c>
      <c r="G11" s="233" t="s">
        <v>317</v>
      </c>
      <c r="H11" s="233" t="s">
        <v>59</v>
      </c>
      <c r="I11" s="233" t="s">
        <v>310</v>
      </c>
      <c r="J11" s="233" t="s">
        <v>53</v>
      </c>
      <c r="K11" s="233" t="s">
        <v>56</v>
      </c>
      <c r="L11" s="19">
        <v>91985000</v>
      </c>
      <c r="M11" s="183"/>
      <c r="N11" s="183"/>
      <c r="O11" s="183"/>
      <c r="P11" s="183"/>
      <c r="Q11" s="183"/>
      <c r="R11" s="184"/>
      <c r="S11" s="184"/>
      <c r="T11" s="185">
        <v>45853274.61</v>
      </c>
      <c r="U11" s="11">
        <f t="shared" si="1"/>
        <v>49.8486433766375</v>
      </c>
    </row>
    <row r="12" spans="1:21" ht="86.25" customHeight="1">
      <c r="A12" s="18"/>
      <c r="B12" s="203"/>
      <c r="C12" s="302" t="s">
        <v>60</v>
      </c>
      <c r="D12" s="224" t="s">
        <v>51</v>
      </c>
      <c r="E12" s="267">
        <v>1</v>
      </c>
      <c r="F12" s="267" t="s">
        <v>310</v>
      </c>
      <c r="G12" s="224" t="s">
        <v>317</v>
      </c>
      <c r="H12" s="224" t="s">
        <v>61</v>
      </c>
      <c r="I12" s="224" t="s">
        <v>310</v>
      </c>
      <c r="J12" s="224" t="s">
        <v>53</v>
      </c>
      <c r="K12" s="224" t="s">
        <v>56</v>
      </c>
      <c r="L12" s="19">
        <v>140000</v>
      </c>
      <c r="M12" s="186">
        <f aca="true" t="shared" si="2" ref="M12:R12">SUM(M13:M14)</f>
        <v>10201</v>
      </c>
      <c r="N12" s="186">
        <f t="shared" si="2"/>
        <v>1327</v>
      </c>
      <c r="O12" s="186">
        <f t="shared" si="2"/>
        <v>1996</v>
      </c>
      <c r="P12" s="186">
        <f t="shared" si="2"/>
        <v>1647</v>
      </c>
      <c r="Q12" s="186">
        <f t="shared" si="2"/>
        <v>262</v>
      </c>
      <c r="R12" s="187">
        <f t="shared" si="2"/>
        <v>0</v>
      </c>
      <c r="S12" s="187" t="e">
        <f>#REF!=SUM(L12:R12)</f>
        <v>#REF!</v>
      </c>
      <c r="T12" s="189">
        <v>63612.24</v>
      </c>
      <c r="U12" s="11">
        <f t="shared" si="1"/>
        <v>45.43731428571429</v>
      </c>
    </row>
    <row r="13" spans="1:21" ht="37.5" customHeight="1">
      <c r="A13" s="18"/>
      <c r="B13" s="203"/>
      <c r="C13" s="302" t="s">
        <v>62</v>
      </c>
      <c r="D13" s="224" t="s">
        <v>51</v>
      </c>
      <c r="E13" s="267">
        <v>1</v>
      </c>
      <c r="F13" s="267" t="s">
        <v>310</v>
      </c>
      <c r="G13" s="224" t="s">
        <v>317</v>
      </c>
      <c r="H13" s="224" t="s">
        <v>63</v>
      </c>
      <c r="I13" s="224" t="s">
        <v>310</v>
      </c>
      <c r="J13" s="224" t="s">
        <v>53</v>
      </c>
      <c r="K13" s="224" t="s">
        <v>56</v>
      </c>
      <c r="L13" s="19">
        <v>100000</v>
      </c>
      <c r="M13" s="186">
        <v>10201</v>
      </c>
      <c r="N13" s="186">
        <v>1327</v>
      </c>
      <c r="O13" s="186">
        <v>1996</v>
      </c>
      <c r="P13" s="186">
        <v>1647</v>
      </c>
      <c r="Q13" s="186">
        <v>262</v>
      </c>
      <c r="R13" s="187">
        <v>0</v>
      </c>
      <c r="S13" s="187" t="e">
        <f>#REF!=SUM(L13:R13)</f>
        <v>#REF!</v>
      </c>
      <c r="T13" s="188">
        <v>160853.75</v>
      </c>
      <c r="U13" s="11">
        <f t="shared" si="1"/>
        <v>160.85375</v>
      </c>
    </row>
    <row r="14" spans="1:21" ht="69" customHeight="1">
      <c r="A14" s="18"/>
      <c r="B14" s="203"/>
      <c r="C14" s="302" t="s">
        <v>64</v>
      </c>
      <c r="D14" s="224" t="s">
        <v>51</v>
      </c>
      <c r="E14" s="267">
        <v>1</v>
      </c>
      <c r="F14" s="267" t="s">
        <v>310</v>
      </c>
      <c r="G14" s="224" t="s">
        <v>317</v>
      </c>
      <c r="H14" s="224" t="s">
        <v>65</v>
      </c>
      <c r="I14" s="224" t="s">
        <v>310</v>
      </c>
      <c r="J14" s="224" t="s">
        <v>53</v>
      </c>
      <c r="K14" s="224" t="s">
        <v>56</v>
      </c>
      <c r="L14" s="19">
        <v>95000</v>
      </c>
      <c r="M14" s="186"/>
      <c r="N14" s="186"/>
      <c r="O14" s="186"/>
      <c r="P14" s="186"/>
      <c r="Q14" s="186"/>
      <c r="R14" s="187"/>
      <c r="S14" s="187" t="e">
        <f>#REF!=SUM(L14:R14)</f>
        <v>#REF!</v>
      </c>
      <c r="T14" s="190">
        <v>60322.13</v>
      </c>
      <c r="U14" s="11">
        <f t="shared" si="1"/>
        <v>63.49697894736842</v>
      </c>
    </row>
    <row r="15" spans="1:21" s="17" customFormat="1" ht="18" customHeight="1">
      <c r="A15" s="197"/>
      <c r="B15" s="197"/>
      <c r="C15" s="228" t="s">
        <v>66</v>
      </c>
      <c r="D15" s="265" t="s">
        <v>51</v>
      </c>
      <c r="E15" s="229" t="s">
        <v>58</v>
      </c>
      <c r="F15" s="229" t="s">
        <v>316</v>
      </c>
      <c r="G15" s="229" t="s">
        <v>52</v>
      </c>
      <c r="H15" s="229" t="s">
        <v>51</v>
      </c>
      <c r="I15" s="229" t="s">
        <v>52</v>
      </c>
      <c r="J15" s="229" t="s">
        <v>53</v>
      </c>
      <c r="K15" s="229" t="s">
        <v>51</v>
      </c>
      <c r="L15" s="13">
        <f>L16+L19+L22</f>
        <v>7410000</v>
      </c>
      <c r="M15" s="198">
        <f aca="true" t="shared" si="3" ref="M15:R15">M16</f>
        <v>0</v>
      </c>
      <c r="N15" s="198">
        <f t="shared" si="3"/>
        <v>0</v>
      </c>
      <c r="O15" s="198">
        <f t="shared" si="3"/>
        <v>0</v>
      </c>
      <c r="P15" s="198">
        <f t="shared" si="3"/>
        <v>0</v>
      </c>
      <c r="Q15" s="198">
        <f t="shared" si="3"/>
        <v>0</v>
      </c>
      <c r="R15" s="199">
        <f t="shared" si="3"/>
        <v>0</v>
      </c>
      <c r="S15" s="199" t="e">
        <f>#REF!=SUM(L15:R15)</f>
        <v>#REF!</v>
      </c>
      <c r="T15" s="13">
        <f>T16+T19+T22</f>
        <v>3957026.8899999997</v>
      </c>
      <c r="U15" s="11">
        <f t="shared" si="1"/>
        <v>53.40117260458839</v>
      </c>
    </row>
    <row r="16" spans="1:21" s="17" customFormat="1" ht="18.75" customHeight="1">
      <c r="A16" s="15"/>
      <c r="B16" s="15"/>
      <c r="C16" s="221" t="s">
        <v>67</v>
      </c>
      <c r="D16" s="222" t="s">
        <v>51</v>
      </c>
      <c r="E16" s="222" t="s">
        <v>58</v>
      </c>
      <c r="F16" s="222" t="s">
        <v>316</v>
      </c>
      <c r="G16" s="222" t="s">
        <v>317</v>
      </c>
      <c r="H16" s="222" t="s">
        <v>51</v>
      </c>
      <c r="I16" s="222" t="s">
        <v>317</v>
      </c>
      <c r="J16" s="222" t="s">
        <v>53</v>
      </c>
      <c r="K16" s="222" t="s">
        <v>56</v>
      </c>
      <c r="L16" s="16">
        <f>L17+L18</f>
        <v>7000000</v>
      </c>
      <c r="M16" s="201"/>
      <c r="N16" s="201"/>
      <c r="O16" s="201"/>
      <c r="P16" s="201"/>
      <c r="Q16" s="201"/>
      <c r="R16" s="202"/>
      <c r="S16" s="202" t="e">
        <f>#REF!=SUM(L16:R16)</f>
        <v>#REF!</v>
      </c>
      <c r="T16" s="16">
        <f>T17+T18</f>
        <v>3040647.53</v>
      </c>
      <c r="U16" s="11">
        <f t="shared" si="1"/>
        <v>43.43782185714286</v>
      </c>
    </row>
    <row r="17" spans="1:21" ht="18.75" customHeight="1">
      <c r="A17" s="18"/>
      <c r="B17" s="15"/>
      <c r="C17" s="261" t="s">
        <v>67</v>
      </c>
      <c r="D17" s="233" t="s">
        <v>51</v>
      </c>
      <c r="E17" s="233" t="s">
        <v>58</v>
      </c>
      <c r="F17" s="233" t="s">
        <v>316</v>
      </c>
      <c r="G17" s="233" t="s">
        <v>317</v>
      </c>
      <c r="H17" s="233" t="s">
        <v>59</v>
      </c>
      <c r="I17" s="233" t="s">
        <v>317</v>
      </c>
      <c r="J17" s="233" t="s">
        <v>53</v>
      </c>
      <c r="K17" s="233" t="s">
        <v>56</v>
      </c>
      <c r="L17" s="19">
        <v>7000000</v>
      </c>
      <c r="M17" s="178"/>
      <c r="N17" s="178"/>
      <c r="O17" s="178"/>
      <c r="P17" s="178"/>
      <c r="Q17" s="178"/>
      <c r="R17" s="179"/>
      <c r="S17" s="179" t="e">
        <f>#REF!=SUM(L17:R17)</f>
        <v>#REF!</v>
      </c>
      <c r="T17" s="320">
        <v>3040645.71</v>
      </c>
      <c r="U17" s="11">
        <f t="shared" si="1"/>
        <v>43.43779585714286</v>
      </c>
    </row>
    <row r="18" spans="1:21" ht="30.75" customHeight="1">
      <c r="A18" s="18"/>
      <c r="B18" s="15"/>
      <c r="C18" s="261" t="s">
        <v>68</v>
      </c>
      <c r="D18" s="233" t="s">
        <v>51</v>
      </c>
      <c r="E18" s="233" t="s">
        <v>58</v>
      </c>
      <c r="F18" s="233" t="s">
        <v>316</v>
      </c>
      <c r="G18" s="233" t="s">
        <v>317</v>
      </c>
      <c r="H18" s="233" t="s">
        <v>61</v>
      </c>
      <c r="I18" s="233" t="s">
        <v>317</v>
      </c>
      <c r="J18" s="233" t="s">
        <v>53</v>
      </c>
      <c r="K18" s="233" t="s">
        <v>56</v>
      </c>
      <c r="L18" s="19">
        <v>0</v>
      </c>
      <c r="M18" s="178"/>
      <c r="N18" s="178"/>
      <c r="O18" s="178"/>
      <c r="P18" s="178"/>
      <c r="Q18" s="178"/>
      <c r="R18" s="179"/>
      <c r="S18" s="179"/>
      <c r="T18" s="180">
        <v>1.82</v>
      </c>
      <c r="U18" s="11"/>
    </row>
    <row r="19" spans="1:21" ht="24.75" customHeight="1">
      <c r="A19" s="15"/>
      <c r="B19" s="15"/>
      <c r="C19" s="221" t="s">
        <v>69</v>
      </c>
      <c r="D19" s="222" t="s">
        <v>51</v>
      </c>
      <c r="E19" s="222" t="s">
        <v>58</v>
      </c>
      <c r="F19" s="222" t="s">
        <v>316</v>
      </c>
      <c r="G19" s="222" t="s">
        <v>319</v>
      </c>
      <c r="H19" s="222" t="s">
        <v>51</v>
      </c>
      <c r="I19" s="222" t="s">
        <v>310</v>
      </c>
      <c r="J19" s="222" t="s">
        <v>53</v>
      </c>
      <c r="K19" s="222" t="s">
        <v>56</v>
      </c>
      <c r="L19" s="16">
        <f>L20+L21</f>
        <v>270000</v>
      </c>
      <c r="M19" s="201"/>
      <c r="N19" s="201"/>
      <c r="O19" s="201"/>
      <c r="P19" s="201"/>
      <c r="Q19" s="201"/>
      <c r="R19" s="202"/>
      <c r="S19" s="202"/>
      <c r="T19" s="16">
        <f>T20+T21</f>
        <v>786815.36</v>
      </c>
      <c r="U19" s="11">
        <f t="shared" si="1"/>
        <v>291.41309629629626</v>
      </c>
    </row>
    <row r="20" spans="1:21" ht="21" customHeight="1">
      <c r="A20" s="18"/>
      <c r="B20" s="197"/>
      <c r="C20" s="254" t="s">
        <v>415</v>
      </c>
      <c r="D20" s="233" t="s">
        <v>51</v>
      </c>
      <c r="E20" s="233" t="s">
        <v>58</v>
      </c>
      <c r="F20" s="233" t="s">
        <v>316</v>
      </c>
      <c r="G20" s="233" t="s">
        <v>319</v>
      </c>
      <c r="H20" s="233" t="s">
        <v>59</v>
      </c>
      <c r="I20" s="233" t="s">
        <v>310</v>
      </c>
      <c r="J20" s="233" t="s">
        <v>53</v>
      </c>
      <c r="K20" s="233" t="s">
        <v>56</v>
      </c>
      <c r="L20" s="19">
        <v>270000</v>
      </c>
      <c r="M20" s="201"/>
      <c r="N20" s="201"/>
      <c r="O20" s="201"/>
      <c r="P20" s="201"/>
      <c r="Q20" s="201"/>
      <c r="R20" s="202"/>
      <c r="S20" s="202"/>
      <c r="T20" s="316">
        <v>786815.36</v>
      </c>
      <c r="U20" s="11">
        <f t="shared" si="1"/>
        <v>291.41309629629626</v>
      </c>
    </row>
    <row r="21" spans="1:21" ht="37.5" customHeight="1">
      <c r="A21" s="18"/>
      <c r="B21" s="197"/>
      <c r="C21" s="254" t="s">
        <v>70</v>
      </c>
      <c r="D21" s="233" t="s">
        <v>51</v>
      </c>
      <c r="E21" s="233" t="s">
        <v>58</v>
      </c>
      <c r="F21" s="233" t="s">
        <v>316</v>
      </c>
      <c r="G21" s="233" t="s">
        <v>319</v>
      </c>
      <c r="H21" s="233" t="s">
        <v>61</v>
      </c>
      <c r="I21" s="233" t="s">
        <v>310</v>
      </c>
      <c r="J21" s="233" t="s">
        <v>53</v>
      </c>
      <c r="K21" s="233" t="s">
        <v>56</v>
      </c>
      <c r="L21" s="19">
        <v>0</v>
      </c>
      <c r="M21" s="201"/>
      <c r="N21" s="201"/>
      <c r="O21" s="201"/>
      <c r="P21" s="201"/>
      <c r="Q21" s="201"/>
      <c r="R21" s="202"/>
      <c r="S21" s="202"/>
      <c r="T21" s="19">
        <v>0</v>
      </c>
      <c r="U21" s="11"/>
    </row>
    <row r="22" spans="1:21" s="17" customFormat="1" ht="20.25" customHeight="1">
      <c r="A22" s="15"/>
      <c r="B22" s="15"/>
      <c r="C22" s="221" t="s">
        <v>71</v>
      </c>
      <c r="D22" s="222" t="s">
        <v>51</v>
      </c>
      <c r="E22" s="222" t="s">
        <v>58</v>
      </c>
      <c r="F22" s="222" t="s">
        <v>316</v>
      </c>
      <c r="G22" s="222" t="s">
        <v>320</v>
      </c>
      <c r="H22" s="222" t="s">
        <v>51</v>
      </c>
      <c r="I22" s="222" t="s">
        <v>317</v>
      </c>
      <c r="J22" s="222" t="s">
        <v>53</v>
      </c>
      <c r="K22" s="222" t="s">
        <v>56</v>
      </c>
      <c r="L22" s="16">
        <f>L23</f>
        <v>140000</v>
      </c>
      <c r="M22" s="198" t="e">
        <f>M24+#REF!+#REF!</f>
        <v>#REF!</v>
      </c>
      <c r="N22" s="198" t="e">
        <f>N24+#REF!+#REF!</f>
        <v>#REF!</v>
      </c>
      <c r="O22" s="198" t="e">
        <f>O24+#REF!+#REF!</f>
        <v>#REF!</v>
      </c>
      <c r="P22" s="198" t="e">
        <f>P24+#REF!+#REF!</f>
        <v>#REF!</v>
      </c>
      <c r="Q22" s="198" t="e">
        <f>Q24+#REF!+#REF!</f>
        <v>#REF!</v>
      </c>
      <c r="R22" s="199" t="e">
        <f>R24+#REF!+#REF!</f>
        <v>#REF!</v>
      </c>
      <c r="S22" s="199" t="e">
        <f>#REF!=SUM(L22:R22)</f>
        <v>#REF!</v>
      </c>
      <c r="T22" s="16">
        <f>T23</f>
        <v>129564</v>
      </c>
      <c r="U22" s="11">
        <f t="shared" si="1"/>
        <v>92.54571428571428</v>
      </c>
    </row>
    <row r="23" spans="1:21" ht="34.5" customHeight="1">
      <c r="A23" s="18"/>
      <c r="B23" s="206"/>
      <c r="C23" s="254" t="s">
        <v>72</v>
      </c>
      <c r="D23" s="233" t="s">
        <v>51</v>
      </c>
      <c r="E23" s="233" t="s">
        <v>58</v>
      </c>
      <c r="F23" s="233" t="s">
        <v>316</v>
      </c>
      <c r="G23" s="233" t="s">
        <v>320</v>
      </c>
      <c r="H23" s="233" t="s">
        <v>61</v>
      </c>
      <c r="I23" s="233" t="s">
        <v>317</v>
      </c>
      <c r="J23" s="233" t="s">
        <v>53</v>
      </c>
      <c r="K23" s="233" t="s">
        <v>56</v>
      </c>
      <c r="L23" s="20">
        <v>140000</v>
      </c>
      <c r="M23" s="198"/>
      <c r="N23" s="198"/>
      <c r="O23" s="198"/>
      <c r="P23" s="198"/>
      <c r="Q23" s="198"/>
      <c r="R23" s="199"/>
      <c r="S23" s="199"/>
      <c r="T23" s="317">
        <v>129564</v>
      </c>
      <c r="U23" s="11">
        <f t="shared" si="1"/>
        <v>92.54571428571428</v>
      </c>
    </row>
    <row r="24" spans="1:21" ht="21.75" customHeight="1">
      <c r="A24" s="197"/>
      <c r="B24" s="206"/>
      <c r="C24" s="228" t="s">
        <v>73</v>
      </c>
      <c r="D24" s="265" t="s">
        <v>51</v>
      </c>
      <c r="E24" s="229" t="s">
        <v>58</v>
      </c>
      <c r="F24" s="229" t="s">
        <v>312</v>
      </c>
      <c r="G24" s="229" t="s">
        <v>52</v>
      </c>
      <c r="H24" s="229" t="s">
        <v>51</v>
      </c>
      <c r="I24" s="229" t="s">
        <v>52</v>
      </c>
      <c r="J24" s="229" t="s">
        <v>53</v>
      </c>
      <c r="K24" s="229" t="s">
        <v>51</v>
      </c>
      <c r="L24" s="13">
        <f>L25+L27</f>
        <v>4184000</v>
      </c>
      <c r="M24" s="204"/>
      <c r="N24" s="204"/>
      <c r="O24" s="204"/>
      <c r="P24" s="204"/>
      <c r="Q24" s="204"/>
      <c r="R24" s="205"/>
      <c r="S24" s="205" t="e">
        <f>#REF!=SUM(L24:R24)</f>
        <v>#REF!</v>
      </c>
      <c r="T24" s="13">
        <f>T25</f>
        <v>980539.91</v>
      </c>
      <c r="U24" s="11">
        <f t="shared" si="1"/>
        <v>23.435466300191205</v>
      </c>
    </row>
    <row r="25" spans="1:21" ht="36" customHeight="1">
      <c r="A25" s="15"/>
      <c r="B25" s="197"/>
      <c r="C25" s="268" t="s">
        <v>74</v>
      </c>
      <c r="D25" s="269" t="s">
        <v>51</v>
      </c>
      <c r="E25" s="269" t="s">
        <v>58</v>
      </c>
      <c r="F25" s="269" t="s">
        <v>312</v>
      </c>
      <c r="G25" s="269" t="s">
        <v>319</v>
      </c>
      <c r="H25" s="269" t="s">
        <v>51</v>
      </c>
      <c r="I25" s="269" t="s">
        <v>310</v>
      </c>
      <c r="J25" s="269" t="s">
        <v>53</v>
      </c>
      <c r="K25" s="269" t="s">
        <v>51</v>
      </c>
      <c r="L25" s="16">
        <f>L26+L28</f>
        <v>4184000</v>
      </c>
      <c r="M25" s="204"/>
      <c r="N25" s="204"/>
      <c r="O25" s="204"/>
      <c r="P25" s="204"/>
      <c r="Q25" s="204"/>
      <c r="R25" s="205"/>
      <c r="S25" s="205"/>
      <c r="T25" s="16">
        <f>T26+T28</f>
        <v>980539.91</v>
      </c>
      <c r="U25" s="11">
        <f t="shared" si="1"/>
        <v>23.435466300191205</v>
      </c>
    </row>
    <row r="26" spans="1:21" ht="36" customHeight="1">
      <c r="A26" s="15"/>
      <c r="B26" s="197"/>
      <c r="C26" s="278" t="s">
        <v>75</v>
      </c>
      <c r="D26" s="224" t="s">
        <v>51</v>
      </c>
      <c r="E26" s="224" t="s">
        <v>58</v>
      </c>
      <c r="F26" s="224" t="s">
        <v>312</v>
      </c>
      <c r="G26" s="224" t="s">
        <v>319</v>
      </c>
      <c r="H26" s="224" t="s">
        <v>59</v>
      </c>
      <c r="I26" s="224" t="s">
        <v>310</v>
      </c>
      <c r="J26" s="224" t="s">
        <v>53</v>
      </c>
      <c r="K26" s="224" t="s">
        <v>56</v>
      </c>
      <c r="L26" s="19">
        <v>4184000</v>
      </c>
      <c r="M26" s="204"/>
      <c r="N26" s="204"/>
      <c r="O26" s="204"/>
      <c r="P26" s="204"/>
      <c r="Q26" s="204"/>
      <c r="R26" s="205"/>
      <c r="S26" s="205"/>
      <c r="T26" s="339">
        <v>977539.91</v>
      </c>
      <c r="U26" s="11">
        <f>T26/L26*100</f>
        <v>23.363764579349905</v>
      </c>
    </row>
    <row r="27" spans="1:21" ht="36" customHeight="1">
      <c r="A27" s="15"/>
      <c r="B27" s="197"/>
      <c r="C27" s="337" t="s">
        <v>76</v>
      </c>
      <c r="D27" s="338" t="s">
        <v>51</v>
      </c>
      <c r="E27" s="338" t="s">
        <v>58</v>
      </c>
      <c r="F27" s="338" t="s">
        <v>312</v>
      </c>
      <c r="G27" s="338" t="s">
        <v>311</v>
      </c>
      <c r="H27" s="338" t="s">
        <v>51</v>
      </c>
      <c r="I27" s="338" t="s">
        <v>310</v>
      </c>
      <c r="J27" s="338" t="s">
        <v>53</v>
      </c>
      <c r="K27" s="338" t="s">
        <v>56</v>
      </c>
      <c r="L27" s="16">
        <f>L28</f>
        <v>0</v>
      </c>
      <c r="M27" s="204"/>
      <c r="N27" s="204"/>
      <c r="O27" s="204"/>
      <c r="P27" s="204"/>
      <c r="Q27" s="204"/>
      <c r="R27" s="205"/>
      <c r="S27" s="205"/>
      <c r="T27" s="16">
        <f>T28</f>
        <v>3000</v>
      </c>
      <c r="U27" s="11" t="e">
        <f>T27/L27*100</f>
        <v>#DIV/0!</v>
      </c>
    </row>
    <row r="28" spans="1:21" ht="34.5" customHeight="1">
      <c r="A28" s="18"/>
      <c r="B28" s="15"/>
      <c r="C28" s="278" t="s">
        <v>426</v>
      </c>
      <c r="D28" s="224" t="s">
        <v>51</v>
      </c>
      <c r="E28" s="224" t="s">
        <v>58</v>
      </c>
      <c r="F28" s="224" t="s">
        <v>312</v>
      </c>
      <c r="G28" s="224" t="s">
        <v>311</v>
      </c>
      <c r="H28" s="224" t="s">
        <v>413</v>
      </c>
      <c r="I28" s="224" t="s">
        <v>310</v>
      </c>
      <c r="J28" s="224" t="s">
        <v>53</v>
      </c>
      <c r="K28" s="224" t="s">
        <v>56</v>
      </c>
      <c r="L28" s="19">
        <v>0</v>
      </c>
      <c r="M28" s="204"/>
      <c r="N28" s="204"/>
      <c r="O28" s="204"/>
      <c r="P28" s="204"/>
      <c r="Q28" s="204"/>
      <c r="R28" s="205"/>
      <c r="S28" s="205"/>
      <c r="T28" s="318">
        <v>3000</v>
      </c>
      <c r="U28" s="11" t="e">
        <f t="shared" si="1"/>
        <v>#DIV/0!</v>
      </c>
    </row>
    <row r="29" spans="1:21" s="17" customFormat="1" ht="39" customHeight="1">
      <c r="A29" s="220"/>
      <c r="B29" s="203"/>
      <c r="C29" s="228" t="s">
        <v>77</v>
      </c>
      <c r="D29" s="265" t="s">
        <v>51</v>
      </c>
      <c r="E29" s="229" t="s">
        <v>58</v>
      </c>
      <c r="F29" s="229" t="s">
        <v>341</v>
      </c>
      <c r="G29" s="229" t="s">
        <v>52</v>
      </c>
      <c r="H29" s="229" t="s">
        <v>51</v>
      </c>
      <c r="I29" s="229" t="s">
        <v>52</v>
      </c>
      <c r="J29" s="229" t="s">
        <v>53</v>
      </c>
      <c r="K29" s="229" t="s">
        <v>51</v>
      </c>
      <c r="L29" s="13">
        <f>L32+L30</f>
        <v>7520000</v>
      </c>
      <c r="M29" s="204"/>
      <c r="N29" s="204"/>
      <c r="O29" s="204"/>
      <c r="P29" s="204"/>
      <c r="Q29" s="204"/>
      <c r="R29" s="205"/>
      <c r="S29" s="205"/>
      <c r="T29" s="13">
        <f>T32+T30</f>
        <v>3643368.11</v>
      </c>
      <c r="U29" s="11">
        <f t="shared" si="1"/>
        <v>48.44904401595744</v>
      </c>
    </row>
    <row r="30" spans="1:21" s="17" customFormat="1" ht="36.75" customHeight="1">
      <c r="A30" s="18"/>
      <c r="B30" s="197"/>
      <c r="C30" s="239" t="s">
        <v>220</v>
      </c>
      <c r="D30" s="242" t="s">
        <v>51</v>
      </c>
      <c r="E30" s="242" t="s">
        <v>58</v>
      </c>
      <c r="F30" s="242" t="s">
        <v>341</v>
      </c>
      <c r="G30" s="242" t="s">
        <v>319</v>
      </c>
      <c r="H30" s="242" t="s">
        <v>51</v>
      </c>
      <c r="I30" s="242" t="s">
        <v>52</v>
      </c>
      <c r="J30" s="242" t="s">
        <v>53</v>
      </c>
      <c r="K30" s="242" t="s">
        <v>80</v>
      </c>
      <c r="L30" s="16">
        <f>L31</f>
        <v>720000</v>
      </c>
      <c r="M30" s="204"/>
      <c r="N30" s="204"/>
      <c r="O30" s="204"/>
      <c r="P30" s="204"/>
      <c r="Q30" s="204"/>
      <c r="R30" s="205"/>
      <c r="S30" s="205"/>
      <c r="T30" s="16">
        <f>T31</f>
        <v>516400.09</v>
      </c>
      <c r="U30" s="11">
        <f t="shared" si="1"/>
        <v>71.72223472222223</v>
      </c>
    </row>
    <row r="31" spans="1:21" ht="36" customHeight="1">
      <c r="A31" s="207"/>
      <c r="B31" s="15"/>
      <c r="C31" s="293" t="s">
        <v>78</v>
      </c>
      <c r="D31" s="233" t="s">
        <v>51</v>
      </c>
      <c r="E31" s="233" t="s">
        <v>58</v>
      </c>
      <c r="F31" s="233" t="s">
        <v>341</v>
      </c>
      <c r="G31" s="233" t="s">
        <v>319</v>
      </c>
      <c r="H31" s="233" t="s">
        <v>79</v>
      </c>
      <c r="I31" s="233" t="s">
        <v>316</v>
      </c>
      <c r="J31" s="233" t="s">
        <v>53</v>
      </c>
      <c r="K31" s="233" t="s">
        <v>80</v>
      </c>
      <c r="L31" s="19">
        <v>720000</v>
      </c>
      <c r="M31" s="198" t="e">
        <f aca="true" t="shared" si="4" ref="M31:R31">M32</f>
        <v>#REF!</v>
      </c>
      <c r="N31" s="198" t="e">
        <f t="shared" si="4"/>
        <v>#REF!</v>
      </c>
      <c r="O31" s="198" t="e">
        <f t="shared" si="4"/>
        <v>#REF!</v>
      </c>
      <c r="P31" s="198" t="e">
        <f t="shared" si="4"/>
        <v>#REF!</v>
      </c>
      <c r="Q31" s="198" t="e">
        <f t="shared" si="4"/>
        <v>#REF!</v>
      </c>
      <c r="R31" s="198" t="e">
        <f t="shared" si="4"/>
        <v>#REF!</v>
      </c>
      <c r="S31" s="199" t="e">
        <f>#REF!=SUM(L31:R31)</f>
        <v>#REF!</v>
      </c>
      <c r="T31" s="313">
        <v>516400.09</v>
      </c>
      <c r="U31" s="11">
        <f t="shared" si="1"/>
        <v>71.72223472222223</v>
      </c>
    </row>
    <row r="32" spans="1:21" ht="88.5" customHeight="1">
      <c r="A32" s="18"/>
      <c r="B32" s="15"/>
      <c r="C32" s="232" t="s">
        <v>81</v>
      </c>
      <c r="D32" s="230" t="s">
        <v>51</v>
      </c>
      <c r="E32" s="222" t="s">
        <v>58</v>
      </c>
      <c r="F32" s="222" t="s">
        <v>341</v>
      </c>
      <c r="G32" s="222" t="s">
        <v>316</v>
      </c>
      <c r="H32" s="222" t="s">
        <v>51</v>
      </c>
      <c r="I32" s="222" t="s">
        <v>52</v>
      </c>
      <c r="J32" s="222" t="s">
        <v>53</v>
      </c>
      <c r="K32" s="222" t="s">
        <v>80</v>
      </c>
      <c r="L32" s="16">
        <f>L33+L38</f>
        <v>6800000</v>
      </c>
      <c r="M32" s="181" t="e">
        <f>M33+#REF!</f>
        <v>#REF!</v>
      </c>
      <c r="N32" s="181" t="e">
        <f>N33+#REF!</f>
        <v>#REF!</v>
      </c>
      <c r="O32" s="181" t="e">
        <f>O33+#REF!</f>
        <v>#REF!</v>
      </c>
      <c r="P32" s="181" t="e">
        <f>P33+#REF!</f>
        <v>#REF!</v>
      </c>
      <c r="Q32" s="181" t="e">
        <f>Q33+#REF!</f>
        <v>#REF!</v>
      </c>
      <c r="R32" s="182" t="e">
        <f>R33+#REF!</f>
        <v>#REF!</v>
      </c>
      <c r="S32" s="182" t="e">
        <f>#REF!=SUM(L32:R32)</f>
        <v>#REF!</v>
      </c>
      <c r="T32" s="16">
        <f>T33+T36+T38</f>
        <v>3126968.02</v>
      </c>
      <c r="U32" s="11">
        <f t="shared" si="1"/>
        <v>45.98482382352941</v>
      </c>
    </row>
    <row r="33" spans="1:21" ht="54.75" customHeight="1">
      <c r="A33" s="207"/>
      <c r="B33" s="203"/>
      <c r="C33" s="294" t="s">
        <v>82</v>
      </c>
      <c r="D33" s="289" t="s">
        <v>51</v>
      </c>
      <c r="E33" s="289" t="s">
        <v>58</v>
      </c>
      <c r="F33" s="289" t="s">
        <v>341</v>
      </c>
      <c r="G33" s="289" t="s">
        <v>316</v>
      </c>
      <c r="H33" s="289" t="s">
        <v>59</v>
      </c>
      <c r="I33" s="289" t="s">
        <v>52</v>
      </c>
      <c r="J33" s="289" t="s">
        <v>53</v>
      </c>
      <c r="K33" s="289" t="s">
        <v>80</v>
      </c>
      <c r="L33" s="290">
        <f>L34+L35</f>
        <v>3000000</v>
      </c>
      <c r="M33" s="204"/>
      <c r="N33" s="204"/>
      <c r="O33" s="204"/>
      <c r="P33" s="204"/>
      <c r="Q33" s="204"/>
      <c r="R33" s="205" t="e">
        <f>SUM(#REF!)</f>
        <v>#REF!</v>
      </c>
      <c r="S33" s="205" t="e">
        <f>#REF!=SUM(L33:R33)</f>
        <v>#REF!</v>
      </c>
      <c r="T33" s="290">
        <f>T34+T35</f>
        <v>1248014.8</v>
      </c>
      <c r="U33" s="11">
        <f t="shared" si="1"/>
        <v>41.60049333333333</v>
      </c>
    </row>
    <row r="34" spans="1:21" ht="60" customHeight="1">
      <c r="A34" s="18"/>
      <c r="B34" s="203"/>
      <c r="C34" s="271" t="s">
        <v>414</v>
      </c>
      <c r="D34" s="224" t="s">
        <v>51</v>
      </c>
      <c r="E34" s="224" t="s">
        <v>58</v>
      </c>
      <c r="F34" s="224" t="s">
        <v>341</v>
      </c>
      <c r="G34" s="224" t="s">
        <v>316</v>
      </c>
      <c r="H34" s="224" t="s">
        <v>83</v>
      </c>
      <c r="I34" s="224" t="s">
        <v>315</v>
      </c>
      <c r="J34" s="224" t="s">
        <v>53</v>
      </c>
      <c r="K34" s="224" t="s">
        <v>80</v>
      </c>
      <c r="L34" s="19">
        <v>1700000</v>
      </c>
      <c r="M34" s="204"/>
      <c r="N34" s="204"/>
      <c r="O34" s="204"/>
      <c r="P34" s="204"/>
      <c r="Q34" s="204"/>
      <c r="R34" s="205"/>
      <c r="S34" s="205"/>
      <c r="T34" s="313">
        <v>792838.63</v>
      </c>
      <c r="U34" s="11">
        <f t="shared" si="1"/>
        <v>46.63756647058824</v>
      </c>
    </row>
    <row r="35" spans="1:21" ht="71.25" customHeight="1">
      <c r="A35" s="18"/>
      <c r="B35" s="203"/>
      <c r="C35" s="271" t="s">
        <v>230</v>
      </c>
      <c r="D35" s="224" t="s">
        <v>51</v>
      </c>
      <c r="E35" s="224" t="s">
        <v>58</v>
      </c>
      <c r="F35" s="224" t="s">
        <v>341</v>
      </c>
      <c r="G35" s="224" t="s">
        <v>316</v>
      </c>
      <c r="H35" s="224" t="s">
        <v>83</v>
      </c>
      <c r="I35" s="224" t="s">
        <v>358</v>
      </c>
      <c r="J35" s="224" t="s">
        <v>53</v>
      </c>
      <c r="K35" s="224" t="s">
        <v>80</v>
      </c>
      <c r="L35" s="19">
        <v>1300000</v>
      </c>
      <c r="M35" s="204" t="e">
        <f>#REF!</f>
        <v>#REF!</v>
      </c>
      <c r="N35" s="204" t="e">
        <f>#REF!</f>
        <v>#REF!</v>
      </c>
      <c r="O35" s="204" t="e">
        <f>#REF!</f>
        <v>#REF!</v>
      </c>
      <c r="P35" s="204" t="e">
        <f>#REF!</f>
        <v>#REF!</v>
      </c>
      <c r="Q35" s="204" t="e">
        <f>#REF!</f>
        <v>#REF!</v>
      </c>
      <c r="R35" s="205" t="e">
        <f>#REF!</f>
        <v>#REF!</v>
      </c>
      <c r="S35" s="205" t="e">
        <f>#REF!=SUM(L35:R35)</f>
        <v>#REF!</v>
      </c>
      <c r="T35" s="336">
        <v>455176.17</v>
      </c>
      <c r="U35" s="11">
        <f t="shared" si="1"/>
        <v>35.013551538461535</v>
      </c>
    </row>
    <row r="36" spans="1:21" ht="71.25" customHeight="1">
      <c r="A36" s="18"/>
      <c r="B36" s="203"/>
      <c r="C36" s="321" t="s">
        <v>425</v>
      </c>
      <c r="D36" s="322" t="s">
        <v>51</v>
      </c>
      <c r="E36" s="322" t="s">
        <v>58</v>
      </c>
      <c r="F36" s="322" t="s">
        <v>341</v>
      </c>
      <c r="G36" s="322" t="s">
        <v>316</v>
      </c>
      <c r="H36" s="322" t="s">
        <v>61</v>
      </c>
      <c r="I36" s="322" t="s">
        <v>316</v>
      </c>
      <c r="J36" s="322" t="s">
        <v>53</v>
      </c>
      <c r="K36" s="322" t="s">
        <v>80</v>
      </c>
      <c r="L36" s="323">
        <f>L37</f>
        <v>0</v>
      </c>
      <c r="M36" s="324"/>
      <c r="N36" s="324"/>
      <c r="O36" s="324"/>
      <c r="P36" s="324"/>
      <c r="Q36" s="324"/>
      <c r="R36" s="325"/>
      <c r="S36" s="325"/>
      <c r="T36" s="323">
        <f>T37</f>
        <v>82842.41</v>
      </c>
      <c r="U36" s="11"/>
    </row>
    <row r="37" spans="1:21" ht="71.25" customHeight="1">
      <c r="A37" s="18"/>
      <c r="B37" s="203"/>
      <c r="C37" s="271" t="s">
        <v>424</v>
      </c>
      <c r="D37" s="224" t="s">
        <v>51</v>
      </c>
      <c r="E37" s="224" t="s">
        <v>58</v>
      </c>
      <c r="F37" s="224" t="s">
        <v>341</v>
      </c>
      <c r="G37" s="224" t="s">
        <v>316</v>
      </c>
      <c r="H37" s="224" t="s">
        <v>102</v>
      </c>
      <c r="I37" s="224" t="s">
        <v>316</v>
      </c>
      <c r="J37" s="224" t="s">
        <v>53</v>
      </c>
      <c r="K37" s="224" t="s">
        <v>80</v>
      </c>
      <c r="L37" s="19"/>
      <c r="M37" s="204"/>
      <c r="N37" s="204"/>
      <c r="O37" s="204"/>
      <c r="P37" s="204"/>
      <c r="Q37" s="204"/>
      <c r="R37" s="205"/>
      <c r="S37" s="205"/>
      <c r="T37" s="319">
        <v>82842.41</v>
      </c>
      <c r="U37" s="11" t="e">
        <f>T37/L37*100</f>
        <v>#DIV/0!</v>
      </c>
    </row>
    <row r="38" spans="1:21" ht="69" customHeight="1">
      <c r="A38" s="18"/>
      <c r="B38" s="203"/>
      <c r="C38" s="295" t="s">
        <v>84</v>
      </c>
      <c r="D38" s="289" t="s">
        <v>51</v>
      </c>
      <c r="E38" s="289" t="s">
        <v>58</v>
      </c>
      <c r="F38" s="289" t="s">
        <v>341</v>
      </c>
      <c r="G38" s="289" t="s">
        <v>316</v>
      </c>
      <c r="H38" s="289" t="s">
        <v>85</v>
      </c>
      <c r="I38" s="289" t="s">
        <v>316</v>
      </c>
      <c r="J38" s="289" t="s">
        <v>53</v>
      </c>
      <c r="K38" s="289" t="s">
        <v>80</v>
      </c>
      <c r="L38" s="290">
        <f>L39</f>
        <v>3800000</v>
      </c>
      <c r="M38" s="204" t="e">
        <f>#REF!</f>
        <v>#REF!</v>
      </c>
      <c r="N38" s="204" t="e">
        <f>#REF!</f>
        <v>#REF!</v>
      </c>
      <c r="O38" s="204" t="e">
        <f>#REF!</f>
        <v>#REF!</v>
      </c>
      <c r="P38" s="204" t="e">
        <f>#REF!</f>
        <v>#REF!</v>
      </c>
      <c r="Q38" s="204" t="e">
        <f>#REF!</f>
        <v>#REF!</v>
      </c>
      <c r="R38" s="205" t="e">
        <f>#REF!</f>
        <v>#REF!</v>
      </c>
      <c r="S38" s="205" t="e">
        <f>#REF!=SUM(L38:R38)</f>
        <v>#REF!</v>
      </c>
      <c r="T38" s="290">
        <f>T39</f>
        <v>1796110.81</v>
      </c>
      <c r="U38" s="11">
        <f>T38/L38*100</f>
        <v>47.26607394736842</v>
      </c>
    </row>
    <row r="39" spans="1:21" ht="51.75" customHeight="1">
      <c r="A39" s="18"/>
      <c r="B39" s="203"/>
      <c r="C39" s="271" t="s">
        <v>86</v>
      </c>
      <c r="D39" s="224" t="s">
        <v>51</v>
      </c>
      <c r="E39" s="224" t="s">
        <v>58</v>
      </c>
      <c r="F39" s="224" t="s">
        <v>341</v>
      </c>
      <c r="G39" s="224" t="s">
        <v>316</v>
      </c>
      <c r="H39" s="224" t="s">
        <v>85</v>
      </c>
      <c r="I39" s="224" t="s">
        <v>316</v>
      </c>
      <c r="J39" s="224" t="s">
        <v>53</v>
      </c>
      <c r="K39" s="224" t="s">
        <v>80</v>
      </c>
      <c r="L39" s="19">
        <v>3800000</v>
      </c>
      <c r="M39" s="204"/>
      <c r="N39" s="204"/>
      <c r="O39" s="204"/>
      <c r="P39" s="204"/>
      <c r="Q39" s="204"/>
      <c r="R39" s="205"/>
      <c r="S39" s="205"/>
      <c r="T39" s="313">
        <v>1796110.81</v>
      </c>
      <c r="U39" s="11">
        <f t="shared" si="1"/>
        <v>47.26607394736842</v>
      </c>
    </row>
    <row r="40" spans="1:21" ht="24" customHeight="1">
      <c r="A40" s="18"/>
      <c r="B40" s="211"/>
      <c r="C40" s="228" t="s">
        <v>87</v>
      </c>
      <c r="D40" s="265" t="s">
        <v>51</v>
      </c>
      <c r="E40" s="229" t="s">
        <v>58</v>
      </c>
      <c r="F40" s="229" t="s">
        <v>314</v>
      </c>
      <c r="G40" s="229" t="s">
        <v>52</v>
      </c>
      <c r="H40" s="229" t="s">
        <v>51</v>
      </c>
      <c r="I40" s="229" t="s">
        <v>52</v>
      </c>
      <c r="J40" s="229" t="s">
        <v>53</v>
      </c>
      <c r="K40" s="229" t="s">
        <v>51</v>
      </c>
      <c r="L40" s="13">
        <f>L41</f>
        <v>700000</v>
      </c>
      <c r="M40" s="198" t="e">
        <f>#REF!+#REF!+#REF!</f>
        <v>#REF!</v>
      </c>
      <c r="N40" s="198" t="e">
        <f>#REF!+#REF!+#REF!</f>
        <v>#REF!</v>
      </c>
      <c r="O40" s="198" t="e">
        <f>#REF!+#REF!+#REF!</f>
        <v>#REF!</v>
      </c>
      <c r="P40" s="198" t="e">
        <f>#REF!+#REF!+#REF!</f>
        <v>#REF!</v>
      </c>
      <c r="Q40" s="198" t="e">
        <f>#REF!+#REF!+#REF!</f>
        <v>#REF!</v>
      </c>
      <c r="R40" s="199" t="e">
        <f>#REF!+#REF!+#REF!</f>
        <v>#REF!</v>
      </c>
      <c r="S40" s="199" t="e">
        <f>#REF!=SUM(L40:R40)</f>
        <v>#REF!</v>
      </c>
      <c r="T40" s="13">
        <f>T41</f>
        <v>288387.04000000004</v>
      </c>
      <c r="U40" s="11">
        <f t="shared" si="1"/>
        <v>41.198148571428575</v>
      </c>
    </row>
    <row r="41" spans="1:21" s="17" customFormat="1" ht="24.75" customHeight="1">
      <c r="A41" s="207"/>
      <c r="B41" s="208"/>
      <c r="C41" s="221" t="s">
        <v>88</v>
      </c>
      <c r="D41" s="222" t="s">
        <v>51</v>
      </c>
      <c r="E41" s="222" t="s">
        <v>58</v>
      </c>
      <c r="F41" s="222" t="s">
        <v>314</v>
      </c>
      <c r="G41" s="222" t="s">
        <v>310</v>
      </c>
      <c r="H41" s="222" t="s">
        <v>51</v>
      </c>
      <c r="I41" s="222" t="s">
        <v>310</v>
      </c>
      <c r="J41" s="222" t="s">
        <v>53</v>
      </c>
      <c r="K41" s="222" t="s">
        <v>80</v>
      </c>
      <c r="L41" s="16">
        <f>L42+L43+L44+L45</f>
        <v>700000</v>
      </c>
      <c r="M41" s="204"/>
      <c r="N41" s="204"/>
      <c r="O41" s="204"/>
      <c r="P41" s="204"/>
      <c r="Q41" s="204"/>
      <c r="R41" s="205"/>
      <c r="S41" s="205"/>
      <c r="T41" s="16">
        <f>SUM(T42:T45)</f>
        <v>288387.04000000004</v>
      </c>
      <c r="U41" s="11">
        <f t="shared" si="1"/>
        <v>41.198148571428575</v>
      </c>
    </row>
    <row r="42" spans="1:21" s="5" customFormat="1" ht="34.5" customHeight="1">
      <c r="A42" s="299"/>
      <c r="B42" s="203"/>
      <c r="C42" s="272" t="s">
        <v>89</v>
      </c>
      <c r="D42" s="224" t="s">
        <v>51</v>
      </c>
      <c r="E42" s="224" t="s">
        <v>58</v>
      </c>
      <c r="F42" s="224" t="s">
        <v>314</v>
      </c>
      <c r="G42" s="224" t="s">
        <v>310</v>
      </c>
      <c r="H42" s="224" t="s">
        <v>59</v>
      </c>
      <c r="I42" s="224" t="s">
        <v>310</v>
      </c>
      <c r="J42" s="224" t="s">
        <v>53</v>
      </c>
      <c r="K42" s="224" t="s">
        <v>80</v>
      </c>
      <c r="L42" s="19">
        <v>150000</v>
      </c>
      <c r="M42" s="204"/>
      <c r="N42" s="204"/>
      <c r="O42" s="204"/>
      <c r="P42" s="204"/>
      <c r="Q42" s="204"/>
      <c r="R42" s="205"/>
      <c r="S42" s="205"/>
      <c r="T42" s="326">
        <v>87475.83</v>
      </c>
      <c r="U42" s="11">
        <f t="shared" si="1"/>
        <v>58.317220000000006</v>
      </c>
    </row>
    <row r="43" spans="1:21" s="17" customFormat="1" ht="35.25" customHeight="1">
      <c r="A43" s="299"/>
      <c r="B43" s="222"/>
      <c r="C43" s="272" t="s">
        <v>90</v>
      </c>
      <c r="D43" s="224" t="s">
        <v>51</v>
      </c>
      <c r="E43" s="224" t="s">
        <v>58</v>
      </c>
      <c r="F43" s="224" t="s">
        <v>314</v>
      </c>
      <c r="G43" s="224" t="s">
        <v>310</v>
      </c>
      <c r="H43" s="224" t="s">
        <v>61</v>
      </c>
      <c r="I43" s="224" t="s">
        <v>310</v>
      </c>
      <c r="J43" s="224" t="s">
        <v>53</v>
      </c>
      <c r="K43" s="224" t="s">
        <v>80</v>
      </c>
      <c r="L43" s="19">
        <v>190000</v>
      </c>
      <c r="M43" s="204"/>
      <c r="N43" s="204"/>
      <c r="O43" s="204"/>
      <c r="P43" s="204"/>
      <c r="Q43" s="205"/>
      <c r="R43" s="205"/>
      <c r="S43" s="19">
        <v>150000</v>
      </c>
      <c r="T43" s="327">
        <v>2902.49</v>
      </c>
      <c r="U43" s="11">
        <f t="shared" si="1"/>
        <v>1.5276263157894736</v>
      </c>
    </row>
    <row r="44" spans="1:21" ht="30.75" customHeight="1">
      <c r="A44" s="299"/>
      <c r="B44" s="200"/>
      <c r="C44" s="272" t="s">
        <v>221</v>
      </c>
      <c r="D44" s="224" t="s">
        <v>51</v>
      </c>
      <c r="E44" s="224" t="s">
        <v>58</v>
      </c>
      <c r="F44" s="224" t="s">
        <v>314</v>
      </c>
      <c r="G44" s="224" t="s">
        <v>310</v>
      </c>
      <c r="H44" s="224" t="s">
        <v>63</v>
      </c>
      <c r="I44" s="224" t="s">
        <v>310</v>
      </c>
      <c r="J44" s="224" t="s">
        <v>53</v>
      </c>
      <c r="K44" s="224" t="s">
        <v>80</v>
      </c>
      <c r="L44" s="19">
        <v>0</v>
      </c>
      <c r="M44" s="204"/>
      <c r="N44" s="204"/>
      <c r="O44" s="204"/>
      <c r="P44" s="204"/>
      <c r="Q44" s="205"/>
      <c r="R44" s="205"/>
      <c r="S44" s="19">
        <v>190000</v>
      </c>
      <c r="T44" s="328">
        <v>0</v>
      </c>
      <c r="U44" s="11" t="e">
        <f t="shared" si="1"/>
        <v>#DIV/0!</v>
      </c>
    </row>
    <row r="45" spans="1:21" ht="28.5" customHeight="1">
      <c r="A45" s="197"/>
      <c r="B45" s="15"/>
      <c r="C45" s="272" t="s">
        <v>91</v>
      </c>
      <c r="D45" s="224" t="s">
        <v>51</v>
      </c>
      <c r="E45" s="224" t="s">
        <v>58</v>
      </c>
      <c r="F45" s="224" t="s">
        <v>314</v>
      </c>
      <c r="G45" s="224" t="s">
        <v>310</v>
      </c>
      <c r="H45" s="224" t="s">
        <v>65</v>
      </c>
      <c r="I45" s="224" t="s">
        <v>310</v>
      </c>
      <c r="J45" s="224" t="s">
        <v>53</v>
      </c>
      <c r="K45" s="224" t="s">
        <v>80</v>
      </c>
      <c r="L45" s="19">
        <v>360000</v>
      </c>
      <c r="M45" s="204"/>
      <c r="N45" s="204"/>
      <c r="O45" s="204"/>
      <c r="P45" s="204"/>
      <c r="Q45" s="205"/>
      <c r="R45" s="205"/>
      <c r="S45" s="19">
        <v>0</v>
      </c>
      <c r="T45" s="340">
        <v>198008.72</v>
      </c>
      <c r="U45" s="11">
        <f t="shared" si="1"/>
        <v>55.00242222222222</v>
      </c>
    </row>
    <row r="46" spans="1:21" ht="31.5" customHeight="1">
      <c r="A46" s="218"/>
      <c r="B46" s="15"/>
      <c r="C46" s="228" t="s">
        <v>92</v>
      </c>
      <c r="D46" s="229" t="s">
        <v>51</v>
      </c>
      <c r="E46" s="229" t="s">
        <v>58</v>
      </c>
      <c r="F46" s="229" t="s">
        <v>358</v>
      </c>
      <c r="G46" s="229" t="s">
        <v>52</v>
      </c>
      <c r="H46" s="229" t="s">
        <v>51</v>
      </c>
      <c r="I46" s="229" t="s">
        <v>52</v>
      </c>
      <c r="J46" s="229" t="s">
        <v>53</v>
      </c>
      <c r="K46" s="229" t="s">
        <v>51</v>
      </c>
      <c r="L46" s="13">
        <f aca="true" t="shared" si="5" ref="L46:Q46">L47</f>
        <v>16000000</v>
      </c>
      <c r="M46" s="198">
        <f t="shared" si="5"/>
        <v>0</v>
      </c>
      <c r="N46" s="198">
        <f t="shared" si="5"/>
        <v>0</v>
      </c>
      <c r="O46" s="198">
        <f t="shared" si="5"/>
        <v>0</v>
      </c>
      <c r="P46" s="198">
        <f t="shared" si="5"/>
        <v>0</v>
      </c>
      <c r="Q46" s="199">
        <f t="shared" si="5"/>
        <v>0</v>
      </c>
      <c r="R46" s="199" t="e">
        <f>#REF!=SUM(L46:Q46)</f>
        <v>#REF!</v>
      </c>
      <c r="S46" s="19">
        <v>360000</v>
      </c>
      <c r="T46" s="13">
        <f>T47</f>
        <v>7607840.55</v>
      </c>
      <c r="U46" s="11">
        <f t="shared" si="1"/>
        <v>47.5490034375</v>
      </c>
    </row>
    <row r="47" spans="1:21" ht="24" customHeight="1">
      <c r="A47" s="300"/>
      <c r="B47" s="203"/>
      <c r="C47" s="221" t="s">
        <v>222</v>
      </c>
      <c r="D47" s="224" t="s">
        <v>51</v>
      </c>
      <c r="E47" s="224" t="s">
        <v>58</v>
      </c>
      <c r="F47" s="224" t="s">
        <v>358</v>
      </c>
      <c r="G47" s="224" t="s">
        <v>310</v>
      </c>
      <c r="H47" s="224" t="s">
        <v>223</v>
      </c>
      <c r="I47" s="224" t="s">
        <v>52</v>
      </c>
      <c r="J47" s="224" t="s">
        <v>53</v>
      </c>
      <c r="K47" s="224" t="s">
        <v>94</v>
      </c>
      <c r="L47" s="19">
        <f>L48</f>
        <v>16000000</v>
      </c>
      <c r="M47" s="198">
        <f aca="true" t="shared" si="6" ref="M47:R48">M48</f>
        <v>0</v>
      </c>
      <c r="N47" s="198">
        <f t="shared" si="6"/>
        <v>0</v>
      </c>
      <c r="O47" s="198">
        <f t="shared" si="6"/>
        <v>0</v>
      </c>
      <c r="P47" s="198">
        <f t="shared" si="6"/>
        <v>0</v>
      </c>
      <c r="Q47" s="198">
        <f t="shared" si="6"/>
        <v>0</v>
      </c>
      <c r="R47" s="199">
        <f t="shared" si="6"/>
        <v>0</v>
      </c>
      <c r="S47" s="199" t="e">
        <f>#REF!=SUM(L47:R47)</f>
        <v>#REF!</v>
      </c>
      <c r="T47" s="19">
        <f>T48</f>
        <v>7607840.55</v>
      </c>
      <c r="U47" s="11">
        <f t="shared" si="1"/>
        <v>47.5490034375</v>
      </c>
    </row>
    <row r="48" spans="1:21" ht="30" customHeight="1">
      <c r="A48" s="197"/>
      <c r="B48" s="203"/>
      <c r="C48" s="255" t="s">
        <v>95</v>
      </c>
      <c r="D48" s="224" t="s">
        <v>51</v>
      </c>
      <c r="E48" s="224" t="s">
        <v>58</v>
      </c>
      <c r="F48" s="224" t="s">
        <v>358</v>
      </c>
      <c r="G48" s="224" t="s">
        <v>310</v>
      </c>
      <c r="H48" s="224" t="s">
        <v>93</v>
      </c>
      <c r="I48" s="224" t="s">
        <v>316</v>
      </c>
      <c r="J48" s="224" t="s">
        <v>53</v>
      </c>
      <c r="K48" s="224" t="s">
        <v>94</v>
      </c>
      <c r="L48" s="19">
        <v>16000000</v>
      </c>
      <c r="M48" s="201">
        <f t="shared" si="6"/>
        <v>0</v>
      </c>
      <c r="N48" s="201">
        <f t="shared" si="6"/>
        <v>0</v>
      </c>
      <c r="O48" s="201">
        <f t="shared" si="6"/>
        <v>0</v>
      </c>
      <c r="P48" s="201">
        <f t="shared" si="6"/>
        <v>0</v>
      </c>
      <c r="Q48" s="201">
        <f t="shared" si="6"/>
        <v>0</v>
      </c>
      <c r="R48" s="202">
        <f t="shared" si="6"/>
        <v>0</v>
      </c>
      <c r="S48" s="202" t="e">
        <f>#REF!=SUM(L48:R48)</f>
        <v>#REF!</v>
      </c>
      <c r="T48" s="19">
        <v>7607840.55</v>
      </c>
      <c r="U48" s="11">
        <f t="shared" si="1"/>
        <v>47.5490034375</v>
      </c>
    </row>
    <row r="49" spans="1:21" s="14" customFormat="1" ht="33.75" customHeight="1">
      <c r="A49" s="15"/>
      <c r="B49" s="203"/>
      <c r="C49" s="228" t="s">
        <v>96</v>
      </c>
      <c r="D49" s="229" t="s">
        <v>51</v>
      </c>
      <c r="E49" s="229" t="s">
        <v>58</v>
      </c>
      <c r="F49" s="229" t="s">
        <v>346</v>
      </c>
      <c r="G49" s="229" t="s">
        <v>52</v>
      </c>
      <c r="H49" s="229" t="s">
        <v>51</v>
      </c>
      <c r="I49" s="229" t="s">
        <v>52</v>
      </c>
      <c r="J49" s="229" t="s">
        <v>53</v>
      </c>
      <c r="K49" s="229" t="s">
        <v>51</v>
      </c>
      <c r="L49" s="13">
        <f>L50+L53</f>
        <v>1430000</v>
      </c>
      <c r="M49" s="204"/>
      <c r="N49" s="204"/>
      <c r="O49" s="204"/>
      <c r="P49" s="204"/>
      <c r="Q49" s="204"/>
      <c r="R49" s="205"/>
      <c r="S49" s="205" t="e">
        <f>#REF!=SUM(L49:R49)</f>
        <v>#REF!</v>
      </c>
      <c r="T49" s="13">
        <f>T50+T53</f>
        <v>643737.4299999999</v>
      </c>
      <c r="U49" s="11">
        <f t="shared" si="1"/>
        <v>45.01660349650349</v>
      </c>
    </row>
    <row r="50" spans="1:21" ht="35.25" customHeight="1">
      <c r="A50" s="300"/>
      <c r="B50" s="194"/>
      <c r="C50" s="221" t="s">
        <v>97</v>
      </c>
      <c r="D50" s="222" t="s">
        <v>51</v>
      </c>
      <c r="E50" s="222" t="s">
        <v>58</v>
      </c>
      <c r="F50" s="222" t="s">
        <v>346</v>
      </c>
      <c r="G50" s="222" t="s">
        <v>317</v>
      </c>
      <c r="H50" s="222" t="s">
        <v>51</v>
      </c>
      <c r="I50" s="222" t="s">
        <v>52</v>
      </c>
      <c r="J50" s="222" t="s">
        <v>53</v>
      </c>
      <c r="K50" s="222" t="s">
        <v>51</v>
      </c>
      <c r="L50" s="16">
        <f>L51</f>
        <v>700000</v>
      </c>
      <c r="M50" s="204"/>
      <c r="N50" s="204"/>
      <c r="O50" s="204"/>
      <c r="P50" s="204"/>
      <c r="Q50" s="204"/>
      <c r="R50" s="205"/>
      <c r="S50" s="205"/>
      <c r="T50" s="16">
        <f>T51</f>
        <v>390403.48</v>
      </c>
      <c r="U50" s="11">
        <f t="shared" si="1"/>
        <v>55.77192571428571</v>
      </c>
    </row>
    <row r="51" spans="1:21" s="21" customFormat="1" ht="83.25" customHeight="1">
      <c r="A51" s="300"/>
      <c r="B51" s="197"/>
      <c r="C51" s="266" t="s">
        <v>416</v>
      </c>
      <c r="D51" s="233" t="s">
        <v>51</v>
      </c>
      <c r="E51" s="233" t="s">
        <v>58</v>
      </c>
      <c r="F51" s="233" t="s">
        <v>346</v>
      </c>
      <c r="G51" s="233" t="s">
        <v>317</v>
      </c>
      <c r="H51" s="233" t="s">
        <v>79</v>
      </c>
      <c r="I51" s="233" t="s">
        <v>316</v>
      </c>
      <c r="J51" s="233" t="s">
        <v>53</v>
      </c>
      <c r="K51" s="233" t="s">
        <v>98</v>
      </c>
      <c r="L51" s="19">
        <f>L52</f>
        <v>700000</v>
      </c>
      <c r="M51" s="237"/>
      <c r="N51" s="237"/>
      <c r="O51" s="237"/>
      <c r="P51" s="237"/>
      <c r="Q51" s="237"/>
      <c r="R51" s="238"/>
      <c r="S51" s="238"/>
      <c r="T51" s="19">
        <v>390403.48</v>
      </c>
      <c r="U51" s="11">
        <f t="shared" si="1"/>
        <v>55.77192571428571</v>
      </c>
    </row>
    <row r="52" spans="1:21" s="14" customFormat="1" ht="47.25" customHeight="1">
      <c r="A52" s="15"/>
      <c r="B52" s="15"/>
      <c r="C52" s="303" t="s">
        <v>417</v>
      </c>
      <c r="D52" s="233" t="s">
        <v>51</v>
      </c>
      <c r="E52" s="233" t="s">
        <v>58</v>
      </c>
      <c r="F52" s="233" t="s">
        <v>346</v>
      </c>
      <c r="G52" s="233" t="s">
        <v>317</v>
      </c>
      <c r="H52" s="233" t="s">
        <v>99</v>
      </c>
      <c r="I52" s="233" t="s">
        <v>316</v>
      </c>
      <c r="J52" s="233" t="s">
        <v>53</v>
      </c>
      <c r="K52" s="233" t="s">
        <v>98</v>
      </c>
      <c r="L52" s="19">
        <v>700000</v>
      </c>
      <c r="M52" s="204"/>
      <c r="N52" s="204"/>
      <c r="O52" s="204"/>
      <c r="P52" s="204"/>
      <c r="Q52" s="204"/>
      <c r="R52" s="205"/>
      <c r="S52" s="205"/>
      <c r="T52" s="19">
        <v>390403.48</v>
      </c>
      <c r="U52" s="11">
        <f t="shared" si="1"/>
        <v>55.77192571428571</v>
      </c>
    </row>
    <row r="53" spans="1:21" s="14" customFormat="1" ht="35.25" customHeight="1">
      <c r="A53" s="300"/>
      <c r="B53" s="15"/>
      <c r="C53" s="273" t="s">
        <v>418</v>
      </c>
      <c r="D53" s="222" t="s">
        <v>51</v>
      </c>
      <c r="E53" s="222" t="s">
        <v>58</v>
      </c>
      <c r="F53" s="222" t="s">
        <v>346</v>
      </c>
      <c r="G53" s="222" t="s">
        <v>100</v>
      </c>
      <c r="H53" s="222" t="s">
        <v>51</v>
      </c>
      <c r="I53" s="222" t="s">
        <v>52</v>
      </c>
      <c r="J53" s="222" t="s">
        <v>53</v>
      </c>
      <c r="K53" s="222" t="s">
        <v>101</v>
      </c>
      <c r="L53" s="16">
        <f>L54+L55+L56</f>
        <v>730000</v>
      </c>
      <c r="M53" s="212"/>
      <c r="N53" s="212">
        <f aca="true" t="shared" si="7" ref="N53:R54">N56+N66</f>
        <v>0</v>
      </c>
      <c r="O53" s="212">
        <f t="shared" si="7"/>
        <v>0</v>
      </c>
      <c r="P53" s="212">
        <f t="shared" si="7"/>
        <v>0</v>
      </c>
      <c r="Q53" s="212">
        <f t="shared" si="7"/>
        <v>0</v>
      </c>
      <c r="R53" s="213" t="e">
        <f t="shared" si="7"/>
        <v>#REF!</v>
      </c>
      <c r="S53" s="213" t="e">
        <f>#REF!=SUM(L53:R53)</f>
        <v>#REF!</v>
      </c>
      <c r="T53" s="16">
        <f>T54+T55+T56</f>
        <v>253333.95</v>
      </c>
      <c r="U53" s="11">
        <f>T53/L53*100</f>
        <v>34.70328082191781</v>
      </c>
    </row>
    <row r="54" spans="1:21" s="17" customFormat="1" ht="36.75" customHeight="1">
      <c r="A54" s="300"/>
      <c r="B54" s="216"/>
      <c r="C54" s="266" t="s">
        <v>395</v>
      </c>
      <c r="D54" s="224" t="s">
        <v>51</v>
      </c>
      <c r="E54" s="224" t="s">
        <v>58</v>
      </c>
      <c r="F54" s="224" t="s">
        <v>346</v>
      </c>
      <c r="G54" s="224" t="s">
        <v>100</v>
      </c>
      <c r="H54" s="224" t="s">
        <v>83</v>
      </c>
      <c r="I54" s="224" t="s">
        <v>315</v>
      </c>
      <c r="J54" s="224" t="s">
        <v>53</v>
      </c>
      <c r="K54" s="224" t="s">
        <v>101</v>
      </c>
      <c r="L54" s="19">
        <v>130000</v>
      </c>
      <c r="M54" s="212"/>
      <c r="N54" s="212" t="e">
        <f t="shared" si="7"/>
        <v>#REF!</v>
      </c>
      <c r="O54" s="212" t="e">
        <f t="shared" si="7"/>
        <v>#REF!</v>
      </c>
      <c r="P54" s="212" t="e">
        <f t="shared" si="7"/>
        <v>#REF!</v>
      </c>
      <c r="Q54" s="212" t="e">
        <f t="shared" si="7"/>
        <v>#REF!</v>
      </c>
      <c r="R54" s="213" t="e">
        <f t="shared" si="7"/>
        <v>#REF!</v>
      </c>
      <c r="S54" s="213" t="e">
        <f>#REF!=SUM(L54:R54)</f>
        <v>#REF!</v>
      </c>
      <c r="T54" s="329">
        <v>2700</v>
      </c>
      <c r="U54" s="11">
        <f t="shared" si="1"/>
        <v>2.076923076923077</v>
      </c>
    </row>
    <row r="55" spans="1:21" s="17" customFormat="1" ht="36.75" customHeight="1">
      <c r="A55" s="300"/>
      <c r="B55" s="216"/>
      <c r="C55" s="266" t="s">
        <v>229</v>
      </c>
      <c r="D55" s="224" t="s">
        <v>51</v>
      </c>
      <c r="E55" s="224" t="s">
        <v>58</v>
      </c>
      <c r="F55" s="224" t="s">
        <v>346</v>
      </c>
      <c r="G55" s="224" t="s">
        <v>100</v>
      </c>
      <c r="H55" s="224" t="s">
        <v>83</v>
      </c>
      <c r="I55" s="224" t="s">
        <v>358</v>
      </c>
      <c r="J55" s="224" t="s">
        <v>53</v>
      </c>
      <c r="K55" s="224" t="s">
        <v>101</v>
      </c>
      <c r="L55" s="19">
        <v>300000</v>
      </c>
      <c r="M55" s="212"/>
      <c r="N55" s="212"/>
      <c r="O55" s="212"/>
      <c r="P55" s="212"/>
      <c r="Q55" s="212"/>
      <c r="R55" s="213"/>
      <c r="S55" s="213"/>
      <c r="T55" s="329">
        <v>54863.13</v>
      </c>
      <c r="U55" s="11"/>
    </row>
    <row r="56" spans="1:21" s="17" customFormat="1" ht="45.75" customHeight="1">
      <c r="A56" s="300"/>
      <c r="B56" s="216"/>
      <c r="C56" s="266" t="s">
        <v>419</v>
      </c>
      <c r="D56" s="224" t="s">
        <v>51</v>
      </c>
      <c r="E56" s="224" t="s">
        <v>58</v>
      </c>
      <c r="F56" s="224" t="s">
        <v>346</v>
      </c>
      <c r="G56" s="224" t="s">
        <v>100</v>
      </c>
      <c r="H56" s="224" t="s">
        <v>102</v>
      </c>
      <c r="I56" s="224" t="s">
        <v>316</v>
      </c>
      <c r="J56" s="224" t="s">
        <v>53</v>
      </c>
      <c r="K56" s="224" t="s">
        <v>101</v>
      </c>
      <c r="L56" s="341">
        <v>300000</v>
      </c>
      <c r="M56" s="204"/>
      <c r="N56" s="204"/>
      <c r="O56" s="204"/>
      <c r="P56" s="204"/>
      <c r="Q56" s="205"/>
      <c r="R56" s="205" t="e">
        <f>#REF!=SUM(L56:Q56)</f>
        <v>#REF!</v>
      </c>
      <c r="S56" s="19">
        <v>300000</v>
      </c>
      <c r="T56" s="19">
        <v>195770.82</v>
      </c>
      <c r="U56" s="11">
        <f t="shared" si="1"/>
        <v>65.25694000000001</v>
      </c>
    </row>
    <row r="57" spans="1:21" ht="27" customHeight="1">
      <c r="A57" s="300"/>
      <c r="B57" s="203"/>
      <c r="C57" s="228" t="s">
        <v>103</v>
      </c>
      <c r="D57" s="274" t="s">
        <v>51</v>
      </c>
      <c r="E57" s="275" t="s">
        <v>58</v>
      </c>
      <c r="F57" s="275" t="s">
        <v>104</v>
      </c>
      <c r="G57" s="275" t="s">
        <v>52</v>
      </c>
      <c r="H57" s="275" t="s">
        <v>51</v>
      </c>
      <c r="I57" s="275" t="s">
        <v>52</v>
      </c>
      <c r="J57" s="275" t="s">
        <v>53</v>
      </c>
      <c r="K57" s="275" t="s">
        <v>51</v>
      </c>
      <c r="L57" s="247">
        <f>L58+L61+L63+L66+L69+L71+L73+L75+L77</f>
        <v>1157000</v>
      </c>
      <c r="M57" s="201"/>
      <c r="N57" s="201" t="e">
        <f>N58+#REF!+N59</f>
        <v>#REF!</v>
      </c>
      <c r="O57" s="201" t="e">
        <f>O58+#REF!+O59</f>
        <v>#REF!</v>
      </c>
      <c r="P57" s="201" t="e">
        <f>P58+#REF!+P59</f>
        <v>#REF!</v>
      </c>
      <c r="Q57" s="201" t="e">
        <f>Q58+#REF!+Q59</f>
        <v>#REF!</v>
      </c>
      <c r="R57" s="201" t="e">
        <f>R58+#REF!+R59</f>
        <v>#REF!</v>
      </c>
      <c r="S57" s="202" t="e">
        <f>#REF!=SUM(L57:R57)</f>
        <v>#REF!</v>
      </c>
      <c r="T57" s="247">
        <f>T58+T61+T63+T66+T69+T71+T73+T75+T77</f>
        <v>812070.69</v>
      </c>
      <c r="U57" s="11">
        <f t="shared" si="1"/>
        <v>70.1876136560069</v>
      </c>
    </row>
    <row r="58" spans="1:21" ht="30.75" customHeight="1">
      <c r="A58" s="211"/>
      <c r="B58" s="203"/>
      <c r="C58" s="221" t="s">
        <v>105</v>
      </c>
      <c r="D58" s="222" t="s">
        <v>51</v>
      </c>
      <c r="E58" s="222" t="s">
        <v>58</v>
      </c>
      <c r="F58" s="222" t="s">
        <v>104</v>
      </c>
      <c r="G58" s="222" t="s">
        <v>319</v>
      </c>
      <c r="H58" s="222" t="s">
        <v>51</v>
      </c>
      <c r="I58" s="222" t="s">
        <v>52</v>
      </c>
      <c r="J58" s="222" t="s">
        <v>53</v>
      </c>
      <c r="K58" s="222" t="s">
        <v>106</v>
      </c>
      <c r="L58" s="248">
        <f>L59+L60</f>
        <v>45000</v>
      </c>
      <c r="M58" s="204"/>
      <c r="N58" s="204"/>
      <c r="O58" s="204"/>
      <c r="P58" s="204"/>
      <c r="Q58" s="204"/>
      <c r="R58" s="205"/>
      <c r="S58" s="205" t="e">
        <f>#REF!=SUM(L58:R58)</f>
        <v>#REF!</v>
      </c>
      <c r="T58" s="248">
        <f>T59+T60</f>
        <v>17402.65</v>
      </c>
      <c r="U58" s="11">
        <f t="shared" si="1"/>
        <v>38.67255555555556</v>
      </c>
    </row>
    <row r="59" spans="1:21" ht="68.25" customHeight="1">
      <c r="A59" s="207"/>
      <c r="B59" s="203"/>
      <c r="C59" s="286" t="s">
        <v>224</v>
      </c>
      <c r="D59" s="224" t="s">
        <v>51</v>
      </c>
      <c r="E59" s="224" t="s">
        <v>58</v>
      </c>
      <c r="F59" s="224" t="s">
        <v>104</v>
      </c>
      <c r="G59" s="224" t="s">
        <v>319</v>
      </c>
      <c r="H59" s="224" t="s">
        <v>59</v>
      </c>
      <c r="I59" s="224" t="s">
        <v>310</v>
      </c>
      <c r="J59" s="224" t="s">
        <v>53</v>
      </c>
      <c r="K59" s="224" t="s">
        <v>106</v>
      </c>
      <c r="L59" s="19">
        <v>42000</v>
      </c>
      <c r="M59" s="204"/>
      <c r="N59" s="204"/>
      <c r="O59" s="204"/>
      <c r="P59" s="204"/>
      <c r="Q59" s="204"/>
      <c r="R59" s="205"/>
      <c r="S59" s="205" t="e">
        <f>#REF!=SUM(L59:R59)</f>
        <v>#REF!</v>
      </c>
      <c r="T59" s="19">
        <v>15752.65</v>
      </c>
      <c r="U59" s="11">
        <f t="shared" si="1"/>
        <v>37.50630952380952</v>
      </c>
    </row>
    <row r="60" spans="1:21" ht="51.75" customHeight="1">
      <c r="A60" s="299"/>
      <c r="B60" s="203"/>
      <c r="C60" s="243" t="s">
        <v>107</v>
      </c>
      <c r="D60" s="224" t="s">
        <v>51</v>
      </c>
      <c r="E60" s="224" t="s">
        <v>58</v>
      </c>
      <c r="F60" s="224" t="s">
        <v>104</v>
      </c>
      <c r="G60" s="224" t="s">
        <v>319</v>
      </c>
      <c r="H60" s="224" t="s">
        <v>63</v>
      </c>
      <c r="I60" s="224" t="s">
        <v>310</v>
      </c>
      <c r="J60" s="224" t="s">
        <v>53</v>
      </c>
      <c r="K60" s="224" t="s">
        <v>106</v>
      </c>
      <c r="L60" s="19">
        <v>3000</v>
      </c>
      <c r="M60" s="204"/>
      <c r="N60" s="204"/>
      <c r="O60" s="204"/>
      <c r="P60" s="204"/>
      <c r="Q60" s="204"/>
      <c r="R60" s="205"/>
      <c r="S60" s="205"/>
      <c r="T60" s="19">
        <v>1650</v>
      </c>
      <c r="U60" s="11">
        <f t="shared" si="1"/>
        <v>55.00000000000001</v>
      </c>
    </row>
    <row r="61" spans="1:21" ht="53.25" customHeight="1">
      <c r="A61" s="299"/>
      <c r="B61" s="203"/>
      <c r="C61" s="288" t="s">
        <v>225</v>
      </c>
      <c r="D61" s="222" t="s">
        <v>51</v>
      </c>
      <c r="E61" s="222" t="s">
        <v>58</v>
      </c>
      <c r="F61" s="222" t="s">
        <v>104</v>
      </c>
      <c r="G61" s="222" t="s">
        <v>100</v>
      </c>
      <c r="H61" s="222" t="s">
        <v>51</v>
      </c>
      <c r="I61" s="222" t="s">
        <v>52</v>
      </c>
      <c r="J61" s="222" t="s">
        <v>53</v>
      </c>
      <c r="K61" s="222" t="s">
        <v>52</v>
      </c>
      <c r="L61" s="16">
        <f>L62</f>
        <v>65000</v>
      </c>
      <c r="M61" s="204"/>
      <c r="N61" s="204"/>
      <c r="O61" s="204"/>
      <c r="P61" s="204"/>
      <c r="Q61" s="204"/>
      <c r="R61" s="205"/>
      <c r="S61" s="205"/>
      <c r="T61" s="16">
        <f>T62</f>
        <v>18500</v>
      </c>
      <c r="U61" s="11">
        <f t="shared" si="1"/>
        <v>28.46153846153846</v>
      </c>
    </row>
    <row r="62" spans="1:21" ht="46.5" customHeight="1">
      <c r="A62" s="207"/>
      <c r="B62" s="203"/>
      <c r="C62" s="296" t="s">
        <v>225</v>
      </c>
      <c r="D62" s="292" t="s">
        <v>51</v>
      </c>
      <c r="E62" s="292" t="s">
        <v>58</v>
      </c>
      <c r="F62" s="292" t="s">
        <v>104</v>
      </c>
      <c r="G62" s="292" t="s">
        <v>100</v>
      </c>
      <c r="H62" s="292" t="s">
        <v>51</v>
      </c>
      <c r="I62" s="292" t="s">
        <v>310</v>
      </c>
      <c r="J62" s="292" t="s">
        <v>53</v>
      </c>
      <c r="K62" s="292" t="s">
        <v>106</v>
      </c>
      <c r="L62" s="50">
        <v>65000</v>
      </c>
      <c r="M62" s="204"/>
      <c r="N62" s="204"/>
      <c r="O62" s="204"/>
      <c r="P62" s="204"/>
      <c r="Q62" s="204"/>
      <c r="R62" s="205"/>
      <c r="S62" s="205"/>
      <c r="T62" s="19">
        <v>18500</v>
      </c>
      <c r="U62" s="11">
        <f t="shared" si="1"/>
        <v>28.46153846153846</v>
      </c>
    </row>
    <row r="63" spans="1:21" ht="48.75" customHeight="1">
      <c r="A63" s="299"/>
      <c r="B63" s="203"/>
      <c r="C63" s="287" t="s">
        <v>108</v>
      </c>
      <c r="D63" s="222" t="s">
        <v>51</v>
      </c>
      <c r="E63" s="222" t="s">
        <v>58</v>
      </c>
      <c r="F63" s="222" t="s">
        <v>104</v>
      </c>
      <c r="G63" s="222" t="s">
        <v>312</v>
      </c>
      <c r="H63" s="222" t="s">
        <v>51</v>
      </c>
      <c r="I63" s="222" t="s">
        <v>52</v>
      </c>
      <c r="J63" s="222" t="s">
        <v>53</v>
      </c>
      <c r="K63" s="222" t="s">
        <v>52</v>
      </c>
      <c r="L63" s="16">
        <f>L64+L65</f>
        <v>2000</v>
      </c>
      <c r="M63" s="209"/>
      <c r="N63" s="209"/>
      <c r="O63" s="209"/>
      <c r="P63" s="209"/>
      <c r="Q63" s="209"/>
      <c r="R63" s="210"/>
      <c r="S63" s="210"/>
      <c r="T63" s="16">
        <f>T64+T65</f>
        <v>8500</v>
      </c>
      <c r="U63" s="11">
        <f t="shared" si="1"/>
        <v>425</v>
      </c>
    </row>
    <row r="64" spans="1:21" ht="48.75" customHeight="1">
      <c r="A64" s="299"/>
      <c r="B64" s="203"/>
      <c r="C64" s="297" t="s">
        <v>429</v>
      </c>
      <c r="D64" s="292" t="s">
        <v>51</v>
      </c>
      <c r="E64" s="292" t="s">
        <v>58</v>
      </c>
      <c r="F64" s="292" t="s">
        <v>104</v>
      </c>
      <c r="G64" s="292" t="s">
        <v>312</v>
      </c>
      <c r="H64" s="292" t="s">
        <v>59</v>
      </c>
      <c r="I64" s="292" t="s">
        <v>310</v>
      </c>
      <c r="J64" s="292" t="s">
        <v>53</v>
      </c>
      <c r="K64" s="292" t="s">
        <v>106</v>
      </c>
      <c r="L64" s="16"/>
      <c r="M64" s="209"/>
      <c r="N64" s="209"/>
      <c r="O64" s="209"/>
      <c r="P64" s="209"/>
      <c r="Q64" s="209"/>
      <c r="R64" s="210"/>
      <c r="S64" s="210"/>
      <c r="T64" s="340">
        <v>5000</v>
      </c>
      <c r="U64" s="11" t="e">
        <f>T64/L64*100</f>
        <v>#DIV/0!</v>
      </c>
    </row>
    <row r="65" spans="1:21" ht="41.25" customHeight="1">
      <c r="A65" s="207"/>
      <c r="B65" s="15"/>
      <c r="C65" s="297" t="s">
        <v>286</v>
      </c>
      <c r="D65" s="292" t="s">
        <v>51</v>
      </c>
      <c r="E65" s="292" t="s">
        <v>58</v>
      </c>
      <c r="F65" s="292" t="s">
        <v>104</v>
      </c>
      <c r="G65" s="292" t="s">
        <v>312</v>
      </c>
      <c r="H65" s="292" t="s">
        <v>61</v>
      </c>
      <c r="I65" s="292" t="s">
        <v>310</v>
      </c>
      <c r="J65" s="292" t="s">
        <v>53</v>
      </c>
      <c r="K65" s="292" t="s">
        <v>106</v>
      </c>
      <c r="L65" s="50">
        <v>2000</v>
      </c>
      <c r="M65" s="204"/>
      <c r="N65" s="204"/>
      <c r="O65" s="204"/>
      <c r="P65" s="204"/>
      <c r="Q65" s="204"/>
      <c r="R65" s="205"/>
      <c r="S65" s="205"/>
      <c r="T65" s="19">
        <v>3500</v>
      </c>
      <c r="U65" s="11">
        <f>T65/L65*100</f>
        <v>175</v>
      </c>
    </row>
    <row r="66" spans="1:21" ht="51.75" customHeight="1">
      <c r="A66" s="207"/>
      <c r="B66" s="15"/>
      <c r="C66" s="288" t="s">
        <v>226</v>
      </c>
      <c r="D66" s="222" t="s">
        <v>51</v>
      </c>
      <c r="E66" s="222" t="s">
        <v>58</v>
      </c>
      <c r="F66" s="222" t="s">
        <v>104</v>
      </c>
      <c r="G66" s="222" t="s">
        <v>110</v>
      </c>
      <c r="H66" s="222" t="s">
        <v>51</v>
      </c>
      <c r="I66" s="222" t="s">
        <v>52</v>
      </c>
      <c r="J66" s="222" t="s">
        <v>53</v>
      </c>
      <c r="K66" s="222" t="s">
        <v>51</v>
      </c>
      <c r="L66" s="16">
        <f>L67+L68</f>
        <v>55000</v>
      </c>
      <c r="M66" s="204"/>
      <c r="N66" s="204"/>
      <c r="O66" s="204"/>
      <c r="P66" s="204"/>
      <c r="Q66" s="204"/>
      <c r="R66" s="205"/>
      <c r="S66" s="205"/>
      <c r="T66" s="16">
        <f>T67+T68</f>
        <v>57350</v>
      </c>
      <c r="U66" s="11">
        <f t="shared" si="1"/>
        <v>104.27272727272727</v>
      </c>
    </row>
    <row r="67" spans="1:21" ht="43.5" customHeight="1">
      <c r="A67" s="299"/>
      <c r="B67" s="15"/>
      <c r="C67" s="291" t="s">
        <v>109</v>
      </c>
      <c r="D67" s="292" t="s">
        <v>51</v>
      </c>
      <c r="E67" s="292" t="s">
        <v>58</v>
      </c>
      <c r="F67" s="292" t="s">
        <v>104</v>
      </c>
      <c r="G67" s="292" t="s">
        <v>110</v>
      </c>
      <c r="H67" s="292" t="s">
        <v>63</v>
      </c>
      <c r="I67" s="292" t="s">
        <v>310</v>
      </c>
      <c r="J67" s="292" t="s">
        <v>53</v>
      </c>
      <c r="K67" s="292" t="s">
        <v>106</v>
      </c>
      <c r="L67" s="50">
        <v>25000</v>
      </c>
      <c r="M67" s="201">
        <f aca="true" t="shared" si="8" ref="M67:R67">M68</f>
        <v>0</v>
      </c>
      <c r="N67" s="201">
        <f t="shared" si="8"/>
        <v>0</v>
      </c>
      <c r="O67" s="201">
        <f t="shared" si="8"/>
        <v>0</v>
      </c>
      <c r="P67" s="201">
        <f t="shared" si="8"/>
        <v>0</v>
      </c>
      <c r="Q67" s="201">
        <f t="shared" si="8"/>
        <v>0</v>
      </c>
      <c r="R67" s="202">
        <f t="shared" si="8"/>
        <v>0</v>
      </c>
      <c r="S67" s="202" t="e">
        <f>#REF!=SUM(L67:R67)</f>
        <v>#REF!</v>
      </c>
      <c r="T67" s="50">
        <v>37000</v>
      </c>
      <c r="U67" s="11">
        <f t="shared" si="1"/>
        <v>148</v>
      </c>
    </row>
    <row r="68" spans="1:21" s="17" customFormat="1" ht="34.5" customHeight="1">
      <c r="A68" s="207"/>
      <c r="B68" s="15"/>
      <c r="C68" s="293" t="s">
        <v>111</v>
      </c>
      <c r="D68" s="292" t="s">
        <v>51</v>
      </c>
      <c r="E68" s="292" t="s">
        <v>58</v>
      </c>
      <c r="F68" s="292" t="s">
        <v>104</v>
      </c>
      <c r="G68" s="292" t="s">
        <v>110</v>
      </c>
      <c r="H68" s="292" t="s">
        <v>112</v>
      </c>
      <c r="I68" s="292" t="s">
        <v>310</v>
      </c>
      <c r="J68" s="292" t="s">
        <v>53</v>
      </c>
      <c r="K68" s="292" t="s">
        <v>106</v>
      </c>
      <c r="L68" s="50">
        <v>30000</v>
      </c>
      <c r="M68" s="204"/>
      <c r="N68" s="204"/>
      <c r="O68" s="204"/>
      <c r="P68" s="204"/>
      <c r="Q68" s="204"/>
      <c r="R68" s="205"/>
      <c r="S68" s="205" t="e">
        <f>#REF!=SUM(L68:R68)</f>
        <v>#REF!</v>
      </c>
      <c r="T68" s="19">
        <v>20350</v>
      </c>
      <c r="U68" s="11">
        <f t="shared" si="1"/>
        <v>67.83333333333333</v>
      </c>
    </row>
    <row r="69" spans="1:21" s="17" customFormat="1" ht="35.25" customHeight="1">
      <c r="A69" s="299"/>
      <c r="B69" s="15"/>
      <c r="C69" s="240" t="s">
        <v>113</v>
      </c>
      <c r="D69" s="222" t="s">
        <v>51</v>
      </c>
      <c r="E69" s="222" t="s">
        <v>58</v>
      </c>
      <c r="F69" s="222" t="s">
        <v>104</v>
      </c>
      <c r="G69" s="222" t="s">
        <v>114</v>
      </c>
      <c r="H69" s="222" t="s">
        <v>51</v>
      </c>
      <c r="I69" s="222" t="s">
        <v>52</v>
      </c>
      <c r="J69" s="222" t="s">
        <v>53</v>
      </c>
      <c r="K69" s="222" t="s">
        <v>51</v>
      </c>
      <c r="L69" s="22">
        <f>L70</f>
        <v>20000</v>
      </c>
      <c r="M69" s="204"/>
      <c r="N69" s="204"/>
      <c r="O69" s="204"/>
      <c r="P69" s="204"/>
      <c r="Q69" s="204"/>
      <c r="R69" s="205"/>
      <c r="S69" s="205"/>
      <c r="T69" s="22">
        <f>T70</f>
        <v>36000</v>
      </c>
      <c r="U69" s="11">
        <f t="shared" si="1"/>
        <v>180</v>
      </c>
    </row>
    <row r="70" spans="1:21" s="17" customFormat="1" ht="29.25" customHeight="1">
      <c r="A70" s="299"/>
      <c r="B70" s="219"/>
      <c r="C70" s="296" t="s">
        <v>227</v>
      </c>
      <c r="D70" s="292" t="s">
        <v>51</v>
      </c>
      <c r="E70" s="292" t="s">
        <v>58</v>
      </c>
      <c r="F70" s="292" t="s">
        <v>104</v>
      </c>
      <c r="G70" s="292" t="s">
        <v>114</v>
      </c>
      <c r="H70" s="292" t="s">
        <v>51</v>
      </c>
      <c r="I70" s="292" t="s">
        <v>310</v>
      </c>
      <c r="J70" s="292" t="s">
        <v>53</v>
      </c>
      <c r="K70" s="292" t="s">
        <v>106</v>
      </c>
      <c r="L70" s="51">
        <v>20000</v>
      </c>
      <c r="M70" s="204"/>
      <c r="N70" s="204"/>
      <c r="O70" s="204"/>
      <c r="P70" s="204"/>
      <c r="Q70" s="204"/>
      <c r="R70" s="205"/>
      <c r="S70" s="205" t="e">
        <f>#REF!=SUM(L70:R70)</f>
        <v>#REF!</v>
      </c>
      <c r="T70" s="50">
        <v>36000</v>
      </c>
      <c r="U70" s="11">
        <f t="shared" si="1"/>
        <v>180</v>
      </c>
    </row>
    <row r="71" spans="1:21" s="17" customFormat="1" ht="48" customHeight="1">
      <c r="A71" s="207"/>
      <c r="B71" s="203"/>
      <c r="C71" s="288" t="s">
        <v>119</v>
      </c>
      <c r="D71" s="222" t="s">
        <v>51</v>
      </c>
      <c r="E71" s="222" t="s">
        <v>58</v>
      </c>
      <c r="F71" s="222" t="s">
        <v>104</v>
      </c>
      <c r="G71" s="222" t="s">
        <v>115</v>
      </c>
      <c r="H71" s="222" t="s">
        <v>51</v>
      </c>
      <c r="I71" s="222" t="s">
        <v>52</v>
      </c>
      <c r="J71" s="222" t="s">
        <v>53</v>
      </c>
      <c r="K71" s="222" t="s">
        <v>51</v>
      </c>
      <c r="L71" s="23">
        <f>L72</f>
        <v>0</v>
      </c>
      <c r="M71" s="204"/>
      <c r="N71" s="204"/>
      <c r="O71" s="204"/>
      <c r="P71" s="204"/>
      <c r="Q71" s="204"/>
      <c r="R71" s="205"/>
      <c r="S71" s="205"/>
      <c r="T71" s="22">
        <f>T72</f>
        <v>0</v>
      </c>
      <c r="U71" s="11" t="e">
        <f t="shared" si="1"/>
        <v>#DIV/0!</v>
      </c>
    </row>
    <row r="72" spans="1:21" s="17" customFormat="1" ht="52.5" customHeight="1">
      <c r="A72" s="299"/>
      <c r="B72" s="203"/>
      <c r="C72" s="296" t="s">
        <v>420</v>
      </c>
      <c r="D72" s="298" t="s">
        <v>51</v>
      </c>
      <c r="E72" s="298" t="s">
        <v>58</v>
      </c>
      <c r="F72" s="298" t="s">
        <v>104</v>
      </c>
      <c r="G72" s="298" t="s">
        <v>115</v>
      </c>
      <c r="H72" s="298" t="s">
        <v>116</v>
      </c>
      <c r="I72" s="298" t="s">
        <v>310</v>
      </c>
      <c r="J72" s="298" t="s">
        <v>53</v>
      </c>
      <c r="K72" s="298" t="s">
        <v>106</v>
      </c>
      <c r="L72" s="52">
        <v>0</v>
      </c>
      <c r="M72" s="204"/>
      <c r="N72" s="204"/>
      <c r="O72" s="204"/>
      <c r="P72" s="204"/>
      <c r="Q72" s="204"/>
      <c r="R72" s="205"/>
      <c r="S72" s="205"/>
      <c r="T72" s="51"/>
      <c r="U72" s="11" t="e">
        <f t="shared" si="1"/>
        <v>#DIV/0!</v>
      </c>
    </row>
    <row r="73" spans="1:21" s="17" customFormat="1" ht="33" customHeight="1">
      <c r="A73" s="207"/>
      <c r="B73" s="203"/>
      <c r="C73" s="241" t="s">
        <v>117</v>
      </c>
      <c r="D73" s="222" t="s">
        <v>51</v>
      </c>
      <c r="E73" s="222" t="s">
        <v>58</v>
      </c>
      <c r="F73" s="222" t="s">
        <v>104</v>
      </c>
      <c r="G73" s="222" t="s">
        <v>118</v>
      </c>
      <c r="H73" s="222" t="s">
        <v>51</v>
      </c>
      <c r="I73" s="222" t="s">
        <v>52</v>
      </c>
      <c r="J73" s="222" t="s">
        <v>53</v>
      </c>
      <c r="K73" s="222" t="s">
        <v>51</v>
      </c>
      <c r="L73" s="23">
        <f>L74</f>
        <v>350000</v>
      </c>
      <c r="M73" s="204"/>
      <c r="N73" s="204"/>
      <c r="O73" s="204"/>
      <c r="P73" s="204"/>
      <c r="Q73" s="204"/>
      <c r="R73" s="205"/>
      <c r="S73" s="205"/>
      <c r="T73" s="23">
        <f>T74</f>
        <v>221326.03</v>
      </c>
      <c r="U73" s="11">
        <f t="shared" si="1"/>
        <v>63.23600857142857</v>
      </c>
    </row>
    <row r="74" spans="1:21" s="17" customFormat="1" ht="53.25" customHeight="1">
      <c r="A74" s="299"/>
      <c r="B74" s="203"/>
      <c r="C74" s="296" t="s">
        <v>228</v>
      </c>
      <c r="D74" s="298" t="s">
        <v>51</v>
      </c>
      <c r="E74" s="298" t="s">
        <v>58</v>
      </c>
      <c r="F74" s="298" t="s">
        <v>104</v>
      </c>
      <c r="G74" s="298" t="s">
        <v>118</v>
      </c>
      <c r="H74" s="298" t="s">
        <v>51</v>
      </c>
      <c r="I74" s="298" t="s">
        <v>310</v>
      </c>
      <c r="J74" s="298" t="s">
        <v>53</v>
      </c>
      <c r="K74" s="298" t="s">
        <v>106</v>
      </c>
      <c r="L74" s="52">
        <v>350000</v>
      </c>
      <c r="M74" s="204"/>
      <c r="N74" s="204"/>
      <c r="O74" s="204"/>
      <c r="P74" s="204"/>
      <c r="Q74" s="204"/>
      <c r="R74" s="205"/>
      <c r="S74" s="205"/>
      <c r="T74" s="52">
        <v>221326.03</v>
      </c>
      <c r="U74" s="11">
        <f t="shared" si="1"/>
        <v>63.23600857142857</v>
      </c>
    </row>
    <row r="75" spans="1:21" ht="27" customHeight="1">
      <c r="A75" s="207"/>
      <c r="B75" s="203"/>
      <c r="C75" s="288" t="s">
        <v>430</v>
      </c>
      <c r="D75" s="222" t="s">
        <v>51</v>
      </c>
      <c r="E75" s="222" t="s">
        <v>58</v>
      </c>
      <c r="F75" s="222" t="s">
        <v>104</v>
      </c>
      <c r="G75" s="222" t="s">
        <v>432</v>
      </c>
      <c r="H75" s="222" t="s">
        <v>51</v>
      </c>
      <c r="I75" s="222" t="s">
        <v>52</v>
      </c>
      <c r="J75" s="222" t="s">
        <v>53</v>
      </c>
      <c r="K75" s="222" t="s">
        <v>51</v>
      </c>
      <c r="L75" s="23">
        <f>L76</f>
        <v>0</v>
      </c>
      <c r="M75" s="195" t="e">
        <f aca="true" t="shared" si="9" ref="M75:R75">M77</f>
        <v>#REF!</v>
      </c>
      <c r="N75" s="195" t="e">
        <f t="shared" si="9"/>
        <v>#REF!</v>
      </c>
      <c r="O75" s="195" t="e">
        <f t="shared" si="9"/>
        <v>#REF!</v>
      </c>
      <c r="P75" s="195" t="e">
        <f t="shared" si="9"/>
        <v>#REF!</v>
      </c>
      <c r="Q75" s="195" t="e">
        <f t="shared" si="9"/>
        <v>#REF!</v>
      </c>
      <c r="R75" s="214" t="e">
        <f t="shared" si="9"/>
        <v>#REF!</v>
      </c>
      <c r="S75" s="214" t="e">
        <f>#REF!=SUM(L75:R75)</f>
        <v>#REF!</v>
      </c>
      <c r="T75" s="23">
        <f>T76</f>
        <v>124169.78</v>
      </c>
      <c r="U75" s="11" t="e">
        <f t="shared" si="1"/>
        <v>#DIV/0!</v>
      </c>
    </row>
    <row r="76" spans="1:21" ht="34.5" customHeight="1">
      <c r="A76" s="299"/>
      <c r="B76" s="203"/>
      <c r="C76" s="296" t="s">
        <v>431</v>
      </c>
      <c r="D76" s="298" t="s">
        <v>51</v>
      </c>
      <c r="E76" s="298" t="s">
        <v>58</v>
      </c>
      <c r="F76" s="298" t="s">
        <v>104</v>
      </c>
      <c r="G76" s="298" t="s">
        <v>432</v>
      </c>
      <c r="H76" s="298" t="s">
        <v>63</v>
      </c>
      <c r="I76" s="298" t="s">
        <v>316</v>
      </c>
      <c r="J76" s="298" t="s">
        <v>53</v>
      </c>
      <c r="K76" s="298" t="s">
        <v>106</v>
      </c>
      <c r="L76" s="52">
        <v>0</v>
      </c>
      <c r="M76" s="195"/>
      <c r="N76" s="195"/>
      <c r="O76" s="195"/>
      <c r="P76" s="195"/>
      <c r="Q76" s="195"/>
      <c r="R76" s="214"/>
      <c r="S76" s="214"/>
      <c r="T76" s="52">
        <v>124169.78</v>
      </c>
      <c r="U76" s="11" t="e">
        <f t="shared" si="1"/>
        <v>#DIV/0!</v>
      </c>
    </row>
    <row r="77" spans="1:21" ht="36.75" customHeight="1">
      <c r="A77" s="207"/>
      <c r="B77" s="203"/>
      <c r="C77" s="221" t="s">
        <v>119</v>
      </c>
      <c r="D77" s="222" t="s">
        <v>51</v>
      </c>
      <c r="E77" s="222" t="s">
        <v>58</v>
      </c>
      <c r="F77" s="222" t="s">
        <v>104</v>
      </c>
      <c r="G77" s="222" t="s">
        <v>120</v>
      </c>
      <c r="H77" s="222" t="s">
        <v>51</v>
      </c>
      <c r="I77" s="222" t="s">
        <v>52</v>
      </c>
      <c r="J77" s="222" t="s">
        <v>53</v>
      </c>
      <c r="K77" s="222" t="s">
        <v>106</v>
      </c>
      <c r="L77" s="249">
        <f>L78</f>
        <v>620000</v>
      </c>
      <c r="M77" s="198" t="e">
        <f>M78+M91+#REF!+#REF!</f>
        <v>#REF!</v>
      </c>
      <c r="N77" s="198" t="e">
        <f>N78+N91+#REF!+#REF!</f>
        <v>#REF!</v>
      </c>
      <c r="O77" s="198" t="e">
        <f>O78+O91+#REF!+#REF!</f>
        <v>#REF!</v>
      </c>
      <c r="P77" s="198" t="e">
        <f>P78+P91+#REF!+#REF!</f>
        <v>#REF!</v>
      </c>
      <c r="Q77" s="198" t="e">
        <f>Q78+Q91+#REF!+#REF!</f>
        <v>#REF!</v>
      </c>
      <c r="R77" s="199" t="e">
        <f>R78+R91+#REF!+#REF!</f>
        <v>#REF!</v>
      </c>
      <c r="S77" s="199" t="e">
        <f>#REF!=SUM(L77:R77)</f>
        <v>#REF!</v>
      </c>
      <c r="T77" s="23">
        <f>T78</f>
        <v>328822.23</v>
      </c>
      <c r="U77" s="11">
        <f t="shared" si="1"/>
        <v>53.0358435483871</v>
      </c>
    </row>
    <row r="78" spans="1:21" ht="34.5" customHeight="1">
      <c r="A78" s="299"/>
      <c r="B78" s="203"/>
      <c r="C78" s="276" t="s">
        <v>121</v>
      </c>
      <c r="D78" s="224" t="s">
        <v>51</v>
      </c>
      <c r="E78" s="224" t="s">
        <v>58</v>
      </c>
      <c r="F78" s="224" t="s">
        <v>104</v>
      </c>
      <c r="G78" s="224" t="s">
        <v>120</v>
      </c>
      <c r="H78" s="224" t="s">
        <v>79</v>
      </c>
      <c r="I78" s="224" t="s">
        <v>316</v>
      </c>
      <c r="J78" s="224" t="s">
        <v>53</v>
      </c>
      <c r="K78" s="224" t="s">
        <v>106</v>
      </c>
      <c r="L78" s="19">
        <v>620000</v>
      </c>
      <c r="M78" s="201">
        <f aca="true" t="shared" si="10" ref="M78:R78">SUM(M79:M80)</f>
        <v>0</v>
      </c>
      <c r="N78" s="201">
        <f t="shared" si="10"/>
        <v>0</v>
      </c>
      <c r="O78" s="201">
        <f t="shared" si="10"/>
        <v>0</v>
      </c>
      <c r="P78" s="201">
        <f t="shared" si="10"/>
        <v>0</v>
      </c>
      <c r="Q78" s="201">
        <f t="shared" si="10"/>
        <v>0</v>
      </c>
      <c r="R78" s="202">
        <f t="shared" si="10"/>
        <v>0</v>
      </c>
      <c r="S78" s="202" t="e">
        <f>#REF!=SUM(L78:R78)</f>
        <v>#REF!</v>
      </c>
      <c r="T78" s="52">
        <v>328822.23</v>
      </c>
      <c r="U78" s="11">
        <f t="shared" si="1"/>
        <v>53.0358435483871</v>
      </c>
    </row>
    <row r="79" spans="1:21" ht="18.75" customHeight="1">
      <c r="A79" s="207"/>
      <c r="B79" s="203"/>
      <c r="C79" s="228" t="s">
        <v>122</v>
      </c>
      <c r="D79" s="277" t="s">
        <v>51</v>
      </c>
      <c r="E79" s="277" t="s">
        <v>58</v>
      </c>
      <c r="F79" s="277" t="s">
        <v>123</v>
      </c>
      <c r="G79" s="277" t="s">
        <v>52</v>
      </c>
      <c r="H79" s="277" t="s">
        <v>51</v>
      </c>
      <c r="I79" s="277" t="s">
        <v>52</v>
      </c>
      <c r="J79" s="277" t="s">
        <v>53</v>
      </c>
      <c r="K79" s="277" t="s">
        <v>51</v>
      </c>
      <c r="L79" s="250">
        <f>L80</f>
        <v>230000.44</v>
      </c>
      <c r="M79" s="204"/>
      <c r="N79" s="204"/>
      <c r="O79" s="204"/>
      <c r="P79" s="204"/>
      <c r="Q79" s="204"/>
      <c r="R79" s="205"/>
      <c r="S79" s="205" t="e">
        <f>#REF!=SUM(L79:R79)</f>
        <v>#REF!</v>
      </c>
      <c r="T79" s="250">
        <f>T80</f>
        <v>170887.42</v>
      </c>
      <c r="U79" s="250">
        <f>U80</f>
        <v>74.29873612415699</v>
      </c>
    </row>
    <row r="80" spans="1:21" ht="34.5" customHeight="1">
      <c r="A80" s="299"/>
      <c r="B80" s="203"/>
      <c r="C80" s="221" t="s">
        <v>125</v>
      </c>
      <c r="D80" s="222" t="s">
        <v>51</v>
      </c>
      <c r="E80" s="222" t="s">
        <v>58</v>
      </c>
      <c r="F80" s="222" t="s">
        <v>123</v>
      </c>
      <c r="G80" s="222" t="s">
        <v>316</v>
      </c>
      <c r="H80" s="222" t="s">
        <v>51</v>
      </c>
      <c r="I80" s="222" t="s">
        <v>52</v>
      </c>
      <c r="J80" s="222" t="s">
        <v>53</v>
      </c>
      <c r="K80" s="222" t="s">
        <v>51</v>
      </c>
      <c r="L80" s="249">
        <f>L81</f>
        <v>230000.44</v>
      </c>
      <c r="M80" s="204"/>
      <c r="N80" s="204"/>
      <c r="O80" s="204"/>
      <c r="P80" s="204"/>
      <c r="Q80" s="204"/>
      <c r="R80" s="205"/>
      <c r="S80" s="205" t="e">
        <f>#REF!=SUM(L80:R80)</f>
        <v>#REF!</v>
      </c>
      <c r="T80" s="249">
        <f>T81</f>
        <v>170887.42</v>
      </c>
      <c r="U80" s="330">
        <f t="shared" si="1"/>
        <v>74.29873612415699</v>
      </c>
    </row>
    <row r="81" spans="1:21" ht="22.5" customHeight="1">
      <c r="A81" s="217"/>
      <c r="B81" s="203"/>
      <c r="C81" s="231" t="s">
        <v>126</v>
      </c>
      <c r="D81" s="233" t="s">
        <v>51</v>
      </c>
      <c r="E81" s="233" t="s">
        <v>58</v>
      </c>
      <c r="F81" s="233" t="s">
        <v>123</v>
      </c>
      <c r="G81" s="233" t="s">
        <v>316</v>
      </c>
      <c r="H81" s="233" t="s">
        <v>79</v>
      </c>
      <c r="I81" s="233" t="s">
        <v>316</v>
      </c>
      <c r="J81" s="233" t="s">
        <v>53</v>
      </c>
      <c r="K81" s="233" t="s">
        <v>124</v>
      </c>
      <c r="L81" s="19">
        <v>230000.44</v>
      </c>
      <c r="M81" s="204"/>
      <c r="N81" s="204"/>
      <c r="O81" s="204"/>
      <c r="P81" s="204"/>
      <c r="Q81" s="204"/>
      <c r="R81" s="205"/>
      <c r="S81" s="205"/>
      <c r="T81" s="19">
        <v>170887.42</v>
      </c>
      <c r="U81" s="11">
        <f t="shared" si="1"/>
        <v>74.29873612415699</v>
      </c>
    </row>
    <row r="82" spans="1:21" ht="22.5" customHeight="1">
      <c r="A82" s="207"/>
      <c r="B82" s="223"/>
      <c r="C82" s="262" t="s">
        <v>127</v>
      </c>
      <c r="D82" s="263" t="s">
        <v>51</v>
      </c>
      <c r="E82" s="264" t="s">
        <v>128</v>
      </c>
      <c r="F82" s="264" t="s">
        <v>52</v>
      </c>
      <c r="G82" s="264" t="s">
        <v>52</v>
      </c>
      <c r="H82" s="264" t="s">
        <v>51</v>
      </c>
      <c r="I82" s="264" t="s">
        <v>52</v>
      </c>
      <c r="J82" s="264" t="s">
        <v>53</v>
      </c>
      <c r="K82" s="264" t="s">
        <v>51</v>
      </c>
      <c r="L82" s="246">
        <f>L83+L118+L120+L122</f>
        <v>273237604.83</v>
      </c>
      <c r="M82" s="204"/>
      <c r="N82" s="204"/>
      <c r="O82" s="204"/>
      <c r="P82" s="204"/>
      <c r="Q82" s="204"/>
      <c r="R82" s="205"/>
      <c r="S82" s="205"/>
      <c r="T82" s="246">
        <f>T83+T118+T120+T122</f>
        <v>141152897.75</v>
      </c>
      <c r="U82" s="331">
        <f t="shared" si="1"/>
        <v>51.659396530657254</v>
      </c>
    </row>
    <row r="83" spans="1:21" ht="33.75" customHeight="1">
      <c r="A83" s="207"/>
      <c r="B83" s="223"/>
      <c r="C83" s="228" t="s">
        <v>129</v>
      </c>
      <c r="D83" s="265" t="s">
        <v>51</v>
      </c>
      <c r="E83" s="229" t="s">
        <v>128</v>
      </c>
      <c r="F83" s="229" t="s">
        <v>317</v>
      </c>
      <c r="G83" s="229" t="s">
        <v>52</v>
      </c>
      <c r="H83" s="229" t="s">
        <v>51</v>
      </c>
      <c r="I83" s="229" t="s">
        <v>52</v>
      </c>
      <c r="J83" s="229" t="s">
        <v>53</v>
      </c>
      <c r="K83" s="229" t="s">
        <v>51</v>
      </c>
      <c r="L83" s="13">
        <f>L84+L87+L96+L112</f>
        <v>275659868.76</v>
      </c>
      <c r="M83" s="204"/>
      <c r="N83" s="204"/>
      <c r="O83" s="204"/>
      <c r="P83" s="204"/>
      <c r="Q83" s="204"/>
      <c r="R83" s="205"/>
      <c r="S83" s="205"/>
      <c r="T83" s="13">
        <f>T84+T87+T96+T112</f>
        <v>144084385.75</v>
      </c>
      <c r="U83" s="250">
        <f>U84</f>
        <v>52.64797507788161</v>
      </c>
    </row>
    <row r="84" spans="1:21" ht="19.5" customHeight="1">
      <c r="A84" s="215"/>
      <c r="B84" s="216"/>
      <c r="C84" s="221" t="s">
        <v>130</v>
      </c>
      <c r="D84" s="222" t="s">
        <v>51</v>
      </c>
      <c r="E84" s="222" t="s">
        <v>128</v>
      </c>
      <c r="F84" s="222" t="s">
        <v>317</v>
      </c>
      <c r="G84" s="222" t="s">
        <v>310</v>
      </c>
      <c r="H84" s="222" t="s">
        <v>51</v>
      </c>
      <c r="I84" s="222" t="s">
        <v>52</v>
      </c>
      <c r="J84" s="222" t="s">
        <v>53</v>
      </c>
      <c r="K84" s="222" t="s">
        <v>131</v>
      </c>
      <c r="L84" s="16">
        <f>L85</f>
        <v>18939000</v>
      </c>
      <c r="M84" s="204"/>
      <c r="N84" s="204"/>
      <c r="O84" s="204"/>
      <c r="P84" s="204"/>
      <c r="Q84" s="204"/>
      <c r="R84" s="205"/>
      <c r="S84" s="205"/>
      <c r="T84" s="16">
        <f>T85</f>
        <v>9971000</v>
      </c>
      <c r="U84" s="330">
        <f aca="true" t="shared" si="11" ref="U84:U124">T84/L84*100</f>
        <v>52.64797507788161</v>
      </c>
    </row>
    <row r="85" spans="1:21" ht="24" customHeight="1">
      <c r="A85" s="194"/>
      <c r="B85" s="203"/>
      <c r="C85" s="234" t="s">
        <v>132</v>
      </c>
      <c r="D85" s="225" t="s">
        <v>51</v>
      </c>
      <c r="E85" s="225" t="s">
        <v>128</v>
      </c>
      <c r="F85" s="225" t="s">
        <v>317</v>
      </c>
      <c r="G85" s="225" t="s">
        <v>310</v>
      </c>
      <c r="H85" s="225" t="s">
        <v>133</v>
      </c>
      <c r="I85" s="225" t="s">
        <v>52</v>
      </c>
      <c r="J85" s="225" t="s">
        <v>53</v>
      </c>
      <c r="K85" s="225" t="s">
        <v>131</v>
      </c>
      <c r="L85" s="308">
        <f>L86</f>
        <v>18939000</v>
      </c>
      <c r="M85" s="306"/>
      <c r="N85" s="306"/>
      <c r="O85" s="306"/>
      <c r="P85" s="306"/>
      <c r="Q85" s="306"/>
      <c r="R85" s="307"/>
      <c r="S85" s="307"/>
      <c r="T85" s="308">
        <f>T86</f>
        <v>9971000</v>
      </c>
      <c r="U85" s="332">
        <f t="shared" si="11"/>
        <v>52.64797507788161</v>
      </c>
    </row>
    <row r="86" spans="1:21" ht="31.5" customHeight="1">
      <c r="A86" s="197"/>
      <c r="B86" s="15"/>
      <c r="C86" s="270" t="s">
        <v>134</v>
      </c>
      <c r="D86" s="224" t="s">
        <v>51</v>
      </c>
      <c r="E86" s="224" t="s">
        <v>128</v>
      </c>
      <c r="F86" s="224" t="s">
        <v>317</v>
      </c>
      <c r="G86" s="224" t="s">
        <v>310</v>
      </c>
      <c r="H86" s="224" t="s">
        <v>133</v>
      </c>
      <c r="I86" s="224" t="s">
        <v>316</v>
      </c>
      <c r="J86" s="224" t="s">
        <v>53</v>
      </c>
      <c r="K86" s="224" t="s">
        <v>131</v>
      </c>
      <c r="L86" s="313">
        <v>18939000</v>
      </c>
      <c r="M86" s="181"/>
      <c r="N86" s="181"/>
      <c r="O86" s="181"/>
      <c r="P86" s="181"/>
      <c r="Q86" s="181"/>
      <c r="R86" s="182"/>
      <c r="S86" s="182"/>
      <c r="T86" s="313">
        <v>9971000</v>
      </c>
      <c r="U86" s="11">
        <f t="shared" si="11"/>
        <v>52.64797507788161</v>
      </c>
    </row>
    <row r="87" spans="1:21" ht="30" customHeight="1">
      <c r="A87" s="15"/>
      <c r="B87" s="203"/>
      <c r="C87" s="221" t="s">
        <v>135</v>
      </c>
      <c r="D87" s="222" t="s">
        <v>51</v>
      </c>
      <c r="E87" s="222" t="s">
        <v>128</v>
      </c>
      <c r="F87" s="222" t="s">
        <v>317</v>
      </c>
      <c r="G87" s="222" t="s">
        <v>317</v>
      </c>
      <c r="H87" s="222" t="s">
        <v>51</v>
      </c>
      <c r="I87" s="222" t="s">
        <v>52</v>
      </c>
      <c r="J87" s="222" t="s">
        <v>53</v>
      </c>
      <c r="K87" s="222" t="s">
        <v>131</v>
      </c>
      <c r="L87" s="16">
        <f>L88+L90+L92+L94</f>
        <v>33281268.759999998</v>
      </c>
      <c r="M87" s="204"/>
      <c r="N87" s="204"/>
      <c r="O87" s="204"/>
      <c r="P87" s="204"/>
      <c r="Q87" s="204"/>
      <c r="R87" s="205"/>
      <c r="S87" s="205"/>
      <c r="T87" s="16">
        <f>T90+T92+T94</f>
        <v>13823956.600000001</v>
      </c>
      <c r="U87" s="11">
        <f t="shared" si="11"/>
        <v>41.53674759122976</v>
      </c>
    </row>
    <row r="88" spans="1:21" ht="39" customHeight="1">
      <c r="A88" s="15"/>
      <c r="B88" s="203"/>
      <c r="C88" s="345" t="s">
        <v>434</v>
      </c>
      <c r="D88" s="347" t="s">
        <v>51</v>
      </c>
      <c r="E88" s="347" t="s">
        <v>128</v>
      </c>
      <c r="F88" s="347" t="s">
        <v>317</v>
      </c>
      <c r="G88" s="347" t="s">
        <v>317</v>
      </c>
      <c r="H88" s="347" t="s">
        <v>435</v>
      </c>
      <c r="I88" s="347" t="s">
        <v>52</v>
      </c>
      <c r="J88" s="347" t="s">
        <v>53</v>
      </c>
      <c r="K88" s="347" t="s">
        <v>131</v>
      </c>
      <c r="L88" s="346">
        <f>L89</f>
        <v>3455500</v>
      </c>
      <c r="M88" s="204"/>
      <c r="N88" s="204"/>
      <c r="O88" s="204"/>
      <c r="P88" s="204"/>
      <c r="Q88" s="204"/>
      <c r="R88" s="205"/>
      <c r="S88" s="205"/>
      <c r="T88" s="346">
        <f>T89</f>
        <v>0</v>
      </c>
      <c r="U88" s="11"/>
    </row>
    <row r="89" spans="1:21" ht="35.25" customHeight="1">
      <c r="A89" s="15"/>
      <c r="B89" s="203"/>
      <c r="C89" s="344" t="s">
        <v>434</v>
      </c>
      <c r="D89" s="233" t="s">
        <v>51</v>
      </c>
      <c r="E89" s="233" t="s">
        <v>128</v>
      </c>
      <c r="F89" s="233" t="s">
        <v>317</v>
      </c>
      <c r="G89" s="233" t="s">
        <v>317</v>
      </c>
      <c r="H89" s="233" t="s">
        <v>435</v>
      </c>
      <c r="I89" s="233" t="s">
        <v>316</v>
      </c>
      <c r="J89" s="233" t="s">
        <v>53</v>
      </c>
      <c r="K89" s="233" t="s">
        <v>131</v>
      </c>
      <c r="L89" s="340">
        <v>3455500</v>
      </c>
      <c r="M89" s="204"/>
      <c r="N89" s="204"/>
      <c r="O89" s="204"/>
      <c r="P89" s="204"/>
      <c r="Q89" s="204"/>
      <c r="R89" s="205"/>
      <c r="S89" s="205"/>
      <c r="T89" s="16"/>
      <c r="U89" s="11"/>
    </row>
    <row r="90" spans="1:21" ht="51.75" customHeight="1">
      <c r="A90" s="18"/>
      <c r="B90" s="203"/>
      <c r="C90" s="309" t="s">
        <v>399</v>
      </c>
      <c r="D90" s="305" t="s">
        <v>51</v>
      </c>
      <c r="E90" s="305" t="s">
        <v>128</v>
      </c>
      <c r="F90" s="305" t="s">
        <v>317</v>
      </c>
      <c r="G90" s="305" t="s">
        <v>317</v>
      </c>
      <c r="H90" s="305" t="s">
        <v>398</v>
      </c>
      <c r="I90" s="305" t="s">
        <v>52</v>
      </c>
      <c r="J90" s="305" t="s">
        <v>53</v>
      </c>
      <c r="K90" s="305" t="s">
        <v>131</v>
      </c>
      <c r="L90" s="308">
        <f>L91</f>
        <v>4321013.46</v>
      </c>
      <c r="M90" s="204"/>
      <c r="N90" s="204"/>
      <c r="O90" s="204"/>
      <c r="P90" s="204"/>
      <c r="Q90" s="204"/>
      <c r="R90" s="205"/>
      <c r="S90" s="205"/>
      <c r="T90" s="308">
        <f>T91</f>
        <v>4321013.46</v>
      </c>
      <c r="U90" s="11">
        <f t="shared" si="11"/>
        <v>100</v>
      </c>
    </row>
    <row r="91" spans="1:21" ht="65.25" customHeight="1">
      <c r="A91" s="18"/>
      <c r="B91" s="203"/>
      <c r="C91" s="266" t="s">
        <v>397</v>
      </c>
      <c r="D91" s="233" t="s">
        <v>51</v>
      </c>
      <c r="E91" s="233" t="s">
        <v>128</v>
      </c>
      <c r="F91" s="233" t="s">
        <v>317</v>
      </c>
      <c r="G91" s="233" t="s">
        <v>317</v>
      </c>
      <c r="H91" s="233" t="s">
        <v>398</v>
      </c>
      <c r="I91" s="233" t="s">
        <v>316</v>
      </c>
      <c r="J91" s="233" t="s">
        <v>433</v>
      </c>
      <c r="K91" s="233" t="s">
        <v>131</v>
      </c>
      <c r="L91" s="19">
        <v>4321013.46</v>
      </c>
      <c r="M91" s="201" t="e">
        <f>#REF!+#REF!</f>
        <v>#REF!</v>
      </c>
      <c r="N91" s="201" t="e">
        <f>#REF!+#REF!</f>
        <v>#REF!</v>
      </c>
      <c r="O91" s="201" t="e">
        <f>#REF!+#REF!</f>
        <v>#REF!</v>
      </c>
      <c r="P91" s="201" t="e">
        <f>#REF!+#REF!</f>
        <v>#REF!</v>
      </c>
      <c r="Q91" s="202" t="e">
        <f>#REF!+#REF!</f>
        <v>#REF!</v>
      </c>
      <c r="R91" s="202" t="e">
        <f>#REF!=SUM(L91:Q91)</f>
        <v>#REF!</v>
      </c>
      <c r="S91" s="16" t="e">
        <f>S92+#REF!+S96</f>
        <v>#REF!</v>
      </c>
      <c r="T91" s="19">
        <v>4321013.46</v>
      </c>
      <c r="U91" s="11">
        <f t="shared" si="11"/>
        <v>100</v>
      </c>
    </row>
    <row r="92" spans="1:21" ht="33" customHeight="1">
      <c r="A92" s="15"/>
      <c r="B92" s="203"/>
      <c r="C92" s="310" t="s">
        <v>400</v>
      </c>
      <c r="D92" s="305" t="s">
        <v>51</v>
      </c>
      <c r="E92" s="305" t="s">
        <v>128</v>
      </c>
      <c r="F92" s="305" t="s">
        <v>317</v>
      </c>
      <c r="G92" s="305" t="s">
        <v>317</v>
      </c>
      <c r="H92" s="305" t="s">
        <v>136</v>
      </c>
      <c r="I92" s="305" t="s">
        <v>52</v>
      </c>
      <c r="J92" s="305" t="s">
        <v>53</v>
      </c>
      <c r="K92" s="305" t="s">
        <v>131</v>
      </c>
      <c r="L92" s="308">
        <f>L93</f>
        <v>3416039.03</v>
      </c>
      <c r="M92" s="306"/>
      <c r="N92" s="306"/>
      <c r="O92" s="306"/>
      <c r="P92" s="306"/>
      <c r="Q92" s="307"/>
      <c r="R92" s="307"/>
      <c r="S92" s="308">
        <f>S93</f>
        <v>4321013.46</v>
      </c>
      <c r="T92" s="308">
        <f>T93</f>
        <v>3416039.03</v>
      </c>
      <c r="U92" s="11">
        <f t="shared" si="11"/>
        <v>100</v>
      </c>
    </row>
    <row r="93" spans="1:21" ht="36" customHeight="1">
      <c r="A93" s="18"/>
      <c r="B93" s="203"/>
      <c r="C93" s="261" t="s">
        <v>401</v>
      </c>
      <c r="D93" s="233" t="s">
        <v>51</v>
      </c>
      <c r="E93" s="233" t="s">
        <v>128</v>
      </c>
      <c r="F93" s="233" t="s">
        <v>317</v>
      </c>
      <c r="G93" s="233" t="s">
        <v>317</v>
      </c>
      <c r="H93" s="233" t="s">
        <v>136</v>
      </c>
      <c r="I93" s="233" t="s">
        <v>316</v>
      </c>
      <c r="J93" s="233" t="s">
        <v>433</v>
      </c>
      <c r="K93" s="233" t="s">
        <v>131</v>
      </c>
      <c r="L93" s="19">
        <v>3416039.03</v>
      </c>
      <c r="M93" s="204"/>
      <c r="N93" s="204"/>
      <c r="O93" s="204"/>
      <c r="P93" s="204"/>
      <c r="Q93" s="205"/>
      <c r="R93" s="205"/>
      <c r="S93" s="19">
        <v>4321013.46</v>
      </c>
      <c r="T93" s="19">
        <v>3416039.03</v>
      </c>
      <c r="U93" s="11">
        <f t="shared" si="11"/>
        <v>100</v>
      </c>
    </row>
    <row r="94" spans="1:21" ht="25.5" customHeight="1" thickBot="1">
      <c r="A94" s="18"/>
      <c r="B94" s="244"/>
      <c r="C94" s="236" t="s">
        <v>137</v>
      </c>
      <c r="D94" s="225" t="s">
        <v>51</v>
      </c>
      <c r="E94" s="225" t="s">
        <v>128</v>
      </c>
      <c r="F94" s="225" t="s">
        <v>317</v>
      </c>
      <c r="G94" s="225" t="s">
        <v>317</v>
      </c>
      <c r="H94" s="225" t="s">
        <v>138</v>
      </c>
      <c r="I94" s="225" t="s">
        <v>52</v>
      </c>
      <c r="J94" s="225" t="s">
        <v>53</v>
      </c>
      <c r="K94" s="225" t="s">
        <v>131</v>
      </c>
      <c r="L94" s="251">
        <f>L95</f>
        <v>22088716.27</v>
      </c>
      <c r="M94" s="204"/>
      <c r="N94" s="204"/>
      <c r="O94" s="204"/>
      <c r="P94" s="204"/>
      <c r="Q94" s="204"/>
      <c r="R94" s="205"/>
      <c r="S94" s="205"/>
      <c r="T94" s="251">
        <f>T95</f>
        <v>6086904.11</v>
      </c>
      <c r="U94" s="11">
        <f t="shared" si="11"/>
        <v>27.556622284414907</v>
      </c>
    </row>
    <row r="95" spans="1:21" ht="27" customHeight="1" thickBot="1">
      <c r="A95" s="18"/>
      <c r="B95" s="245"/>
      <c r="C95" s="256" t="s">
        <v>139</v>
      </c>
      <c r="D95" s="233" t="s">
        <v>51</v>
      </c>
      <c r="E95" s="233" t="s">
        <v>128</v>
      </c>
      <c r="F95" s="233" t="s">
        <v>317</v>
      </c>
      <c r="G95" s="233" t="s">
        <v>317</v>
      </c>
      <c r="H95" s="233" t="s">
        <v>138</v>
      </c>
      <c r="I95" s="233" t="s">
        <v>316</v>
      </c>
      <c r="J95" s="233" t="s">
        <v>53</v>
      </c>
      <c r="K95" s="233" t="s">
        <v>131</v>
      </c>
      <c r="L95" s="20">
        <v>22088716.27</v>
      </c>
      <c r="M95" s="204"/>
      <c r="N95" s="204"/>
      <c r="O95" s="204"/>
      <c r="P95" s="204"/>
      <c r="Q95" s="204"/>
      <c r="R95" s="205"/>
      <c r="S95" s="205"/>
      <c r="T95" s="20">
        <v>6086904.11</v>
      </c>
      <c r="U95" s="11">
        <f t="shared" si="11"/>
        <v>27.556622284414907</v>
      </c>
    </row>
    <row r="96" spans="1:21" ht="32.25" customHeight="1">
      <c r="A96" s="18"/>
      <c r="B96" s="226"/>
      <c r="C96" s="221" t="s">
        <v>140</v>
      </c>
      <c r="D96" s="222" t="s">
        <v>51</v>
      </c>
      <c r="E96" s="222" t="s">
        <v>128</v>
      </c>
      <c r="F96" s="222" t="s">
        <v>317</v>
      </c>
      <c r="G96" s="222" t="s">
        <v>319</v>
      </c>
      <c r="H96" s="222" t="s">
        <v>51</v>
      </c>
      <c r="I96" s="222" t="s">
        <v>52</v>
      </c>
      <c r="J96" s="222" t="s">
        <v>53</v>
      </c>
      <c r="K96" s="222" t="s">
        <v>131</v>
      </c>
      <c r="L96" s="16">
        <f>L97+L99+L103+L105+L107+L110</f>
        <v>221533600</v>
      </c>
      <c r="M96" s="204"/>
      <c r="N96" s="204"/>
      <c r="O96" s="204"/>
      <c r="P96" s="204"/>
      <c r="Q96" s="204"/>
      <c r="R96" s="205"/>
      <c r="S96" s="205"/>
      <c r="T96" s="16">
        <f>T97+T99+T101+T105+T107+T109</f>
        <v>120205326.78</v>
      </c>
      <c r="U96" s="11">
        <f t="shared" si="11"/>
        <v>54.26053961114702</v>
      </c>
    </row>
    <row r="97" spans="1:21" s="21" customFormat="1" ht="35.25" customHeight="1">
      <c r="A97" s="18"/>
      <c r="B97" s="7"/>
      <c r="C97" s="315" t="s">
        <v>403</v>
      </c>
      <c r="D97" s="225" t="s">
        <v>51</v>
      </c>
      <c r="E97" s="225" t="s">
        <v>128</v>
      </c>
      <c r="F97" s="225" t="s">
        <v>317</v>
      </c>
      <c r="G97" s="225" t="s">
        <v>319</v>
      </c>
      <c r="H97" s="225" t="s">
        <v>402</v>
      </c>
      <c r="I97" s="225" t="s">
        <v>52</v>
      </c>
      <c r="J97" s="225" t="s">
        <v>53</v>
      </c>
      <c r="K97" s="225" t="s">
        <v>131</v>
      </c>
      <c r="L97" s="251">
        <f>L98</f>
        <v>10500</v>
      </c>
      <c r="M97" s="204"/>
      <c r="N97" s="204"/>
      <c r="O97" s="204"/>
      <c r="P97" s="204"/>
      <c r="Q97" s="204"/>
      <c r="R97" s="205"/>
      <c r="S97" s="205"/>
      <c r="T97" s="251">
        <f>T98</f>
        <v>0</v>
      </c>
      <c r="U97" s="11">
        <f t="shared" si="11"/>
        <v>0</v>
      </c>
    </row>
    <row r="98" spans="1:21" s="21" customFormat="1" ht="32.25" customHeight="1">
      <c r="A98" s="18"/>
      <c r="B98" s="7"/>
      <c r="C98" s="278" t="s">
        <v>410</v>
      </c>
      <c r="D98" s="279" t="s">
        <v>51</v>
      </c>
      <c r="E98" s="279" t="s">
        <v>128</v>
      </c>
      <c r="F98" s="279" t="s">
        <v>317</v>
      </c>
      <c r="G98" s="279" t="s">
        <v>319</v>
      </c>
      <c r="H98" s="279" t="s">
        <v>402</v>
      </c>
      <c r="I98" s="279" t="s">
        <v>316</v>
      </c>
      <c r="J98" s="279" t="s">
        <v>53</v>
      </c>
      <c r="K98" s="224" t="s">
        <v>131</v>
      </c>
      <c r="L98" s="19">
        <v>10500</v>
      </c>
      <c r="M98" s="204"/>
      <c r="N98" s="204"/>
      <c r="O98" s="204"/>
      <c r="P98" s="204"/>
      <c r="Q98" s="204"/>
      <c r="R98" s="205"/>
      <c r="S98" s="205"/>
      <c r="T98" s="19">
        <v>0</v>
      </c>
      <c r="U98" s="11">
        <f t="shared" si="11"/>
        <v>0</v>
      </c>
    </row>
    <row r="99" spans="1:21" ht="47.25" customHeight="1">
      <c r="A99" s="15"/>
      <c r="B99" s="7"/>
      <c r="C99" s="236" t="s">
        <v>411</v>
      </c>
      <c r="D99" s="225" t="s">
        <v>51</v>
      </c>
      <c r="E99" s="225" t="s">
        <v>128</v>
      </c>
      <c r="F99" s="225" t="s">
        <v>317</v>
      </c>
      <c r="G99" s="225" t="s">
        <v>319</v>
      </c>
      <c r="H99" s="225" t="s">
        <v>141</v>
      </c>
      <c r="I99" s="225" t="s">
        <v>52</v>
      </c>
      <c r="J99" s="225" t="s">
        <v>53</v>
      </c>
      <c r="K99" s="225" t="s">
        <v>131</v>
      </c>
      <c r="L99" s="251">
        <f>L100</f>
        <v>643000</v>
      </c>
      <c r="M99" s="204"/>
      <c r="N99" s="204"/>
      <c r="O99" s="204"/>
      <c r="P99" s="204"/>
      <c r="Q99" s="204"/>
      <c r="R99" s="205"/>
      <c r="S99" s="205"/>
      <c r="T99" s="251">
        <f>T100</f>
        <v>321800</v>
      </c>
      <c r="U99" s="11">
        <f t="shared" si="11"/>
        <v>50.04665629860031</v>
      </c>
    </row>
    <row r="100" spans="1:21" ht="36.75" customHeight="1">
      <c r="A100" s="18"/>
      <c r="B100" s="7"/>
      <c r="C100" s="256" t="s">
        <v>142</v>
      </c>
      <c r="D100" s="224" t="s">
        <v>51</v>
      </c>
      <c r="E100" s="224" t="s">
        <v>128</v>
      </c>
      <c r="F100" s="224" t="s">
        <v>317</v>
      </c>
      <c r="G100" s="224" t="s">
        <v>319</v>
      </c>
      <c r="H100" s="224" t="s">
        <v>141</v>
      </c>
      <c r="I100" s="224" t="s">
        <v>316</v>
      </c>
      <c r="J100" s="224" t="s">
        <v>53</v>
      </c>
      <c r="K100" s="224" t="s">
        <v>131</v>
      </c>
      <c r="L100" s="19">
        <v>643000</v>
      </c>
      <c r="M100" s="204"/>
      <c r="N100" s="204"/>
      <c r="O100" s="204"/>
      <c r="P100" s="204"/>
      <c r="Q100" s="205"/>
      <c r="R100" s="205"/>
      <c r="S100" s="285">
        <v>10500</v>
      </c>
      <c r="T100" s="19">
        <v>321800</v>
      </c>
      <c r="U100" s="11">
        <f t="shared" si="11"/>
        <v>50.04665629860031</v>
      </c>
    </row>
    <row r="101" spans="1:21" ht="43.5" customHeight="1" hidden="1">
      <c r="A101" s="18"/>
      <c r="B101" s="7"/>
      <c r="C101" s="236" t="s">
        <v>143</v>
      </c>
      <c r="D101" s="225" t="s">
        <v>51</v>
      </c>
      <c r="E101" s="225" t="s">
        <v>128</v>
      </c>
      <c r="F101" s="225" t="s">
        <v>317</v>
      </c>
      <c r="G101" s="225" t="s">
        <v>319</v>
      </c>
      <c r="H101" s="225" t="s">
        <v>144</v>
      </c>
      <c r="I101" s="225" t="s">
        <v>52</v>
      </c>
      <c r="J101" s="225" t="s">
        <v>53</v>
      </c>
      <c r="K101" s="225" t="s">
        <v>131</v>
      </c>
      <c r="L101" s="251">
        <f>L104</f>
        <v>65298100</v>
      </c>
      <c r="M101" s="204"/>
      <c r="N101" s="204"/>
      <c r="O101" s="204"/>
      <c r="P101" s="204"/>
      <c r="Q101" s="205"/>
      <c r="R101" s="205"/>
      <c r="S101" s="19">
        <v>10500</v>
      </c>
      <c r="T101" s="251">
        <f>T104</f>
        <v>31460843.91</v>
      </c>
      <c r="U101" s="11">
        <f t="shared" si="11"/>
        <v>48.18033589032453</v>
      </c>
    </row>
    <row r="102" spans="1:21" ht="57.75" customHeight="1" hidden="1">
      <c r="A102" s="18"/>
      <c r="B102" s="7"/>
      <c r="C102" s="301" t="s">
        <v>404</v>
      </c>
      <c r="D102" s="224" t="s">
        <v>51</v>
      </c>
      <c r="E102" s="224" t="s">
        <v>128</v>
      </c>
      <c r="F102" s="224" t="s">
        <v>317</v>
      </c>
      <c r="G102" s="224" t="s">
        <v>319</v>
      </c>
      <c r="H102" s="224" t="s">
        <v>405</v>
      </c>
      <c r="I102" s="224" t="s">
        <v>316</v>
      </c>
      <c r="J102" s="224" t="s">
        <v>406</v>
      </c>
      <c r="K102" s="224" t="s">
        <v>131</v>
      </c>
      <c r="L102" s="284"/>
      <c r="M102" s="204"/>
      <c r="N102" s="204"/>
      <c r="O102" s="204"/>
      <c r="P102" s="204"/>
      <c r="Q102" s="205"/>
      <c r="R102" s="205"/>
      <c r="S102" s="285">
        <v>643000</v>
      </c>
      <c r="T102" s="284"/>
      <c r="U102" s="11" t="e">
        <f t="shared" si="11"/>
        <v>#DIV/0!</v>
      </c>
    </row>
    <row r="103" spans="1:21" ht="45" customHeight="1">
      <c r="A103" s="18"/>
      <c r="B103" s="7"/>
      <c r="C103" s="236" t="s">
        <v>143</v>
      </c>
      <c r="D103" s="225" t="s">
        <v>51</v>
      </c>
      <c r="E103" s="225" t="s">
        <v>128</v>
      </c>
      <c r="F103" s="225" t="s">
        <v>317</v>
      </c>
      <c r="G103" s="225" t="s">
        <v>319</v>
      </c>
      <c r="H103" s="225" t="s">
        <v>144</v>
      </c>
      <c r="I103" s="225" t="s">
        <v>52</v>
      </c>
      <c r="J103" s="225" t="s">
        <v>53</v>
      </c>
      <c r="K103" s="225" t="s">
        <v>131</v>
      </c>
      <c r="L103" s="343">
        <f>L104</f>
        <v>65298100</v>
      </c>
      <c r="M103" s="204"/>
      <c r="N103" s="204"/>
      <c r="O103" s="204"/>
      <c r="P103" s="204"/>
      <c r="Q103" s="205"/>
      <c r="R103" s="205"/>
      <c r="S103" s="19">
        <v>643000</v>
      </c>
      <c r="T103" s="343">
        <f>T104</f>
        <v>31460843.91</v>
      </c>
      <c r="U103" s="11">
        <f t="shared" si="11"/>
        <v>48.18033589032453</v>
      </c>
    </row>
    <row r="104" spans="1:21" ht="34.5" customHeight="1">
      <c r="A104" s="18"/>
      <c r="B104" s="7"/>
      <c r="C104" s="256" t="s">
        <v>145</v>
      </c>
      <c r="D104" s="233" t="s">
        <v>51</v>
      </c>
      <c r="E104" s="233" t="s">
        <v>128</v>
      </c>
      <c r="F104" s="233" t="s">
        <v>317</v>
      </c>
      <c r="G104" s="233" t="s">
        <v>319</v>
      </c>
      <c r="H104" s="233" t="s">
        <v>144</v>
      </c>
      <c r="I104" s="233" t="s">
        <v>316</v>
      </c>
      <c r="J104" s="233" t="s">
        <v>53</v>
      </c>
      <c r="K104" s="233" t="s">
        <v>131</v>
      </c>
      <c r="L104" s="19">
        <v>65298100</v>
      </c>
      <c r="M104" s="204"/>
      <c r="N104" s="204"/>
      <c r="O104" s="204"/>
      <c r="P104" s="204"/>
      <c r="Q104" s="205"/>
      <c r="R104" s="205"/>
      <c r="S104" s="251">
        <v>64456000</v>
      </c>
      <c r="T104" s="19">
        <v>31460843.91</v>
      </c>
      <c r="U104" s="11">
        <f t="shared" si="11"/>
        <v>48.18033589032453</v>
      </c>
    </row>
    <row r="105" spans="1:21" ht="50.25" customHeight="1">
      <c r="A105" s="18"/>
      <c r="B105" s="7"/>
      <c r="C105" s="314" t="s">
        <v>407</v>
      </c>
      <c r="D105" s="305" t="s">
        <v>51</v>
      </c>
      <c r="E105" s="305" t="s">
        <v>128</v>
      </c>
      <c r="F105" s="305" t="s">
        <v>317</v>
      </c>
      <c r="G105" s="305" t="s">
        <v>319</v>
      </c>
      <c r="H105" s="305" t="s">
        <v>146</v>
      </c>
      <c r="I105" s="305" t="s">
        <v>52</v>
      </c>
      <c r="J105" s="305" t="s">
        <v>53</v>
      </c>
      <c r="K105" s="305" t="s">
        <v>131</v>
      </c>
      <c r="L105" s="308">
        <f>L106</f>
        <v>686000</v>
      </c>
      <c r="M105" s="204"/>
      <c r="N105" s="204"/>
      <c r="O105" s="204"/>
      <c r="P105" s="204"/>
      <c r="Q105" s="205"/>
      <c r="R105" s="205"/>
      <c r="S105" s="19">
        <v>64456000</v>
      </c>
      <c r="T105" s="308">
        <f>T106</f>
        <v>0</v>
      </c>
      <c r="U105" s="11">
        <f t="shared" si="11"/>
        <v>0</v>
      </c>
    </row>
    <row r="106" spans="1:21" ht="58.5" customHeight="1">
      <c r="A106" s="18"/>
      <c r="B106" s="7"/>
      <c r="C106" s="253" t="s">
        <v>412</v>
      </c>
      <c r="D106" s="224" t="s">
        <v>51</v>
      </c>
      <c r="E106" s="224" t="s">
        <v>128</v>
      </c>
      <c r="F106" s="224" t="s">
        <v>317</v>
      </c>
      <c r="G106" s="224" t="s">
        <v>319</v>
      </c>
      <c r="H106" s="224" t="s">
        <v>146</v>
      </c>
      <c r="I106" s="224" t="s">
        <v>316</v>
      </c>
      <c r="J106" s="224" t="s">
        <v>53</v>
      </c>
      <c r="K106" s="224" t="s">
        <v>131</v>
      </c>
      <c r="L106" s="19">
        <v>686000</v>
      </c>
      <c r="M106" s="204"/>
      <c r="N106" s="204"/>
      <c r="O106" s="204"/>
      <c r="P106" s="204"/>
      <c r="Q106" s="205"/>
      <c r="R106" s="205"/>
      <c r="S106" s="252">
        <v>64456000</v>
      </c>
      <c r="T106" s="19">
        <v>0</v>
      </c>
      <c r="U106" s="11">
        <f t="shared" si="11"/>
        <v>0</v>
      </c>
    </row>
    <row r="107" spans="1:21" ht="31.5" customHeight="1">
      <c r="A107" s="18"/>
      <c r="B107" s="7"/>
      <c r="C107" s="304" t="s">
        <v>408</v>
      </c>
      <c r="D107" s="305" t="s">
        <v>51</v>
      </c>
      <c r="E107" s="305" t="s">
        <v>128</v>
      </c>
      <c r="F107" s="305" t="s">
        <v>317</v>
      </c>
      <c r="G107" s="305" t="s">
        <v>319</v>
      </c>
      <c r="H107" s="305" t="s">
        <v>387</v>
      </c>
      <c r="I107" s="305" t="s">
        <v>52</v>
      </c>
      <c r="J107" s="305" t="s">
        <v>53</v>
      </c>
      <c r="K107" s="305" t="s">
        <v>131</v>
      </c>
      <c r="L107" s="308">
        <f>L108</f>
        <v>541000</v>
      </c>
      <c r="M107" s="204"/>
      <c r="N107" s="204"/>
      <c r="O107" s="204"/>
      <c r="P107" s="204"/>
      <c r="Q107" s="205"/>
      <c r="R107" s="205"/>
      <c r="S107" s="19">
        <v>64456000</v>
      </c>
      <c r="T107" s="308">
        <f>T108</f>
        <v>193836</v>
      </c>
      <c r="U107" s="11">
        <f t="shared" si="11"/>
        <v>35.829205175600734</v>
      </c>
    </row>
    <row r="108" spans="1:21" ht="33.75" customHeight="1">
      <c r="A108" s="15"/>
      <c r="B108" s="7"/>
      <c r="C108" s="311" t="s">
        <v>409</v>
      </c>
      <c r="D108" s="312" t="s">
        <v>51</v>
      </c>
      <c r="E108" s="312" t="s">
        <v>128</v>
      </c>
      <c r="F108" s="312" t="s">
        <v>317</v>
      </c>
      <c r="G108" s="312" t="s">
        <v>319</v>
      </c>
      <c r="H108" s="312" t="s">
        <v>387</v>
      </c>
      <c r="I108" s="312" t="s">
        <v>316</v>
      </c>
      <c r="J108" s="312" t="s">
        <v>53</v>
      </c>
      <c r="K108" s="312" t="s">
        <v>131</v>
      </c>
      <c r="L108" s="313">
        <v>541000</v>
      </c>
      <c r="M108" s="306"/>
      <c r="N108" s="306"/>
      <c r="O108" s="306"/>
      <c r="P108" s="306"/>
      <c r="Q108" s="307"/>
      <c r="R108" s="307"/>
      <c r="S108" s="308">
        <v>686000</v>
      </c>
      <c r="T108" s="313">
        <v>193836</v>
      </c>
      <c r="U108" s="11">
        <f t="shared" si="11"/>
        <v>35.829205175600734</v>
      </c>
    </row>
    <row r="109" spans="1:21" ht="31.5" customHeight="1" hidden="1">
      <c r="A109" s="18"/>
      <c r="B109" s="7"/>
      <c r="C109" s="235" t="s">
        <v>147</v>
      </c>
      <c r="D109" s="225" t="s">
        <v>51</v>
      </c>
      <c r="E109" s="225" t="s">
        <v>128</v>
      </c>
      <c r="F109" s="225" t="s">
        <v>317</v>
      </c>
      <c r="G109" s="225" t="s">
        <v>319</v>
      </c>
      <c r="H109" s="225" t="s">
        <v>138</v>
      </c>
      <c r="I109" s="225" t="s">
        <v>52</v>
      </c>
      <c r="J109" s="225" t="s">
        <v>53</v>
      </c>
      <c r="K109" s="225" t="s">
        <v>131</v>
      </c>
      <c r="L109" s="251">
        <f>L111</f>
        <v>154355000</v>
      </c>
      <c r="M109" s="204"/>
      <c r="N109" s="204"/>
      <c r="O109" s="204"/>
      <c r="P109" s="204"/>
      <c r="Q109" s="205"/>
      <c r="R109" s="205"/>
      <c r="S109" s="19">
        <v>686000</v>
      </c>
      <c r="T109" s="251">
        <f>T111</f>
        <v>88228846.87</v>
      </c>
      <c r="U109" s="11">
        <f t="shared" si="11"/>
        <v>57.15969477503159</v>
      </c>
    </row>
    <row r="110" spans="1:21" ht="23.25" customHeight="1">
      <c r="A110" s="18"/>
      <c r="B110" s="7"/>
      <c r="C110" s="235" t="s">
        <v>147</v>
      </c>
      <c r="D110" s="225" t="s">
        <v>51</v>
      </c>
      <c r="E110" s="225" t="s">
        <v>128</v>
      </c>
      <c r="F110" s="225" t="s">
        <v>317</v>
      </c>
      <c r="G110" s="225" t="s">
        <v>319</v>
      </c>
      <c r="H110" s="225" t="s">
        <v>138</v>
      </c>
      <c r="I110" s="225" t="s">
        <v>52</v>
      </c>
      <c r="J110" s="225" t="s">
        <v>53</v>
      </c>
      <c r="K110" s="225" t="s">
        <v>131</v>
      </c>
      <c r="L110" s="251">
        <f>L111</f>
        <v>154355000</v>
      </c>
      <c r="M110" s="204"/>
      <c r="N110" s="204"/>
      <c r="O110" s="204"/>
      <c r="P110" s="204"/>
      <c r="Q110" s="205"/>
      <c r="R110" s="205"/>
      <c r="S110" s="19"/>
      <c r="T110" s="251">
        <f>T111</f>
        <v>88228846.87</v>
      </c>
      <c r="U110" s="11"/>
    </row>
    <row r="111" spans="1:21" ht="26.25" customHeight="1">
      <c r="A111" s="18"/>
      <c r="B111" s="7"/>
      <c r="C111" s="266" t="s">
        <v>148</v>
      </c>
      <c r="D111" s="224" t="s">
        <v>51</v>
      </c>
      <c r="E111" s="224" t="s">
        <v>128</v>
      </c>
      <c r="F111" s="224" t="s">
        <v>317</v>
      </c>
      <c r="G111" s="224" t="s">
        <v>319</v>
      </c>
      <c r="H111" s="224" t="s">
        <v>138</v>
      </c>
      <c r="I111" s="224" t="s">
        <v>316</v>
      </c>
      <c r="J111" s="224" t="s">
        <v>53</v>
      </c>
      <c r="K111" s="224" t="s">
        <v>131</v>
      </c>
      <c r="L111" s="19">
        <f>113610000+40745000</f>
        <v>154355000</v>
      </c>
      <c r="M111" s="306"/>
      <c r="N111" s="306"/>
      <c r="O111" s="306"/>
      <c r="P111" s="306"/>
      <c r="Q111" s="307"/>
      <c r="R111" s="307"/>
      <c r="S111" s="308">
        <v>541000</v>
      </c>
      <c r="T111" s="19">
        <v>88228846.87</v>
      </c>
      <c r="U111" s="11">
        <f t="shared" si="11"/>
        <v>57.15969477503159</v>
      </c>
    </row>
    <row r="112" spans="1:21" ht="24.75" customHeight="1">
      <c r="A112" s="18"/>
      <c r="B112" s="7"/>
      <c r="C112" s="221" t="s">
        <v>359</v>
      </c>
      <c r="D112" s="222" t="s">
        <v>51</v>
      </c>
      <c r="E112" s="222" t="s">
        <v>128</v>
      </c>
      <c r="F112" s="222" t="s">
        <v>317</v>
      </c>
      <c r="G112" s="222" t="s">
        <v>320</v>
      </c>
      <c r="H112" s="222" t="s">
        <v>51</v>
      </c>
      <c r="I112" s="222" t="s">
        <v>52</v>
      </c>
      <c r="J112" s="222" t="s">
        <v>53</v>
      </c>
      <c r="K112" s="222" t="s">
        <v>131</v>
      </c>
      <c r="L112" s="16">
        <f>L113+L117</f>
        <v>1906000</v>
      </c>
      <c r="M112" s="306"/>
      <c r="N112" s="306"/>
      <c r="O112" s="306"/>
      <c r="P112" s="306"/>
      <c r="Q112" s="307"/>
      <c r="R112" s="307"/>
      <c r="S112" s="313">
        <v>541000</v>
      </c>
      <c r="T112" s="16">
        <f>T113+T117</f>
        <v>84102.37</v>
      </c>
      <c r="U112" s="11">
        <f t="shared" si="11"/>
        <v>4.41250629590766</v>
      </c>
    </row>
    <row r="113" spans="1:21" ht="50.25" customHeight="1">
      <c r="A113" s="18"/>
      <c r="B113" s="7"/>
      <c r="C113" s="236" t="s">
        <v>149</v>
      </c>
      <c r="D113" s="225" t="s">
        <v>51</v>
      </c>
      <c r="E113" s="225" t="s">
        <v>128</v>
      </c>
      <c r="F113" s="225" t="s">
        <v>317</v>
      </c>
      <c r="G113" s="225" t="s">
        <v>320</v>
      </c>
      <c r="H113" s="225" t="s">
        <v>116</v>
      </c>
      <c r="I113" s="225" t="s">
        <v>52</v>
      </c>
      <c r="J113" s="225" t="s">
        <v>53</v>
      </c>
      <c r="K113" s="225" t="s">
        <v>131</v>
      </c>
      <c r="L113" s="251">
        <f>L114</f>
        <v>1803000</v>
      </c>
      <c r="M113" s="191"/>
      <c r="N113" s="191"/>
      <c r="O113" s="191"/>
      <c r="P113" s="191"/>
      <c r="Q113" s="191"/>
      <c r="R113" s="191"/>
      <c r="S113" s="25"/>
      <c r="T113" s="251">
        <f>T114</f>
        <v>35000</v>
      </c>
      <c r="U113" s="11"/>
    </row>
    <row r="114" spans="1:21" ht="49.5" customHeight="1">
      <c r="A114" s="18"/>
      <c r="B114" s="7"/>
      <c r="C114" s="256" t="s">
        <v>150</v>
      </c>
      <c r="D114" s="224" t="s">
        <v>51</v>
      </c>
      <c r="E114" s="224" t="s">
        <v>128</v>
      </c>
      <c r="F114" s="224" t="s">
        <v>317</v>
      </c>
      <c r="G114" s="224" t="s">
        <v>320</v>
      </c>
      <c r="H114" s="224" t="s">
        <v>116</v>
      </c>
      <c r="I114" s="224" t="s">
        <v>316</v>
      </c>
      <c r="J114" s="224" t="s">
        <v>53</v>
      </c>
      <c r="K114" s="224" t="s">
        <v>131</v>
      </c>
      <c r="L114" s="20">
        <v>1803000</v>
      </c>
      <c r="M114" s="24"/>
      <c r="N114" s="24"/>
      <c r="O114" s="24"/>
      <c r="P114" s="24"/>
      <c r="Q114" s="24"/>
      <c r="R114" s="24"/>
      <c r="S114" s="24"/>
      <c r="T114" s="20">
        <v>35000</v>
      </c>
      <c r="U114" s="11">
        <f>T114/L114*100</f>
        <v>1.9412090959511925</v>
      </c>
    </row>
    <row r="115" spans="1:21" ht="0.75" customHeight="1" hidden="1">
      <c r="A115" s="18"/>
      <c r="B115" s="7"/>
      <c r="C115" s="236" t="s">
        <v>149</v>
      </c>
      <c r="D115" s="225" t="s">
        <v>51</v>
      </c>
      <c r="E115" s="225" t="s">
        <v>128</v>
      </c>
      <c r="F115" s="225" t="s">
        <v>317</v>
      </c>
      <c r="G115" s="225" t="s">
        <v>320</v>
      </c>
      <c r="H115" s="225" t="s">
        <v>116</v>
      </c>
      <c r="I115" s="225" t="s">
        <v>52</v>
      </c>
      <c r="J115" s="225" t="s">
        <v>53</v>
      </c>
      <c r="K115" s="225" t="s">
        <v>131</v>
      </c>
      <c r="L115" s="251">
        <f>L116</f>
        <v>1803000</v>
      </c>
      <c r="M115" s="191"/>
      <c r="N115" s="191"/>
      <c r="O115" s="191"/>
      <c r="P115" s="191"/>
      <c r="Q115" s="191"/>
      <c r="R115" s="191"/>
      <c r="S115" s="25"/>
      <c r="T115" s="251">
        <f>T116</f>
        <v>35000</v>
      </c>
      <c r="U115" s="11"/>
    </row>
    <row r="116" spans="1:21" ht="1.5" customHeight="1" hidden="1">
      <c r="A116" s="18"/>
      <c r="B116" s="7"/>
      <c r="C116" s="256" t="s">
        <v>150</v>
      </c>
      <c r="D116" s="224" t="s">
        <v>51</v>
      </c>
      <c r="E116" s="224" t="s">
        <v>128</v>
      </c>
      <c r="F116" s="224" t="s">
        <v>317</v>
      </c>
      <c r="G116" s="224" t="s">
        <v>320</v>
      </c>
      <c r="H116" s="224" t="s">
        <v>116</v>
      </c>
      <c r="I116" s="224" t="s">
        <v>316</v>
      </c>
      <c r="J116" s="224" t="s">
        <v>53</v>
      </c>
      <c r="K116" s="224" t="s">
        <v>131</v>
      </c>
      <c r="L116" s="20">
        <v>1803000</v>
      </c>
      <c r="M116" s="24"/>
      <c r="N116" s="24"/>
      <c r="O116" s="24"/>
      <c r="P116" s="24"/>
      <c r="Q116" s="24"/>
      <c r="R116" s="24"/>
      <c r="S116" s="24"/>
      <c r="T116" s="20">
        <v>35000</v>
      </c>
      <c r="U116" s="11">
        <f t="shared" si="11"/>
        <v>1.9412090959511925</v>
      </c>
    </row>
    <row r="117" spans="1:21" ht="42" customHeight="1">
      <c r="A117" s="18"/>
      <c r="B117" s="7"/>
      <c r="C117" s="256" t="s">
        <v>151</v>
      </c>
      <c r="D117" s="224" t="s">
        <v>51</v>
      </c>
      <c r="E117" s="224" t="s">
        <v>128</v>
      </c>
      <c r="F117" s="224" t="s">
        <v>317</v>
      </c>
      <c r="G117" s="224" t="s">
        <v>320</v>
      </c>
      <c r="H117" s="224" t="s">
        <v>138</v>
      </c>
      <c r="I117" s="224" t="s">
        <v>316</v>
      </c>
      <c r="J117" s="224" t="s">
        <v>53</v>
      </c>
      <c r="K117" s="224" t="s">
        <v>131</v>
      </c>
      <c r="L117" s="19">
        <v>103000</v>
      </c>
      <c r="M117" s="24"/>
      <c r="N117" s="24"/>
      <c r="O117" s="24"/>
      <c r="P117" s="24"/>
      <c r="Q117" s="24"/>
      <c r="R117" s="24"/>
      <c r="S117" s="24"/>
      <c r="T117" s="19">
        <v>49102.37</v>
      </c>
      <c r="U117" s="11"/>
    </row>
    <row r="118" spans="1:21" ht="23.25" customHeight="1">
      <c r="A118" s="18"/>
      <c r="B118" s="7"/>
      <c r="C118" s="221" t="s">
        <v>152</v>
      </c>
      <c r="D118" s="222" t="s">
        <v>51</v>
      </c>
      <c r="E118" s="222" t="s">
        <v>128</v>
      </c>
      <c r="F118" s="222" t="s">
        <v>311</v>
      </c>
      <c r="G118" s="222" t="s">
        <v>52</v>
      </c>
      <c r="H118" s="222" t="s">
        <v>51</v>
      </c>
      <c r="I118" s="222" t="s">
        <v>52</v>
      </c>
      <c r="J118" s="222" t="s">
        <v>53</v>
      </c>
      <c r="K118" s="222" t="s">
        <v>124</v>
      </c>
      <c r="L118" s="16">
        <f>L119</f>
        <v>940860</v>
      </c>
      <c r="M118" s="24"/>
      <c r="N118" s="24"/>
      <c r="O118" s="24"/>
      <c r="P118" s="24"/>
      <c r="Q118" s="24"/>
      <c r="R118" s="24"/>
      <c r="S118" s="24"/>
      <c r="T118" s="16">
        <f>T119</f>
        <v>342091.62</v>
      </c>
      <c r="U118" s="11">
        <f t="shared" si="11"/>
        <v>36.359460493590966</v>
      </c>
    </row>
    <row r="119" spans="1:21" ht="30" customHeight="1">
      <c r="A119" s="15"/>
      <c r="B119" s="7"/>
      <c r="C119" s="258" t="s">
        <v>153</v>
      </c>
      <c r="D119" s="259" t="s">
        <v>51</v>
      </c>
      <c r="E119" s="259" t="s">
        <v>128</v>
      </c>
      <c r="F119" s="259" t="s">
        <v>311</v>
      </c>
      <c r="G119" s="259" t="s">
        <v>316</v>
      </c>
      <c r="H119" s="259" t="s">
        <v>63</v>
      </c>
      <c r="I119" s="259" t="s">
        <v>316</v>
      </c>
      <c r="J119" s="259" t="s">
        <v>53</v>
      </c>
      <c r="K119" s="259" t="s">
        <v>124</v>
      </c>
      <c r="L119" s="280">
        <v>940860</v>
      </c>
      <c r="M119" s="24"/>
      <c r="N119" s="24"/>
      <c r="O119" s="24"/>
      <c r="P119" s="24"/>
      <c r="Q119" s="24"/>
      <c r="R119" s="24"/>
      <c r="S119" s="24"/>
      <c r="T119" s="280">
        <v>342091.62</v>
      </c>
      <c r="U119" s="11">
        <f t="shared" si="11"/>
        <v>36.359460493590966</v>
      </c>
    </row>
    <row r="120" spans="1:21" ht="0.75" customHeight="1">
      <c r="A120" s="18"/>
      <c r="B120" s="7"/>
      <c r="C120" s="257" t="s">
        <v>421</v>
      </c>
      <c r="D120" s="222" t="s">
        <v>51</v>
      </c>
      <c r="E120" s="222" t="s">
        <v>128</v>
      </c>
      <c r="F120" s="222" t="s">
        <v>422</v>
      </c>
      <c r="G120" s="222" t="s">
        <v>316</v>
      </c>
      <c r="H120" s="222" t="s">
        <v>51</v>
      </c>
      <c r="I120" s="222" t="s">
        <v>52</v>
      </c>
      <c r="J120" s="222" t="s">
        <v>53</v>
      </c>
      <c r="K120" s="222" t="s">
        <v>51</v>
      </c>
      <c r="L120" s="16">
        <f>L121</f>
        <v>0</v>
      </c>
      <c r="M120" s="24"/>
      <c r="N120" s="24"/>
      <c r="O120" s="24"/>
      <c r="P120" s="24"/>
      <c r="Q120" s="24"/>
      <c r="R120" s="24"/>
      <c r="S120" s="24"/>
      <c r="T120" s="16">
        <f>T121</f>
        <v>0</v>
      </c>
      <c r="U120" s="11" t="e">
        <f t="shared" si="11"/>
        <v>#DIV/0!</v>
      </c>
    </row>
    <row r="121" spans="1:21" ht="54.75" customHeight="1" hidden="1">
      <c r="A121" s="15"/>
      <c r="B121" s="7"/>
      <c r="C121" s="258" t="s">
        <v>423</v>
      </c>
      <c r="D121" s="259" t="s">
        <v>51</v>
      </c>
      <c r="E121" s="259" t="s">
        <v>128</v>
      </c>
      <c r="F121" s="259" t="s">
        <v>422</v>
      </c>
      <c r="G121" s="259" t="s">
        <v>316</v>
      </c>
      <c r="H121" s="259" t="s">
        <v>59</v>
      </c>
      <c r="I121" s="259" t="s">
        <v>316</v>
      </c>
      <c r="J121" s="259" t="s">
        <v>53</v>
      </c>
      <c r="K121" s="259" t="s">
        <v>131</v>
      </c>
      <c r="L121" s="280">
        <v>0</v>
      </c>
      <c r="M121" s="24"/>
      <c r="N121" s="24"/>
      <c r="O121" s="24"/>
      <c r="P121" s="24"/>
      <c r="Q121" s="24"/>
      <c r="R121" s="24"/>
      <c r="S121" s="24"/>
      <c r="T121" s="280">
        <v>0</v>
      </c>
      <c r="U121" s="11" t="e">
        <f t="shared" si="11"/>
        <v>#DIV/0!</v>
      </c>
    </row>
    <row r="122" spans="1:23" ht="50.25" customHeight="1" thickBot="1">
      <c r="A122" s="18"/>
      <c r="B122" s="7"/>
      <c r="C122" s="221" t="s">
        <v>154</v>
      </c>
      <c r="D122" s="222" t="s">
        <v>51</v>
      </c>
      <c r="E122" s="222" t="s">
        <v>128</v>
      </c>
      <c r="F122" s="222" t="s">
        <v>155</v>
      </c>
      <c r="G122" s="222" t="s">
        <v>52</v>
      </c>
      <c r="H122" s="222" t="s">
        <v>51</v>
      </c>
      <c r="I122" s="222" t="s">
        <v>52</v>
      </c>
      <c r="J122" s="222" t="s">
        <v>53</v>
      </c>
      <c r="K122" s="222" t="s">
        <v>51</v>
      </c>
      <c r="L122" s="16">
        <f>L123</f>
        <v>-3363123.93</v>
      </c>
      <c r="M122" s="24"/>
      <c r="N122" s="24"/>
      <c r="O122" s="24"/>
      <c r="P122" s="24"/>
      <c r="Q122" s="24"/>
      <c r="R122" s="24"/>
      <c r="S122" s="24"/>
      <c r="T122" s="16">
        <f>T123</f>
        <v>-3273579.62</v>
      </c>
      <c r="U122" s="11">
        <f t="shared" si="11"/>
        <v>97.33746624079951</v>
      </c>
      <c r="W122" s="25"/>
    </row>
    <row r="123" spans="1:23" ht="35.25" customHeight="1" thickBot="1">
      <c r="A123" s="53"/>
      <c r="B123" s="7"/>
      <c r="C123" s="281" t="s">
        <v>156</v>
      </c>
      <c r="D123" s="260" t="s">
        <v>51</v>
      </c>
      <c r="E123" s="260" t="s">
        <v>128</v>
      </c>
      <c r="F123" s="260" t="s">
        <v>155</v>
      </c>
      <c r="G123" s="260" t="s">
        <v>316</v>
      </c>
      <c r="H123" s="260" t="s">
        <v>51</v>
      </c>
      <c r="I123" s="260" t="s">
        <v>316</v>
      </c>
      <c r="J123" s="260" t="s">
        <v>53</v>
      </c>
      <c r="K123" s="260" t="s">
        <v>131</v>
      </c>
      <c r="L123" s="342">
        <v>-3363123.93</v>
      </c>
      <c r="T123" s="342">
        <v>-3273579.62</v>
      </c>
      <c r="U123" s="334">
        <f t="shared" si="11"/>
        <v>97.33746624079951</v>
      </c>
      <c r="W123" s="2"/>
    </row>
    <row r="124" spans="1:21" ht="13.5" customHeight="1" thickBot="1">
      <c r="A124" s="6"/>
      <c r="B124" s="7"/>
      <c r="C124" s="282" t="s">
        <v>157</v>
      </c>
      <c r="D124" s="283"/>
      <c r="E124" s="283"/>
      <c r="F124" s="283"/>
      <c r="G124" s="283"/>
      <c r="H124" s="283"/>
      <c r="I124" s="283"/>
      <c r="J124" s="283"/>
      <c r="K124" s="333"/>
      <c r="L124" s="16">
        <f>L8+L82</f>
        <v>404188605.27</v>
      </c>
      <c r="M124" s="204"/>
      <c r="N124" s="204"/>
      <c r="O124" s="204"/>
      <c r="P124" s="204"/>
      <c r="Q124" s="204"/>
      <c r="R124" s="204"/>
      <c r="S124" s="16" t="e">
        <f>S6+S80</f>
        <v>#VALUE!</v>
      </c>
      <c r="T124" s="16">
        <f>T8+T82</f>
        <v>205394818.51999998</v>
      </c>
      <c r="U124" s="334">
        <f t="shared" si="11"/>
        <v>50.816578162265415</v>
      </c>
    </row>
    <row r="125" spans="1:20" ht="33" customHeight="1">
      <c r="A125" s="6"/>
      <c r="B125" s="7"/>
      <c r="L125" s="1"/>
      <c r="M125" s="54"/>
      <c r="N125" s="54"/>
      <c r="O125" s="54"/>
      <c r="P125" s="54"/>
      <c r="Q125" s="54"/>
      <c r="R125" s="54"/>
      <c r="S125" s="54"/>
      <c r="T125" s="335"/>
    </row>
    <row r="126" spans="1:19" ht="18.75">
      <c r="A126" s="6"/>
      <c r="B126" s="7"/>
      <c r="C126" s="6"/>
      <c r="D126" s="8"/>
      <c r="E126" s="8"/>
      <c r="F126" s="8"/>
      <c r="G126" s="8"/>
      <c r="H126" s="8"/>
      <c r="I126" s="8"/>
      <c r="J126" s="8"/>
      <c r="K126" s="8"/>
      <c r="L126" s="1"/>
      <c r="M126" s="24"/>
      <c r="N126" s="24"/>
      <c r="O126" s="24"/>
      <c r="P126" s="24"/>
      <c r="Q126" s="24"/>
      <c r="R126" s="24"/>
      <c r="S126" s="24"/>
    </row>
    <row r="127" spans="1:19" ht="18.75">
      <c r="A127" s="6"/>
      <c r="B127" s="7"/>
      <c r="C127" s="6"/>
      <c r="D127" s="8"/>
      <c r="E127" s="8"/>
      <c r="F127" s="8"/>
      <c r="G127" s="8"/>
      <c r="H127" s="8"/>
      <c r="I127" s="8"/>
      <c r="J127" s="8"/>
      <c r="K127" s="8"/>
      <c r="L127" s="1"/>
      <c r="M127" s="24"/>
      <c r="N127" s="24"/>
      <c r="O127" s="24"/>
      <c r="P127" s="24"/>
      <c r="Q127" s="24"/>
      <c r="R127" s="24"/>
      <c r="S127" s="24"/>
    </row>
    <row r="128" spans="1:19" ht="18.75">
      <c r="A128" s="6"/>
      <c r="B128" s="7"/>
      <c r="C128" s="6"/>
      <c r="D128" s="8"/>
      <c r="E128" s="8"/>
      <c r="F128" s="8"/>
      <c r="G128" s="8"/>
      <c r="H128" s="8"/>
      <c r="I128" s="8"/>
      <c r="J128" s="8"/>
      <c r="K128" s="8"/>
      <c r="L128" s="1"/>
      <c r="M128" s="24"/>
      <c r="N128" s="24"/>
      <c r="O128" s="24"/>
      <c r="P128" s="24"/>
      <c r="Q128" s="24"/>
      <c r="R128" s="24"/>
      <c r="S128" s="24"/>
    </row>
    <row r="129" spans="1:19" ht="18.75">
      <c r="A129" s="6"/>
      <c r="B129" s="7"/>
      <c r="C129" s="6"/>
      <c r="D129" s="8"/>
      <c r="E129" s="8"/>
      <c r="F129" s="8"/>
      <c r="G129" s="8"/>
      <c r="H129" s="8"/>
      <c r="I129" s="8"/>
      <c r="J129" s="8"/>
      <c r="K129" s="8"/>
      <c r="L129" s="1"/>
      <c r="M129" s="24"/>
      <c r="N129" s="24"/>
      <c r="O129" s="24"/>
      <c r="P129" s="24"/>
      <c r="Q129" s="24"/>
      <c r="R129" s="24"/>
      <c r="S129" s="24"/>
    </row>
    <row r="130" spans="1:19" ht="18.75">
      <c r="A130" s="6"/>
      <c r="B130" s="7"/>
      <c r="C130" s="6"/>
      <c r="D130" s="8"/>
      <c r="E130" s="8"/>
      <c r="F130" s="8"/>
      <c r="G130" s="8"/>
      <c r="H130" s="8"/>
      <c r="I130" s="8"/>
      <c r="J130" s="8"/>
      <c r="K130" s="8"/>
      <c r="L130" s="1"/>
      <c r="M130" s="24"/>
      <c r="N130" s="24"/>
      <c r="O130" s="24"/>
      <c r="P130" s="24"/>
      <c r="Q130" s="24"/>
      <c r="R130" s="24"/>
      <c r="S130" s="24"/>
    </row>
    <row r="131" spans="1:19" ht="18.75">
      <c r="A131" s="6"/>
      <c r="B131" s="7"/>
      <c r="C131" s="6"/>
      <c r="D131" s="8"/>
      <c r="E131" s="8"/>
      <c r="F131" s="8"/>
      <c r="G131" s="8"/>
      <c r="H131" s="8"/>
      <c r="I131" s="8"/>
      <c r="J131" s="8"/>
      <c r="K131" s="8"/>
      <c r="L131" s="1"/>
      <c r="M131" s="24"/>
      <c r="N131" s="24"/>
      <c r="O131" s="24"/>
      <c r="P131" s="24"/>
      <c r="Q131" s="24"/>
      <c r="R131" s="24"/>
      <c r="S131" s="24"/>
    </row>
    <row r="132" spans="1:19" ht="18.75">
      <c r="A132" s="6"/>
      <c r="B132" s="7"/>
      <c r="C132" s="6"/>
      <c r="D132" s="8"/>
      <c r="E132" s="8"/>
      <c r="F132" s="8"/>
      <c r="G132" s="8"/>
      <c r="H132" s="8"/>
      <c r="I132" s="8"/>
      <c r="J132" s="8"/>
      <c r="K132" s="8"/>
      <c r="L132" s="1"/>
      <c r="M132" s="24"/>
      <c r="N132" s="24"/>
      <c r="O132" s="24"/>
      <c r="P132" s="24"/>
      <c r="Q132" s="24"/>
      <c r="R132" s="24"/>
      <c r="S132" s="24"/>
    </row>
    <row r="133" spans="1:19" ht="18.75">
      <c r="A133" s="6"/>
      <c r="B133" s="7"/>
      <c r="C133" s="6"/>
      <c r="D133" s="8"/>
      <c r="E133" s="8"/>
      <c r="F133" s="8"/>
      <c r="G133" s="8"/>
      <c r="H133" s="8"/>
      <c r="I133" s="8"/>
      <c r="J133" s="8"/>
      <c r="K133" s="8"/>
      <c r="L133" s="1"/>
      <c r="M133" s="24"/>
      <c r="N133" s="24"/>
      <c r="O133" s="24"/>
      <c r="P133" s="24"/>
      <c r="Q133" s="24"/>
      <c r="R133" s="24"/>
      <c r="S133" s="24"/>
    </row>
    <row r="134" spans="1:19" ht="18.75">
      <c r="A134" s="6"/>
      <c r="B134" s="7"/>
      <c r="C134" s="6"/>
      <c r="D134" s="8"/>
      <c r="E134" s="8"/>
      <c r="F134" s="8"/>
      <c r="G134" s="8"/>
      <c r="H134" s="8"/>
      <c r="I134" s="8"/>
      <c r="J134" s="8"/>
      <c r="K134" s="8"/>
      <c r="L134" s="1"/>
      <c r="M134" s="24"/>
      <c r="N134" s="24"/>
      <c r="O134" s="24"/>
      <c r="P134" s="24"/>
      <c r="Q134" s="24"/>
      <c r="R134" s="24"/>
      <c r="S134" s="24"/>
    </row>
    <row r="135" spans="1:19" ht="18.75">
      <c r="A135" s="6"/>
      <c r="B135" s="7"/>
      <c r="C135" s="6"/>
      <c r="D135" s="8"/>
      <c r="E135" s="8"/>
      <c r="F135" s="8"/>
      <c r="G135" s="8"/>
      <c r="H135" s="8"/>
      <c r="I135" s="8"/>
      <c r="J135" s="8"/>
      <c r="K135" s="8"/>
      <c r="L135" s="1"/>
      <c r="M135" s="24"/>
      <c r="N135" s="24"/>
      <c r="O135" s="24"/>
      <c r="P135" s="24"/>
      <c r="Q135" s="24"/>
      <c r="R135" s="24"/>
      <c r="S135" s="24"/>
    </row>
    <row r="136" spans="1:19" ht="18.75">
      <c r="A136" s="6"/>
      <c r="B136" s="7"/>
      <c r="C136" s="6"/>
      <c r="D136" s="8"/>
      <c r="E136" s="8"/>
      <c r="F136" s="8"/>
      <c r="G136" s="8"/>
      <c r="H136" s="8"/>
      <c r="I136" s="8"/>
      <c r="J136" s="8"/>
      <c r="K136" s="8"/>
      <c r="L136" s="1"/>
      <c r="M136" s="24"/>
      <c r="N136" s="24"/>
      <c r="O136" s="24"/>
      <c r="P136" s="24"/>
      <c r="Q136" s="24"/>
      <c r="R136" s="24"/>
      <c r="S136" s="24"/>
    </row>
    <row r="137" spans="1:19" ht="18.75">
      <c r="A137" s="6"/>
      <c r="B137" s="7"/>
      <c r="C137" s="6"/>
      <c r="D137" s="8"/>
      <c r="E137" s="8"/>
      <c r="F137" s="8"/>
      <c r="G137" s="8"/>
      <c r="H137" s="8"/>
      <c r="I137" s="8"/>
      <c r="J137" s="8"/>
      <c r="K137" s="8"/>
      <c r="L137" s="1"/>
      <c r="M137" s="24"/>
      <c r="N137" s="24"/>
      <c r="O137" s="24"/>
      <c r="P137" s="24"/>
      <c r="Q137" s="24"/>
      <c r="R137" s="24"/>
      <c r="S137" s="24"/>
    </row>
    <row r="138" spans="1:19" ht="18.75">
      <c r="A138" s="6"/>
      <c r="B138" s="7"/>
      <c r="C138" s="6"/>
      <c r="D138" s="8"/>
      <c r="E138" s="8"/>
      <c r="F138" s="8"/>
      <c r="G138" s="8"/>
      <c r="H138" s="8"/>
      <c r="I138" s="8"/>
      <c r="J138" s="8"/>
      <c r="K138" s="8"/>
      <c r="L138" s="1"/>
      <c r="M138" s="24"/>
      <c r="N138" s="24"/>
      <c r="O138" s="24"/>
      <c r="P138" s="24"/>
      <c r="Q138" s="24"/>
      <c r="R138" s="24"/>
      <c r="S138" s="24"/>
    </row>
    <row r="139" spans="1:19" ht="18.75">
      <c r="A139" s="6"/>
      <c r="B139" s="7"/>
      <c r="C139" s="6"/>
      <c r="D139" s="8"/>
      <c r="E139" s="8"/>
      <c r="F139" s="8"/>
      <c r="G139" s="8"/>
      <c r="H139" s="8"/>
      <c r="I139" s="8"/>
      <c r="J139" s="8"/>
      <c r="K139" s="8"/>
      <c r="L139" s="1"/>
      <c r="M139" s="24"/>
      <c r="N139" s="24"/>
      <c r="O139" s="24"/>
      <c r="P139" s="24"/>
      <c r="Q139" s="24"/>
      <c r="R139" s="24"/>
      <c r="S139" s="24"/>
    </row>
    <row r="140" spans="1:19" ht="18.75">
      <c r="A140" s="6"/>
      <c r="B140" s="7"/>
      <c r="C140" s="6"/>
      <c r="D140" s="8"/>
      <c r="E140" s="8"/>
      <c r="F140" s="8"/>
      <c r="G140" s="8"/>
      <c r="H140" s="8"/>
      <c r="I140" s="8"/>
      <c r="J140" s="8"/>
      <c r="K140" s="8"/>
      <c r="L140" s="1"/>
      <c r="M140" s="24"/>
      <c r="N140" s="24"/>
      <c r="O140" s="24"/>
      <c r="P140" s="24"/>
      <c r="Q140" s="24"/>
      <c r="R140" s="24"/>
      <c r="S140" s="24"/>
    </row>
    <row r="141" spans="1:19" ht="18.75">
      <c r="A141" s="6"/>
      <c r="B141" s="7"/>
      <c r="C141" s="6"/>
      <c r="D141" s="8"/>
      <c r="E141" s="8"/>
      <c r="F141" s="8"/>
      <c r="G141" s="8"/>
      <c r="H141" s="8"/>
      <c r="I141" s="8"/>
      <c r="J141" s="8"/>
      <c r="K141" s="8"/>
      <c r="L141" s="1"/>
      <c r="M141" s="24"/>
      <c r="N141" s="24"/>
      <c r="O141" s="24"/>
      <c r="P141" s="24"/>
      <c r="Q141" s="24"/>
      <c r="R141" s="24"/>
      <c r="S141" s="24"/>
    </row>
    <row r="142" spans="1:19" ht="18.75">
      <c r="A142" s="6"/>
      <c r="B142" s="7"/>
      <c r="C142" s="6"/>
      <c r="D142" s="8"/>
      <c r="E142" s="8"/>
      <c r="F142" s="8"/>
      <c r="G142" s="8"/>
      <c r="H142" s="8"/>
      <c r="I142" s="8"/>
      <c r="J142" s="8"/>
      <c r="K142" s="8"/>
      <c r="L142" s="1"/>
      <c r="M142" s="24"/>
      <c r="N142" s="24"/>
      <c r="O142" s="24"/>
      <c r="P142" s="24"/>
      <c r="Q142" s="24"/>
      <c r="R142" s="24"/>
      <c r="S142" s="24"/>
    </row>
    <row r="143" spans="1:19" ht="18.75">
      <c r="A143" s="6"/>
      <c r="B143" s="7"/>
      <c r="C143" s="6"/>
      <c r="D143" s="8"/>
      <c r="E143" s="8"/>
      <c r="F143" s="8"/>
      <c r="G143" s="8"/>
      <c r="H143" s="8"/>
      <c r="I143" s="8"/>
      <c r="J143" s="8"/>
      <c r="K143" s="8"/>
      <c r="L143" s="1"/>
      <c r="M143" s="24"/>
      <c r="N143" s="24"/>
      <c r="O143" s="24"/>
      <c r="P143" s="24"/>
      <c r="Q143" s="24"/>
      <c r="R143" s="24"/>
      <c r="S143" s="24"/>
    </row>
    <row r="144" spans="1:19" ht="18.75">
      <c r="A144" s="6"/>
      <c r="B144" s="7"/>
      <c r="C144" s="6"/>
      <c r="D144" s="8"/>
      <c r="E144" s="8"/>
      <c r="F144" s="8"/>
      <c r="G144" s="8"/>
      <c r="H144" s="8"/>
      <c r="I144" s="8"/>
      <c r="J144" s="8"/>
      <c r="K144" s="8"/>
      <c r="L144" s="1"/>
      <c r="M144" s="24"/>
      <c r="N144" s="24"/>
      <c r="O144" s="24"/>
      <c r="P144" s="24"/>
      <c r="Q144" s="24"/>
      <c r="R144" s="24"/>
      <c r="S144" s="24"/>
    </row>
    <row r="145" spans="1:19" ht="18.75">
      <c r="A145" s="6"/>
      <c r="B145" s="7"/>
      <c r="C145" s="6"/>
      <c r="D145" s="8"/>
      <c r="E145" s="8"/>
      <c r="F145" s="8"/>
      <c r="G145" s="8"/>
      <c r="H145" s="8"/>
      <c r="I145" s="8"/>
      <c r="J145" s="8"/>
      <c r="K145" s="8"/>
      <c r="L145" s="24"/>
      <c r="M145" s="24"/>
      <c r="N145" s="24"/>
      <c r="O145" s="24"/>
      <c r="P145" s="24"/>
      <c r="Q145" s="24"/>
      <c r="R145" s="24"/>
      <c r="S145" s="24"/>
    </row>
    <row r="146" spans="1:19" ht="18.75">
      <c r="A146" s="6"/>
      <c r="B146" s="7"/>
      <c r="C146" s="6"/>
      <c r="D146" s="8"/>
      <c r="E146" s="8"/>
      <c r="F146" s="8"/>
      <c r="G146" s="8"/>
      <c r="H146" s="8"/>
      <c r="I146" s="8"/>
      <c r="J146" s="8"/>
      <c r="K146" s="8"/>
      <c r="L146" s="24"/>
      <c r="M146" s="24"/>
      <c r="N146" s="24"/>
      <c r="O146" s="24"/>
      <c r="P146" s="24"/>
      <c r="Q146" s="24"/>
      <c r="R146" s="24"/>
      <c r="S146" s="24"/>
    </row>
    <row r="147" spans="1:19" ht="18.75">
      <c r="A147" s="6"/>
      <c r="B147" s="7"/>
      <c r="C147" s="6"/>
      <c r="D147" s="8"/>
      <c r="E147" s="8"/>
      <c r="F147" s="8"/>
      <c r="G147" s="8"/>
      <c r="H147" s="8"/>
      <c r="I147" s="8"/>
      <c r="J147" s="8"/>
      <c r="K147" s="8"/>
      <c r="L147" s="24"/>
      <c r="M147" s="24"/>
      <c r="N147" s="24"/>
      <c r="O147" s="24"/>
      <c r="P147" s="24"/>
      <c r="Q147" s="24"/>
      <c r="R147" s="24"/>
      <c r="S147" s="24"/>
    </row>
    <row r="148" spans="1:19" ht="18.75">
      <c r="A148" s="6"/>
      <c r="B148" s="7"/>
      <c r="C148" s="6"/>
      <c r="D148" s="8"/>
      <c r="E148" s="8"/>
      <c r="F148" s="8"/>
      <c r="G148" s="8"/>
      <c r="H148" s="8"/>
      <c r="I148" s="8"/>
      <c r="J148" s="8"/>
      <c r="K148" s="8"/>
      <c r="L148" s="24"/>
      <c r="M148" s="24"/>
      <c r="N148" s="24"/>
      <c r="O148" s="24"/>
      <c r="P148" s="24"/>
      <c r="Q148" s="24"/>
      <c r="R148" s="24"/>
      <c r="S148" s="24"/>
    </row>
    <row r="149" spans="1:19" ht="18.75">
      <c r="A149" s="6"/>
      <c r="B149" s="7"/>
      <c r="C149" s="6"/>
      <c r="D149" s="8"/>
      <c r="E149" s="8"/>
      <c r="F149" s="8"/>
      <c r="G149" s="8"/>
      <c r="H149" s="8"/>
      <c r="I149" s="8"/>
      <c r="J149" s="8"/>
      <c r="K149" s="8"/>
      <c r="L149" s="24"/>
      <c r="M149" s="24"/>
      <c r="N149" s="24"/>
      <c r="O149" s="24"/>
      <c r="P149" s="24"/>
      <c r="Q149" s="24"/>
      <c r="R149" s="24"/>
      <c r="S149" s="24"/>
    </row>
    <row r="150" spans="1:19" ht="18.75">
      <c r="A150" s="6"/>
      <c r="B150" s="7"/>
      <c r="C150" s="6"/>
      <c r="D150" s="8"/>
      <c r="E150" s="8"/>
      <c r="F150" s="8"/>
      <c r="G150" s="8"/>
      <c r="H150" s="8"/>
      <c r="I150" s="8"/>
      <c r="J150" s="8"/>
      <c r="K150" s="8"/>
      <c r="L150" s="24"/>
      <c r="M150" s="24"/>
      <c r="N150" s="24"/>
      <c r="O150" s="24"/>
      <c r="P150" s="24"/>
      <c r="Q150" s="24"/>
      <c r="R150" s="24"/>
      <c r="S150" s="24"/>
    </row>
    <row r="151" spans="1:19" ht="18.75">
      <c r="A151" s="6"/>
      <c r="B151" s="7"/>
      <c r="C151" s="6"/>
      <c r="D151" s="8"/>
      <c r="E151" s="8"/>
      <c r="F151" s="8"/>
      <c r="G151" s="8"/>
      <c r="H151" s="8"/>
      <c r="I151" s="8"/>
      <c r="J151" s="8"/>
      <c r="K151" s="8"/>
      <c r="L151" s="24"/>
      <c r="M151" s="24"/>
      <c r="N151" s="24"/>
      <c r="O151" s="24"/>
      <c r="P151" s="24"/>
      <c r="Q151" s="24"/>
      <c r="R151" s="24"/>
      <c r="S151" s="24"/>
    </row>
    <row r="152" spans="1:19" ht="18.75">
      <c r="A152" s="6"/>
      <c r="B152" s="7"/>
      <c r="C152" s="6"/>
      <c r="D152" s="8"/>
      <c r="E152" s="8"/>
      <c r="F152" s="8"/>
      <c r="G152" s="8"/>
      <c r="H152" s="8"/>
      <c r="I152" s="8"/>
      <c r="J152" s="8"/>
      <c r="K152" s="8"/>
      <c r="L152" s="24"/>
      <c r="M152" s="24"/>
      <c r="N152" s="24"/>
      <c r="O152" s="24"/>
      <c r="P152" s="24"/>
      <c r="Q152" s="24"/>
      <c r="R152" s="24"/>
      <c r="S152" s="24"/>
    </row>
    <row r="153" spans="1:19" ht="18.75">
      <c r="A153" s="6"/>
      <c r="B153" s="7"/>
      <c r="C153" s="6"/>
      <c r="D153" s="8"/>
      <c r="E153" s="8"/>
      <c r="F153" s="8"/>
      <c r="G153" s="8"/>
      <c r="H153" s="8"/>
      <c r="I153" s="8"/>
      <c r="J153" s="8"/>
      <c r="K153" s="8"/>
      <c r="L153" s="24"/>
      <c r="M153" s="24"/>
      <c r="N153" s="24"/>
      <c r="O153" s="24"/>
      <c r="P153" s="24"/>
      <c r="Q153" s="24"/>
      <c r="R153" s="24"/>
      <c r="S153" s="24"/>
    </row>
    <row r="154" spans="1:19" ht="18.75">
      <c r="A154" s="6"/>
      <c r="B154" s="7"/>
      <c r="C154" s="6"/>
      <c r="D154" s="8"/>
      <c r="E154" s="8"/>
      <c r="F154" s="8"/>
      <c r="G154" s="8"/>
      <c r="H154" s="8"/>
      <c r="I154" s="8"/>
      <c r="J154" s="8"/>
      <c r="K154" s="8"/>
      <c r="L154" s="24"/>
      <c r="M154" s="24"/>
      <c r="N154" s="24"/>
      <c r="O154" s="24"/>
      <c r="P154" s="24"/>
      <c r="Q154" s="24"/>
      <c r="R154" s="24"/>
      <c r="S154" s="24"/>
    </row>
    <row r="155" spans="1:19" ht="18.75">
      <c r="A155" s="6"/>
      <c r="B155" s="7"/>
      <c r="C155" s="6"/>
      <c r="D155" s="8"/>
      <c r="E155" s="8"/>
      <c r="F155" s="8"/>
      <c r="G155" s="8"/>
      <c r="H155" s="8"/>
      <c r="I155" s="8"/>
      <c r="J155" s="8"/>
      <c r="K155" s="8"/>
      <c r="L155" s="24"/>
      <c r="M155" s="24"/>
      <c r="N155" s="24"/>
      <c r="O155" s="24"/>
      <c r="P155" s="24"/>
      <c r="Q155" s="24"/>
      <c r="R155" s="24"/>
      <c r="S155" s="24"/>
    </row>
    <row r="156" spans="1:19" ht="18.75">
      <c r="A156" s="6"/>
      <c r="B156" s="7"/>
      <c r="C156" s="6"/>
      <c r="D156" s="8"/>
      <c r="E156" s="8"/>
      <c r="F156" s="8"/>
      <c r="G156" s="8"/>
      <c r="H156" s="8"/>
      <c r="I156" s="8"/>
      <c r="J156" s="8"/>
      <c r="K156" s="8"/>
      <c r="L156" s="24"/>
      <c r="M156" s="24"/>
      <c r="N156" s="24"/>
      <c r="O156" s="24"/>
      <c r="P156" s="24"/>
      <c r="Q156" s="24"/>
      <c r="R156" s="24"/>
      <c r="S156" s="24"/>
    </row>
    <row r="157" spans="1:19" ht="18.75">
      <c r="A157" s="6"/>
      <c r="B157" s="7"/>
      <c r="C157" s="6"/>
      <c r="D157" s="8"/>
      <c r="E157" s="8"/>
      <c r="F157" s="8"/>
      <c r="G157" s="8"/>
      <c r="H157" s="8"/>
      <c r="I157" s="8"/>
      <c r="J157" s="8"/>
      <c r="K157" s="8"/>
      <c r="L157" s="24"/>
      <c r="M157" s="24"/>
      <c r="N157" s="24"/>
      <c r="O157" s="24"/>
      <c r="P157" s="24"/>
      <c r="Q157" s="24"/>
      <c r="R157" s="24"/>
      <c r="S157" s="24"/>
    </row>
    <row r="158" spans="1:19" ht="18.75">
      <c r="A158" s="6"/>
      <c r="B158" s="7"/>
      <c r="C158" s="6"/>
      <c r="D158" s="8"/>
      <c r="E158" s="8"/>
      <c r="F158" s="8"/>
      <c r="G158" s="8"/>
      <c r="H158" s="8"/>
      <c r="I158" s="8"/>
      <c r="J158" s="8"/>
      <c r="K158" s="8"/>
      <c r="L158" s="24"/>
      <c r="M158" s="24"/>
      <c r="N158" s="24"/>
      <c r="O158" s="24"/>
      <c r="P158" s="24"/>
      <c r="Q158" s="24"/>
      <c r="R158" s="24"/>
      <c r="S158" s="24"/>
    </row>
    <row r="159" spans="1:19" ht="18.75">
      <c r="A159" s="6"/>
      <c r="B159" s="7"/>
      <c r="C159" s="6"/>
      <c r="D159" s="8"/>
      <c r="E159" s="8"/>
      <c r="F159" s="8"/>
      <c r="G159" s="8"/>
      <c r="H159" s="8"/>
      <c r="I159" s="8"/>
      <c r="J159" s="8"/>
      <c r="K159" s="8"/>
      <c r="L159" s="24"/>
      <c r="M159" s="24"/>
      <c r="N159" s="24"/>
      <c r="O159" s="24"/>
      <c r="P159" s="24"/>
      <c r="Q159" s="24"/>
      <c r="R159" s="24"/>
      <c r="S159" s="24"/>
    </row>
    <row r="160" spans="1:19" ht="18.75">
      <c r="A160" s="6"/>
      <c r="B160" s="7"/>
      <c r="C160" s="6"/>
      <c r="D160" s="8"/>
      <c r="E160" s="8"/>
      <c r="F160" s="8"/>
      <c r="G160" s="8"/>
      <c r="H160" s="8"/>
      <c r="I160" s="8"/>
      <c r="J160" s="8"/>
      <c r="K160" s="8"/>
      <c r="L160" s="24"/>
      <c r="M160" s="24"/>
      <c r="N160" s="24"/>
      <c r="O160" s="24"/>
      <c r="P160" s="24"/>
      <c r="Q160" s="24"/>
      <c r="R160" s="24"/>
      <c r="S160" s="24"/>
    </row>
    <row r="161" spans="1:19" ht="18.75">
      <c r="A161" s="6"/>
      <c r="B161" s="7"/>
      <c r="C161" s="6"/>
      <c r="D161" s="8"/>
      <c r="E161" s="8"/>
      <c r="F161" s="8"/>
      <c r="G161" s="8"/>
      <c r="H161" s="8"/>
      <c r="I161" s="8"/>
      <c r="J161" s="8"/>
      <c r="K161" s="8"/>
      <c r="L161" s="24"/>
      <c r="M161" s="24"/>
      <c r="N161" s="24"/>
      <c r="O161" s="24"/>
      <c r="P161" s="24"/>
      <c r="Q161" s="24"/>
      <c r="R161" s="24"/>
      <c r="S161" s="24"/>
    </row>
    <row r="162" ht="18.75">
      <c r="C162" s="6"/>
    </row>
  </sheetData>
  <sheetProtection/>
  <mergeCells count="16">
    <mergeCell ref="L2:U2"/>
    <mergeCell ref="U6:U7"/>
    <mergeCell ref="O6:O7"/>
    <mergeCell ref="P6:P7"/>
    <mergeCell ref="Q6:Q7"/>
    <mergeCell ref="R6:R7"/>
    <mergeCell ref="S6:S7"/>
    <mergeCell ref="T6:T7"/>
    <mergeCell ref="D6:K6"/>
    <mergeCell ref="L6:L7"/>
    <mergeCell ref="M6:M7"/>
    <mergeCell ref="A4:S4"/>
    <mergeCell ref="N6:N7"/>
    <mergeCell ref="C6:C7"/>
    <mergeCell ref="A6:A7"/>
  </mergeCells>
  <printOptions/>
  <pageMargins left="0.75" right="0.17" top="0.52" bottom="0.25" header="0.5" footer="0.17"/>
  <pageSetup fitToHeight="0" fitToWidth="1" horizontalDpi="600" verticalDpi="600" orientation="portrait" paperSize="9" scale="49" r:id="rId1"/>
  <rowBreaks count="1" manualBreakCount="1">
    <brk id="47" min="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1"/>
  <sheetViews>
    <sheetView tabSelected="1" view="pageBreakPreview" zoomScale="60" zoomScalePageLayoutView="0" workbookViewId="0" topLeftCell="A199">
      <selection activeCell="B13" sqref="B13"/>
    </sheetView>
  </sheetViews>
  <sheetFormatPr defaultColWidth="9.00390625" defaultRowHeight="12.75"/>
  <cols>
    <col min="1" max="1" width="46.75390625" style="57" customWidth="1"/>
    <col min="2" max="2" width="6.00390625" style="57" customWidth="1"/>
    <col min="3" max="3" width="6.875" style="57" customWidth="1"/>
    <col min="4" max="4" width="6.375" style="57" customWidth="1"/>
    <col min="5" max="5" width="12.75390625" style="57" customWidth="1"/>
    <col min="6" max="6" width="8.00390625" style="57" customWidth="1"/>
    <col min="7" max="7" width="19.00390625" style="57" customWidth="1"/>
    <col min="8" max="8" width="20.00390625" style="57" customWidth="1"/>
    <col min="9" max="9" width="7.625" style="57" customWidth="1"/>
    <col min="10" max="10" width="13.875" style="57" bestFit="1" customWidth="1"/>
    <col min="11" max="11" width="14.125" style="57" customWidth="1"/>
    <col min="12" max="12" width="12.625" style="57" customWidth="1"/>
    <col min="13" max="13" width="13.25390625" style="57" customWidth="1"/>
    <col min="14" max="14" width="13.75390625" style="57" customWidth="1"/>
    <col min="15" max="16384" width="9.125" style="57" customWidth="1"/>
  </cols>
  <sheetData>
    <row r="1" spans="3:12" ht="12.75">
      <c r="C1" s="57" t="s">
        <v>160</v>
      </c>
      <c r="D1" s="58"/>
      <c r="E1" s="58"/>
      <c r="F1" s="58"/>
      <c r="G1" s="58"/>
      <c r="H1" s="58"/>
      <c r="I1" s="58"/>
      <c r="J1" s="58"/>
      <c r="K1" s="59"/>
      <c r="L1" s="59"/>
    </row>
    <row r="2" spans="3:12" ht="12.75" customHeight="1">
      <c r="C2" s="60" t="s">
        <v>161</v>
      </c>
      <c r="D2" s="61"/>
      <c r="E2" s="61"/>
      <c r="F2" s="61"/>
      <c r="G2" s="61"/>
      <c r="H2" s="61"/>
      <c r="I2" s="61"/>
      <c r="J2" s="61"/>
      <c r="K2" s="61"/>
      <c r="L2" s="61"/>
    </row>
    <row r="3" ht="12.75">
      <c r="C3" s="62" t="s">
        <v>603</v>
      </c>
    </row>
    <row r="4" ht="12.75">
      <c r="G4" s="63"/>
    </row>
    <row r="5" spans="1:7" ht="31.5" customHeight="1">
      <c r="A5" s="501" t="s">
        <v>604</v>
      </c>
      <c r="B5" s="501"/>
      <c r="C5" s="501"/>
      <c r="D5" s="501"/>
      <c r="E5" s="501"/>
      <c r="F5" s="501"/>
      <c r="G5" s="501"/>
    </row>
    <row r="6" spans="1:7" ht="13.5" thickBot="1">
      <c r="A6" s="64"/>
      <c r="B6" s="64"/>
      <c r="C6" s="65"/>
      <c r="D6" s="65"/>
      <c r="E6" s="66"/>
      <c r="F6" s="66"/>
      <c r="G6" s="67" t="s">
        <v>361</v>
      </c>
    </row>
    <row r="7" spans="1:9" ht="12.75" customHeight="1">
      <c r="A7" s="502" t="s">
        <v>308</v>
      </c>
      <c r="B7" s="504" t="s">
        <v>343</v>
      </c>
      <c r="C7" s="504" t="s">
        <v>309</v>
      </c>
      <c r="D7" s="506" t="s">
        <v>318</v>
      </c>
      <c r="E7" s="508" t="s">
        <v>328</v>
      </c>
      <c r="F7" s="511" t="s">
        <v>329</v>
      </c>
      <c r="G7" s="498" t="s">
        <v>163</v>
      </c>
      <c r="H7" s="498" t="s">
        <v>162</v>
      </c>
      <c r="I7" s="498" t="s">
        <v>159</v>
      </c>
    </row>
    <row r="8" spans="1:9" ht="12.75">
      <c r="A8" s="503"/>
      <c r="B8" s="505"/>
      <c r="C8" s="505"/>
      <c r="D8" s="507"/>
      <c r="E8" s="509"/>
      <c r="F8" s="512"/>
      <c r="G8" s="499"/>
      <c r="H8" s="499"/>
      <c r="I8" s="499"/>
    </row>
    <row r="9" spans="1:9" ht="12.75">
      <c r="A9" s="503"/>
      <c r="B9" s="505"/>
      <c r="C9" s="505"/>
      <c r="D9" s="507"/>
      <c r="E9" s="509"/>
      <c r="F9" s="512"/>
      <c r="G9" s="499"/>
      <c r="H9" s="499"/>
      <c r="I9" s="499"/>
    </row>
    <row r="10" spans="1:9" ht="12.75">
      <c r="A10" s="503"/>
      <c r="B10" s="505"/>
      <c r="C10" s="505"/>
      <c r="D10" s="507"/>
      <c r="E10" s="509"/>
      <c r="F10" s="512"/>
      <c r="G10" s="499"/>
      <c r="H10" s="499"/>
      <c r="I10" s="499"/>
    </row>
    <row r="11" spans="1:9" ht="12.75">
      <c r="A11" s="503"/>
      <c r="B11" s="505"/>
      <c r="C11" s="505"/>
      <c r="D11" s="507"/>
      <c r="E11" s="509"/>
      <c r="F11" s="512"/>
      <c r="G11" s="499"/>
      <c r="H11" s="499"/>
      <c r="I11" s="499"/>
    </row>
    <row r="12" spans="1:9" ht="12.75">
      <c r="A12" s="503"/>
      <c r="B12" s="505"/>
      <c r="C12" s="505"/>
      <c r="D12" s="507"/>
      <c r="E12" s="510"/>
      <c r="F12" s="512"/>
      <c r="G12" s="500"/>
      <c r="H12" s="500"/>
      <c r="I12" s="500"/>
    </row>
    <row r="13" spans="1:9" ht="12.75">
      <c r="A13" s="456" t="s">
        <v>342</v>
      </c>
      <c r="B13" s="485"/>
      <c r="C13" s="68"/>
      <c r="D13" s="69"/>
      <c r="E13" s="70"/>
      <c r="F13" s="71"/>
      <c r="G13" s="177">
        <f>G393</f>
        <v>415597605.27</v>
      </c>
      <c r="H13" s="177">
        <f>H393</f>
        <v>212788416.66999993</v>
      </c>
      <c r="I13" s="72">
        <f>H13/G13*100</f>
        <v>51.20058777330018</v>
      </c>
    </row>
    <row r="14" spans="1:9" ht="15.75">
      <c r="A14" s="457" t="s">
        <v>324</v>
      </c>
      <c r="B14" s="517" t="s">
        <v>344</v>
      </c>
      <c r="C14" s="350" t="s">
        <v>310</v>
      </c>
      <c r="D14" s="349"/>
      <c r="E14" s="348"/>
      <c r="F14" s="350"/>
      <c r="G14" s="351">
        <f>G15+G19+G62+G65+G68</f>
        <v>25678724.509999998</v>
      </c>
      <c r="H14" s="351">
        <f>H15+H19+H62+H65+H68</f>
        <v>11776162.18</v>
      </c>
      <c r="I14" s="72">
        <f aca="true" t="shared" si="0" ref="I14:I90">H14/G14*100</f>
        <v>45.85960714448274</v>
      </c>
    </row>
    <row r="15" spans="1:13" ht="36" customHeight="1">
      <c r="A15" s="458" t="s">
        <v>347</v>
      </c>
      <c r="B15" s="104" t="s">
        <v>344</v>
      </c>
      <c r="C15" s="73" t="s">
        <v>310</v>
      </c>
      <c r="D15" s="74" t="s">
        <v>319</v>
      </c>
      <c r="E15" s="75"/>
      <c r="F15" s="76"/>
      <c r="G15" s="352">
        <f>G16</f>
        <v>264600</v>
      </c>
      <c r="H15" s="352">
        <f>H16</f>
        <v>151045</v>
      </c>
      <c r="I15" s="72">
        <f t="shared" si="0"/>
        <v>57.08427815570673</v>
      </c>
      <c r="J15"/>
      <c r="K15"/>
      <c r="L15"/>
      <c r="M15"/>
    </row>
    <row r="16" spans="1:13" ht="21.75" customHeight="1">
      <c r="A16" s="409" t="s">
        <v>26</v>
      </c>
      <c r="B16" s="104" t="s">
        <v>344</v>
      </c>
      <c r="C16" s="78" t="s">
        <v>310</v>
      </c>
      <c r="D16" s="79" t="s">
        <v>319</v>
      </c>
      <c r="E16" s="80" t="s">
        <v>436</v>
      </c>
      <c r="F16" s="81"/>
      <c r="G16" s="353">
        <f>G17+G18</f>
        <v>264600</v>
      </c>
      <c r="H16" s="353">
        <f>H17+H18</f>
        <v>151045</v>
      </c>
      <c r="I16" s="72">
        <f t="shared" si="0"/>
        <v>57.08427815570673</v>
      </c>
      <c r="J16" s="174"/>
      <c r="K16" s="174"/>
      <c r="L16" s="174"/>
      <c r="M16" s="174"/>
    </row>
    <row r="17" spans="1:13" ht="46.5" customHeight="1">
      <c r="A17" s="134" t="s">
        <v>231</v>
      </c>
      <c r="B17" s="104" t="s">
        <v>344</v>
      </c>
      <c r="C17" s="83" t="s">
        <v>310</v>
      </c>
      <c r="D17" s="84" t="s">
        <v>319</v>
      </c>
      <c r="E17" s="85" t="s">
        <v>436</v>
      </c>
      <c r="F17" s="86" t="s">
        <v>232</v>
      </c>
      <c r="G17" s="354">
        <v>210600</v>
      </c>
      <c r="H17" s="354">
        <v>103045</v>
      </c>
      <c r="I17" s="72">
        <f t="shared" si="0"/>
        <v>48.92924976258309</v>
      </c>
      <c r="J17" s="174"/>
      <c r="K17" s="174"/>
      <c r="L17" s="174"/>
      <c r="M17" s="174"/>
    </row>
    <row r="18" spans="1:9" ht="25.5" customHeight="1">
      <c r="A18" s="134" t="s">
        <v>383</v>
      </c>
      <c r="B18" s="104" t="s">
        <v>344</v>
      </c>
      <c r="C18" s="83" t="s">
        <v>310</v>
      </c>
      <c r="D18" s="84" t="s">
        <v>319</v>
      </c>
      <c r="E18" s="85" t="s">
        <v>436</v>
      </c>
      <c r="F18" s="86" t="s">
        <v>385</v>
      </c>
      <c r="G18" s="354">
        <v>54000</v>
      </c>
      <c r="H18" s="354">
        <v>48000</v>
      </c>
      <c r="I18" s="72">
        <f t="shared" si="0"/>
        <v>88.88888888888889</v>
      </c>
    </row>
    <row r="19" spans="1:9" ht="41.25" customHeight="1">
      <c r="A19" s="101" t="s">
        <v>338</v>
      </c>
      <c r="B19" s="104" t="s">
        <v>344</v>
      </c>
      <c r="C19" s="73" t="s">
        <v>310</v>
      </c>
      <c r="D19" s="74" t="s">
        <v>320</v>
      </c>
      <c r="E19" s="75"/>
      <c r="F19" s="76"/>
      <c r="G19" s="352">
        <f>G20+G26+G29+G34+G38+G44+G46+G50+G52+G54+G58+G60</f>
        <v>17507100</v>
      </c>
      <c r="H19" s="352">
        <f>H20+H26+H29+H34+H38+H44+H46+H50+H52+H54+H58+H60</f>
        <v>8193370.130000001</v>
      </c>
      <c r="I19" s="72">
        <f t="shared" si="0"/>
        <v>46.80027034745903</v>
      </c>
    </row>
    <row r="20" spans="1:9" ht="36.75" customHeight="1">
      <c r="A20" s="439" t="s">
        <v>390</v>
      </c>
      <c r="B20" s="104" t="s">
        <v>344</v>
      </c>
      <c r="C20" s="78" t="s">
        <v>310</v>
      </c>
      <c r="D20" s="79" t="s">
        <v>320</v>
      </c>
      <c r="E20" s="80" t="s">
        <v>437</v>
      </c>
      <c r="F20" s="81"/>
      <c r="G20" s="353">
        <f>SUM(G21:G25)</f>
        <v>15160100</v>
      </c>
      <c r="H20" s="353">
        <f>SUM(H21:H25)</f>
        <v>7331196.140000001</v>
      </c>
      <c r="I20" s="72">
        <f t="shared" si="0"/>
        <v>48.3584946009591</v>
      </c>
    </row>
    <row r="21" spans="1:9" ht="26.25" customHeight="1">
      <c r="A21" s="134" t="s">
        <v>438</v>
      </c>
      <c r="B21" s="104" t="s">
        <v>344</v>
      </c>
      <c r="C21" s="83" t="s">
        <v>310</v>
      </c>
      <c r="D21" s="84" t="s">
        <v>320</v>
      </c>
      <c r="E21" s="85" t="s">
        <v>437</v>
      </c>
      <c r="F21" s="86" t="s">
        <v>387</v>
      </c>
      <c r="G21" s="355">
        <f>9939100-70000</f>
        <v>9869100</v>
      </c>
      <c r="H21" s="355">
        <v>4269125.36</v>
      </c>
      <c r="I21" s="72">
        <f t="shared" si="0"/>
        <v>43.257494199065775</v>
      </c>
    </row>
    <row r="22" spans="1:9" ht="27" customHeight="1">
      <c r="A22" s="134" t="s">
        <v>391</v>
      </c>
      <c r="B22" s="104" t="s">
        <v>344</v>
      </c>
      <c r="C22" s="83" t="s">
        <v>392</v>
      </c>
      <c r="D22" s="84" t="s">
        <v>320</v>
      </c>
      <c r="E22" s="85" t="s">
        <v>437</v>
      </c>
      <c r="F22" s="86" t="s">
        <v>393</v>
      </c>
      <c r="G22" s="354">
        <v>180000</v>
      </c>
      <c r="H22" s="354">
        <v>144136.15</v>
      </c>
      <c r="I22" s="72">
        <f t="shared" si="0"/>
        <v>80.07563888888889</v>
      </c>
    </row>
    <row r="23" spans="1:9" ht="24.75" customHeight="1">
      <c r="A23" s="440" t="s">
        <v>439</v>
      </c>
      <c r="B23" s="104" t="s">
        <v>344</v>
      </c>
      <c r="C23" s="83" t="s">
        <v>392</v>
      </c>
      <c r="D23" s="84" t="s">
        <v>320</v>
      </c>
      <c r="E23" s="85" t="s">
        <v>437</v>
      </c>
      <c r="F23" s="86" t="s">
        <v>440</v>
      </c>
      <c r="G23" s="354">
        <v>3890000</v>
      </c>
      <c r="H23" s="354">
        <v>2107014.64</v>
      </c>
      <c r="I23" s="72">
        <f t="shared" si="0"/>
        <v>54.164900771208224</v>
      </c>
    </row>
    <row r="24" spans="1:9" ht="25.5" customHeight="1">
      <c r="A24" s="134" t="s">
        <v>383</v>
      </c>
      <c r="B24" s="104" t="s">
        <v>344</v>
      </c>
      <c r="C24" s="83" t="s">
        <v>310</v>
      </c>
      <c r="D24" s="84" t="s">
        <v>320</v>
      </c>
      <c r="E24" s="85" t="s">
        <v>437</v>
      </c>
      <c r="F24" s="86" t="s">
        <v>385</v>
      </c>
      <c r="G24" s="354">
        <v>1221000</v>
      </c>
      <c r="H24" s="354">
        <v>810919.99</v>
      </c>
      <c r="I24" s="72">
        <f t="shared" si="0"/>
        <v>66.41441359541359</v>
      </c>
    </row>
    <row r="25" spans="1:9" ht="0.75" customHeight="1">
      <c r="A25" s="453" t="s">
        <v>15</v>
      </c>
      <c r="B25" s="104" t="s">
        <v>344</v>
      </c>
      <c r="C25" s="83" t="s">
        <v>310</v>
      </c>
      <c r="D25" s="84" t="s">
        <v>320</v>
      </c>
      <c r="E25" s="85" t="s">
        <v>437</v>
      </c>
      <c r="F25" s="86" t="s">
        <v>16</v>
      </c>
      <c r="G25" s="354"/>
      <c r="H25" s="354"/>
      <c r="I25" s="72"/>
    </row>
    <row r="26" spans="1:9" ht="28.5" customHeight="1">
      <c r="A26" s="171" t="s">
        <v>345</v>
      </c>
      <c r="B26" s="104" t="s">
        <v>344</v>
      </c>
      <c r="C26" s="78" t="s">
        <v>310</v>
      </c>
      <c r="D26" s="79" t="s">
        <v>320</v>
      </c>
      <c r="E26" s="80" t="s">
        <v>441</v>
      </c>
      <c r="F26" s="81"/>
      <c r="G26" s="353">
        <f>G27+G28</f>
        <v>1300000</v>
      </c>
      <c r="H26" s="353">
        <f>H27+H28</f>
        <v>527674.12</v>
      </c>
      <c r="I26" s="72">
        <f t="shared" si="0"/>
        <v>40.59031692307693</v>
      </c>
    </row>
    <row r="27" spans="1:9" ht="25.5" customHeight="1">
      <c r="A27" s="134" t="s">
        <v>442</v>
      </c>
      <c r="B27" s="104" t="s">
        <v>344</v>
      </c>
      <c r="C27" s="83" t="s">
        <v>310</v>
      </c>
      <c r="D27" s="84" t="s">
        <v>320</v>
      </c>
      <c r="E27" s="85" t="s">
        <v>441</v>
      </c>
      <c r="F27" s="86" t="s">
        <v>387</v>
      </c>
      <c r="G27" s="354">
        <v>1000000</v>
      </c>
      <c r="H27" s="354">
        <v>448298.24</v>
      </c>
      <c r="I27" s="72">
        <f t="shared" si="0"/>
        <v>44.829824</v>
      </c>
    </row>
    <row r="28" spans="1:9" ht="39" customHeight="1">
      <c r="A28" s="440" t="s">
        <v>439</v>
      </c>
      <c r="B28" s="104" t="s">
        <v>344</v>
      </c>
      <c r="C28" s="83" t="s">
        <v>310</v>
      </c>
      <c r="D28" s="84" t="s">
        <v>320</v>
      </c>
      <c r="E28" s="85" t="s">
        <v>441</v>
      </c>
      <c r="F28" s="86" t="s">
        <v>440</v>
      </c>
      <c r="G28" s="354">
        <v>300000</v>
      </c>
      <c r="H28" s="354">
        <v>79375.88</v>
      </c>
      <c r="I28" s="72">
        <f t="shared" si="0"/>
        <v>26.458626666666667</v>
      </c>
    </row>
    <row r="29" spans="1:9" ht="39.75" customHeight="1">
      <c r="A29" s="368" t="s">
        <v>362</v>
      </c>
      <c r="B29" s="104" t="s">
        <v>344</v>
      </c>
      <c r="C29" s="78" t="s">
        <v>310</v>
      </c>
      <c r="D29" s="79" t="s">
        <v>320</v>
      </c>
      <c r="E29" s="80" t="s">
        <v>443</v>
      </c>
      <c r="F29" s="81"/>
      <c r="G29" s="353">
        <f>SUM(G30:G33)</f>
        <v>333000</v>
      </c>
      <c r="H29" s="353">
        <f>SUM(H30:H33)</f>
        <v>146605.66999999998</v>
      </c>
      <c r="I29" s="72">
        <f t="shared" si="0"/>
        <v>44.025726726726724</v>
      </c>
    </row>
    <row r="30" spans="1:9" ht="19.5" customHeight="1">
      <c r="A30" s="134" t="s">
        <v>442</v>
      </c>
      <c r="B30" s="104" t="s">
        <v>344</v>
      </c>
      <c r="C30" s="83" t="s">
        <v>310</v>
      </c>
      <c r="D30" s="84" t="s">
        <v>320</v>
      </c>
      <c r="E30" s="85" t="s">
        <v>443</v>
      </c>
      <c r="F30" s="86" t="s">
        <v>387</v>
      </c>
      <c r="G30" s="354">
        <v>197000</v>
      </c>
      <c r="H30" s="354">
        <v>74113.18</v>
      </c>
      <c r="I30" s="72">
        <f t="shared" si="0"/>
        <v>37.62090355329949</v>
      </c>
    </row>
    <row r="31" spans="1:9" ht="26.25" customHeight="1">
      <c r="A31" s="134" t="s">
        <v>391</v>
      </c>
      <c r="B31" s="104" t="s">
        <v>344</v>
      </c>
      <c r="C31" s="83" t="s">
        <v>310</v>
      </c>
      <c r="D31" s="84" t="s">
        <v>320</v>
      </c>
      <c r="E31" s="85" t="s">
        <v>443</v>
      </c>
      <c r="F31" s="86" t="s">
        <v>393</v>
      </c>
      <c r="G31" s="354">
        <v>15000</v>
      </c>
      <c r="H31" s="354">
        <v>287.5</v>
      </c>
      <c r="I31" s="72">
        <f t="shared" si="0"/>
        <v>1.9166666666666665</v>
      </c>
    </row>
    <row r="32" spans="1:9" ht="42.75" customHeight="1">
      <c r="A32" s="440" t="s">
        <v>439</v>
      </c>
      <c r="B32" s="104" t="s">
        <v>344</v>
      </c>
      <c r="C32" s="83" t="s">
        <v>310</v>
      </c>
      <c r="D32" s="84" t="s">
        <v>320</v>
      </c>
      <c r="E32" s="85" t="s">
        <v>443</v>
      </c>
      <c r="F32" s="86" t="s">
        <v>440</v>
      </c>
      <c r="G32" s="354">
        <v>58000</v>
      </c>
      <c r="H32" s="354">
        <v>52154.99</v>
      </c>
      <c r="I32" s="72">
        <f t="shared" si="0"/>
        <v>89.92239655172413</v>
      </c>
    </row>
    <row r="33" spans="1:9" ht="27.75" customHeight="1">
      <c r="A33" s="134" t="s">
        <v>383</v>
      </c>
      <c r="B33" s="104" t="s">
        <v>344</v>
      </c>
      <c r="C33" s="83" t="s">
        <v>310</v>
      </c>
      <c r="D33" s="84" t="s">
        <v>320</v>
      </c>
      <c r="E33" s="85" t="s">
        <v>443</v>
      </c>
      <c r="F33" s="86" t="s">
        <v>385</v>
      </c>
      <c r="G33" s="354">
        <v>63000</v>
      </c>
      <c r="H33" s="354">
        <v>20050</v>
      </c>
      <c r="I33" s="72">
        <f t="shared" si="0"/>
        <v>31.825396825396822</v>
      </c>
    </row>
    <row r="34" spans="1:9" ht="27" customHeight="1">
      <c r="A34" s="459" t="s">
        <v>349</v>
      </c>
      <c r="B34" s="104" t="s">
        <v>344</v>
      </c>
      <c r="C34" s="78" t="s">
        <v>310</v>
      </c>
      <c r="D34" s="79" t="s">
        <v>320</v>
      </c>
      <c r="E34" s="80" t="s">
        <v>444</v>
      </c>
      <c r="F34" s="81"/>
      <c r="G34" s="353">
        <f>SUM(G35:G37)</f>
        <v>69000</v>
      </c>
      <c r="H34" s="353">
        <f>SUM(H35:H37)</f>
        <v>30588.36</v>
      </c>
      <c r="I34" s="72">
        <f t="shared" si="0"/>
        <v>44.330956521739125</v>
      </c>
    </row>
    <row r="35" spans="1:9" ht="18" customHeight="1">
      <c r="A35" s="134" t="s">
        <v>442</v>
      </c>
      <c r="B35" s="104" t="s">
        <v>344</v>
      </c>
      <c r="C35" s="83" t="s">
        <v>310</v>
      </c>
      <c r="D35" s="84" t="s">
        <v>320</v>
      </c>
      <c r="E35" s="85" t="s">
        <v>444</v>
      </c>
      <c r="F35" s="86" t="s">
        <v>387</v>
      </c>
      <c r="G35" s="354">
        <v>52000</v>
      </c>
      <c r="H35" s="354">
        <v>25344.56</v>
      </c>
      <c r="I35" s="72">
        <f t="shared" si="0"/>
        <v>48.73953846153846</v>
      </c>
    </row>
    <row r="36" spans="1:9" ht="42.75" customHeight="1">
      <c r="A36" s="440" t="s">
        <v>439</v>
      </c>
      <c r="B36" s="104" t="s">
        <v>344</v>
      </c>
      <c r="C36" s="83" t="s">
        <v>310</v>
      </c>
      <c r="D36" s="84" t="s">
        <v>320</v>
      </c>
      <c r="E36" s="85" t="s">
        <v>444</v>
      </c>
      <c r="F36" s="86" t="s">
        <v>440</v>
      </c>
      <c r="G36" s="354">
        <v>15000</v>
      </c>
      <c r="H36" s="354">
        <v>5243.8</v>
      </c>
      <c r="I36" s="72">
        <f t="shared" si="0"/>
        <v>34.958666666666666</v>
      </c>
    </row>
    <row r="37" spans="1:9" ht="30" customHeight="1">
      <c r="A37" s="134" t="s">
        <v>383</v>
      </c>
      <c r="B37" s="104" t="s">
        <v>344</v>
      </c>
      <c r="C37" s="83" t="s">
        <v>310</v>
      </c>
      <c r="D37" s="84" t="s">
        <v>320</v>
      </c>
      <c r="E37" s="85" t="s">
        <v>444</v>
      </c>
      <c r="F37" s="86" t="s">
        <v>385</v>
      </c>
      <c r="G37" s="354">
        <v>2000</v>
      </c>
      <c r="H37" s="354"/>
      <c r="I37" s="72">
        <f t="shared" si="0"/>
        <v>0</v>
      </c>
    </row>
    <row r="38" spans="1:9" ht="37.5" customHeight="1">
      <c r="A38" s="460" t="s">
        <v>378</v>
      </c>
      <c r="B38" s="104" t="s">
        <v>344</v>
      </c>
      <c r="C38" s="480" t="s">
        <v>310</v>
      </c>
      <c r="D38" s="88" t="s">
        <v>320</v>
      </c>
      <c r="E38" s="89" t="s">
        <v>445</v>
      </c>
      <c r="F38" s="90"/>
      <c r="G38" s="353">
        <f>SUM(G39:G43)</f>
        <v>342000</v>
      </c>
      <c r="H38" s="353">
        <f>SUM(H39:H43)</f>
        <v>157234.18</v>
      </c>
      <c r="I38" s="72">
        <f t="shared" si="0"/>
        <v>45.97490643274853</v>
      </c>
    </row>
    <row r="39" spans="1:9" ht="25.5" customHeight="1">
      <c r="A39" s="134" t="s">
        <v>438</v>
      </c>
      <c r="B39" s="104" t="s">
        <v>344</v>
      </c>
      <c r="C39" s="83" t="s">
        <v>310</v>
      </c>
      <c r="D39" s="84" t="s">
        <v>320</v>
      </c>
      <c r="E39" s="85" t="s">
        <v>445</v>
      </c>
      <c r="F39" s="86" t="s">
        <v>387</v>
      </c>
      <c r="G39" s="354">
        <v>214000</v>
      </c>
      <c r="H39" s="354">
        <v>123299.61</v>
      </c>
      <c r="I39" s="72">
        <f t="shared" si="0"/>
        <v>57.61664018691589</v>
      </c>
    </row>
    <row r="40" spans="1:9" ht="25.5" customHeight="1">
      <c r="A40" s="134" t="s">
        <v>391</v>
      </c>
      <c r="B40" s="104" t="s">
        <v>344</v>
      </c>
      <c r="C40" s="83" t="s">
        <v>310</v>
      </c>
      <c r="D40" s="84" t="s">
        <v>320</v>
      </c>
      <c r="E40" s="85" t="s">
        <v>445</v>
      </c>
      <c r="F40" s="86" t="s">
        <v>393</v>
      </c>
      <c r="G40" s="354">
        <v>14000</v>
      </c>
      <c r="H40" s="354">
        <v>0</v>
      </c>
      <c r="I40" s="72">
        <f t="shared" si="0"/>
        <v>0</v>
      </c>
    </row>
    <row r="41" spans="1:9" ht="25.5">
      <c r="A41" s="440" t="s">
        <v>439</v>
      </c>
      <c r="B41" s="104" t="s">
        <v>344</v>
      </c>
      <c r="C41" s="83" t="s">
        <v>310</v>
      </c>
      <c r="D41" s="84" t="s">
        <v>320</v>
      </c>
      <c r="E41" s="85" t="s">
        <v>445</v>
      </c>
      <c r="F41" s="86" t="s">
        <v>440</v>
      </c>
      <c r="G41" s="354">
        <v>62000</v>
      </c>
      <c r="H41" s="354">
        <v>28934.57</v>
      </c>
      <c r="I41" s="72">
        <f t="shared" si="0"/>
        <v>46.66866129032258</v>
      </c>
    </row>
    <row r="42" spans="1:9" ht="28.5" customHeight="1">
      <c r="A42" s="134" t="s">
        <v>383</v>
      </c>
      <c r="B42" s="104" t="s">
        <v>344</v>
      </c>
      <c r="C42" s="83" t="s">
        <v>310</v>
      </c>
      <c r="D42" s="84" t="s">
        <v>320</v>
      </c>
      <c r="E42" s="85" t="s">
        <v>445</v>
      </c>
      <c r="F42" s="86" t="s">
        <v>385</v>
      </c>
      <c r="G42" s="354">
        <v>42000</v>
      </c>
      <c r="H42" s="354">
        <v>0</v>
      </c>
      <c r="I42" s="72">
        <f t="shared" si="0"/>
        <v>0</v>
      </c>
    </row>
    <row r="43" spans="1:9" ht="26.25" customHeight="1">
      <c r="A43" s="134" t="s">
        <v>394</v>
      </c>
      <c r="B43" s="104" t="s">
        <v>344</v>
      </c>
      <c r="C43" s="83" t="s">
        <v>310</v>
      </c>
      <c r="D43" s="84" t="s">
        <v>320</v>
      </c>
      <c r="E43" s="85" t="s">
        <v>445</v>
      </c>
      <c r="F43" s="86" t="s">
        <v>374</v>
      </c>
      <c r="G43" s="354">
        <v>10000</v>
      </c>
      <c r="H43" s="354">
        <v>5000</v>
      </c>
      <c r="I43" s="72">
        <f t="shared" si="0"/>
        <v>50</v>
      </c>
    </row>
    <row r="44" spans="1:9" ht="39" customHeight="1">
      <c r="A44" s="439" t="s">
        <v>388</v>
      </c>
      <c r="B44" s="104" t="s">
        <v>344</v>
      </c>
      <c r="C44" s="78" t="s">
        <v>310</v>
      </c>
      <c r="D44" s="80" t="s">
        <v>320</v>
      </c>
      <c r="E44" s="80" t="s">
        <v>446</v>
      </c>
      <c r="F44" s="80"/>
      <c r="G44" s="353">
        <f>G45</f>
        <v>160000</v>
      </c>
      <c r="H44" s="353">
        <f>H45</f>
        <v>0</v>
      </c>
      <c r="I44" s="72">
        <f t="shared" si="0"/>
        <v>0</v>
      </c>
    </row>
    <row r="45" spans="1:9" ht="26.25" customHeight="1">
      <c r="A45" s="134" t="s">
        <v>383</v>
      </c>
      <c r="B45" s="104" t="s">
        <v>344</v>
      </c>
      <c r="C45" s="83" t="s">
        <v>310</v>
      </c>
      <c r="D45" s="85" t="s">
        <v>320</v>
      </c>
      <c r="E45" s="85" t="s">
        <v>446</v>
      </c>
      <c r="F45" s="85" t="s">
        <v>385</v>
      </c>
      <c r="G45" s="354">
        <f>110000+50000</f>
        <v>160000</v>
      </c>
      <c r="H45" s="354">
        <v>0</v>
      </c>
      <c r="I45" s="72">
        <f t="shared" si="0"/>
        <v>0</v>
      </c>
    </row>
    <row r="46" spans="1:9" ht="37.5" customHeight="1">
      <c r="A46" s="439" t="s">
        <v>233</v>
      </c>
      <c r="B46" s="104" t="s">
        <v>344</v>
      </c>
      <c r="C46" s="78" t="s">
        <v>310</v>
      </c>
      <c r="D46" s="80" t="s">
        <v>320</v>
      </c>
      <c r="E46" s="80" t="s">
        <v>447</v>
      </c>
      <c r="F46" s="80"/>
      <c r="G46" s="353">
        <f>SUM(G47:G49)</f>
        <v>50000</v>
      </c>
      <c r="H46" s="353">
        <f>SUM(H47:H49)</f>
        <v>0</v>
      </c>
      <c r="I46" s="72">
        <f t="shared" si="0"/>
        <v>0</v>
      </c>
    </row>
    <row r="47" spans="1:9" ht="24" customHeight="1">
      <c r="A47" s="134" t="s">
        <v>442</v>
      </c>
      <c r="B47" s="104" t="s">
        <v>344</v>
      </c>
      <c r="C47" s="83" t="s">
        <v>310</v>
      </c>
      <c r="D47" s="85" t="s">
        <v>320</v>
      </c>
      <c r="E47" s="85" t="s">
        <v>447</v>
      </c>
      <c r="F47" s="86" t="s">
        <v>387</v>
      </c>
      <c r="G47" s="354">
        <f>22000+15000</f>
        <v>37000</v>
      </c>
      <c r="H47" s="354">
        <v>0</v>
      </c>
      <c r="I47" s="72">
        <f t="shared" si="0"/>
        <v>0</v>
      </c>
    </row>
    <row r="48" spans="1:9" ht="35.25" customHeight="1">
      <c r="A48" s="440" t="s">
        <v>439</v>
      </c>
      <c r="B48" s="104" t="s">
        <v>344</v>
      </c>
      <c r="C48" s="83" t="s">
        <v>310</v>
      </c>
      <c r="D48" s="85" t="s">
        <v>320</v>
      </c>
      <c r="E48" s="85" t="s">
        <v>447</v>
      </c>
      <c r="F48" s="86" t="s">
        <v>440</v>
      </c>
      <c r="G48" s="354">
        <f>6000+5000</f>
        <v>11000</v>
      </c>
      <c r="H48" s="354">
        <v>0</v>
      </c>
      <c r="I48" s="72">
        <f t="shared" si="0"/>
        <v>0</v>
      </c>
    </row>
    <row r="49" spans="1:9" ht="25.5" customHeight="1">
      <c r="A49" s="134" t="s">
        <v>383</v>
      </c>
      <c r="B49" s="104" t="s">
        <v>344</v>
      </c>
      <c r="C49" s="83" t="s">
        <v>310</v>
      </c>
      <c r="D49" s="85" t="s">
        <v>320</v>
      </c>
      <c r="E49" s="85" t="s">
        <v>447</v>
      </c>
      <c r="F49" s="86" t="s">
        <v>385</v>
      </c>
      <c r="G49" s="354">
        <v>2000</v>
      </c>
      <c r="H49" s="354">
        <v>0</v>
      </c>
      <c r="I49" s="72">
        <f t="shared" si="0"/>
        <v>0</v>
      </c>
    </row>
    <row r="50" spans="1:9" ht="50.25" customHeight="1">
      <c r="A50" s="439" t="s">
        <v>448</v>
      </c>
      <c r="B50" s="104" t="s">
        <v>344</v>
      </c>
      <c r="C50" s="78" t="s">
        <v>310</v>
      </c>
      <c r="D50" s="80" t="s">
        <v>320</v>
      </c>
      <c r="E50" s="80" t="s">
        <v>449</v>
      </c>
      <c r="F50" s="81"/>
      <c r="G50" s="353">
        <f>G51</f>
        <v>5000</v>
      </c>
      <c r="H50" s="353">
        <f>H51</f>
        <v>0</v>
      </c>
      <c r="I50" s="72">
        <f t="shared" si="0"/>
        <v>0</v>
      </c>
    </row>
    <row r="51" spans="1:9" ht="27.75" customHeight="1">
      <c r="A51" s="134" t="s">
        <v>383</v>
      </c>
      <c r="B51" s="104" t="s">
        <v>344</v>
      </c>
      <c r="C51" s="83" t="s">
        <v>310</v>
      </c>
      <c r="D51" s="85" t="s">
        <v>320</v>
      </c>
      <c r="E51" s="85" t="s">
        <v>449</v>
      </c>
      <c r="F51" s="86" t="s">
        <v>385</v>
      </c>
      <c r="G51" s="354">
        <v>5000</v>
      </c>
      <c r="H51" s="354">
        <v>0</v>
      </c>
      <c r="I51" s="72">
        <f t="shared" si="0"/>
        <v>0</v>
      </c>
    </row>
    <row r="52" spans="1:9" ht="39.75" customHeight="1">
      <c r="A52" s="356" t="s">
        <v>450</v>
      </c>
      <c r="B52" s="104" t="s">
        <v>344</v>
      </c>
      <c r="C52" s="78" t="s">
        <v>310</v>
      </c>
      <c r="D52" s="80" t="s">
        <v>320</v>
      </c>
      <c r="E52" s="80" t="s">
        <v>451</v>
      </c>
      <c r="F52" s="81"/>
      <c r="G52" s="353">
        <f>G53</f>
        <v>22000</v>
      </c>
      <c r="H52" s="353">
        <f>H53</f>
        <v>0</v>
      </c>
      <c r="I52" s="72">
        <f t="shared" si="0"/>
        <v>0</v>
      </c>
    </row>
    <row r="53" spans="1:9" ht="20.25" customHeight="1">
      <c r="A53" s="134" t="s">
        <v>383</v>
      </c>
      <c r="B53" s="104" t="s">
        <v>344</v>
      </c>
      <c r="C53" s="83" t="s">
        <v>310</v>
      </c>
      <c r="D53" s="85" t="s">
        <v>320</v>
      </c>
      <c r="E53" s="85" t="s">
        <v>452</v>
      </c>
      <c r="F53" s="86" t="s">
        <v>385</v>
      </c>
      <c r="G53" s="354">
        <v>22000</v>
      </c>
      <c r="H53" s="354">
        <v>0</v>
      </c>
      <c r="I53" s="72">
        <f t="shared" si="0"/>
        <v>0</v>
      </c>
    </row>
    <row r="54" spans="1:9" ht="39.75" customHeight="1">
      <c r="A54" s="356" t="s">
        <v>453</v>
      </c>
      <c r="B54" s="104" t="s">
        <v>344</v>
      </c>
      <c r="C54" s="78" t="s">
        <v>310</v>
      </c>
      <c r="D54" s="80" t="s">
        <v>320</v>
      </c>
      <c r="E54" s="80" t="s">
        <v>454</v>
      </c>
      <c r="F54" s="81"/>
      <c r="G54" s="353">
        <f>SUM(G55:G57)</f>
        <v>22000</v>
      </c>
      <c r="H54" s="353">
        <f>SUM(H55:H57)</f>
        <v>71.66</v>
      </c>
      <c r="I54" s="72">
        <f t="shared" si="0"/>
        <v>0.3257272727272727</v>
      </c>
    </row>
    <row r="55" spans="1:9" ht="19.5" customHeight="1">
      <c r="A55" s="134" t="s">
        <v>438</v>
      </c>
      <c r="B55" s="104" t="s">
        <v>344</v>
      </c>
      <c r="C55" s="83" t="s">
        <v>310</v>
      </c>
      <c r="D55" s="85" t="s">
        <v>320</v>
      </c>
      <c r="E55" s="85" t="s">
        <v>454</v>
      </c>
      <c r="F55" s="86" t="s">
        <v>387</v>
      </c>
      <c r="G55" s="354">
        <v>16000</v>
      </c>
      <c r="H55" s="354">
        <v>0</v>
      </c>
      <c r="I55" s="72">
        <f t="shared" si="0"/>
        <v>0</v>
      </c>
    </row>
    <row r="56" spans="1:9" ht="39" customHeight="1">
      <c r="A56" s="440" t="s">
        <v>439</v>
      </c>
      <c r="B56" s="104" t="s">
        <v>344</v>
      </c>
      <c r="C56" s="83" t="s">
        <v>310</v>
      </c>
      <c r="D56" s="85" t="s">
        <v>320</v>
      </c>
      <c r="E56" s="85" t="s">
        <v>454</v>
      </c>
      <c r="F56" s="86" t="s">
        <v>440</v>
      </c>
      <c r="G56" s="354">
        <v>4000</v>
      </c>
      <c r="H56" s="354">
        <v>71.66</v>
      </c>
      <c r="I56" s="72">
        <f t="shared" si="0"/>
        <v>1.7915</v>
      </c>
    </row>
    <row r="57" spans="1:9" ht="28.5" customHeight="1">
      <c r="A57" s="134" t="s">
        <v>383</v>
      </c>
      <c r="B57" s="104" t="s">
        <v>344</v>
      </c>
      <c r="C57" s="83" t="s">
        <v>310</v>
      </c>
      <c r="D57" s="85" t="s">
        <v>320</v>
      </c>
      <c r="E57" s="85" t="s">
        <v>454</v>
      </c>
      <c r="F57" s="86" t="s">
        <v>385</v>
      </c>
      <c r="G57" s="354">
        <v>2000</v>
      </c>
      <c r="H57" s="354">
        <v>0</v>
      </c>
      <c r="I57" s="72">
        <f t="shared" si="0"/>
        <v>0</v>
      </c>
    </row>
    <row r="58" spans="1:9" ht="54" customHeight="1">
      <c r="A58" s="356" t="s">
        <v>455</v>
      </c>
      <c r="B58" s="104" t="s">
        <v>344</v>
      </c>
      <c r="C58" s="78" t="s">
        <v>310</v>
      </c>
      <c r="D58" s="80" t="s">
        <v>320</v>
      </c>
      <c r="E58" s="80" t="s">
        <v>456</v>
      </c>
      <c r="F58" s="81"/>
      <c r="G58" s="353">
        <f>G59</f>
        <v>22000</v>
      </c>
      <c r="H58" s="353">
        <f>H59</f>
        <v>0</v>
      </c>
      <c r="I58" s="72">
        <f t="shared" si="0"/>
        <v>0</v>
      </c>
    </row>
    <row r="59" spans="1:9" ht="26.25" customHeight="1">
      <c r="A59" s="134" t="s">
        <v>383</v>
      </c>
      <c r="B59" s="104" t="s">
        <v>344</v>
      </c>
      <c r="C59" s="83" t="s">
        <v>310</v>
      </c>
      <c r="D59" s="85" t="s">
        <v>320</v>
      </c>
      <c r="E59" s="85" t="s">
        <v>456</v>
      </c>
      <c r="F59" s="86" t="s">
        <v>385</v>
      </c>
      <c r="G59" s="354">
        <v>22000</v>
      </c>
      <c r="H59" s="354">
        <v>0</v>
      </c>
      <c r="I59" s="72">
        <f t="shared" si="0"/>
        <v>0</v>
      </c>
    </row>
    <row r="60" spans="1:9" ht="40.5" customHeight="1">
      <c r="A60" s="356" t="s">
        <v>457</v>
      </c>
      <c r="B60" s="104" t="s">
        <v>344</v>
      </c>
      <c r="C60" s="78" t="s">
        <v>310</v>
      </c>
      <c r="D60" s="80" t="s">
        <v>320</v>
      </c>
      <c r="E60" s="80" t="s">
        <v>458</v>
      </c>
      <c r="F60" s="81"/>
      <c r="G60" s="353">
        <f>G61</f>
        <v>22000</v>
      </c>
      <c r="H60" s="353">
        <f>H61</f>
        <v>0</v>
      </c>
      <c r="I60" s="72">
        <f t="shared" si="0"/>
        <v>0</v>
      </c>
    </row>
    <row r="61" spans="1:9" ht="30" customHeight="1">
      <c r="A61" s="134" t="s">
        <v>383</v>
      </c>
      <c r="B61" s="104" t="s">
        <v>344</v>
      </c>
      <c r="C61" s="83" t="s">
        <v>310</v>
      </c>
      <c r="D61" s="85" t="s">
        <v>320</v>
      </c>
      <c r="E61" s="85" t="s">
        <v>458</v>
      </c>
      <c r="F61" s="86" t="s">
        <v>385</v>
      </c>
      <c r="G61" s="354">
        <v>22000</v>
      </c>
      <c r="H61" s="354">
        <v>0</v>
      </c>
      <c r="I61" s="72">
        <f>H61/G61*100</f>
        <v>0</v>
      </c>
    </row>
    <row r="62" spans="1:9" ht="19.5" customHeight="1">
      <c r="A62" s="441" t="s">
        <v>459</v>
      </c>
      <c r="B62" s="104" t="s">
        <v>344</v>
      </c>
      <c r="C62" s="73" t="s">
        <v>310</v>
      </c>
      <c r="D62" s="74" t="s">
        <v>316</v>
      </c>
      <c r="E62" s="75"/>
      <c r="F62" s="76"/>
      <c r="G62" s="352">
        <f>G63</f>
        <v>10500</v>
      </c>
      <c r="H62" s="352">
        <f>H63</f>
        <v>0</v>
      </c>
      <c r="I62" s="72">
        <f>H62/G62*100</f>
        <v>0</v>
      </c>
    </row>
    <row r="63" spans="1:9" ht="96" customHeight="1">
      <c r="A63" s="442" t="s">
        <v>460</v>
      </c>
      <c r="B63" s="104" t="s">
        <v>344</v>
      </c>
      <c r="C63" s="78" t="s">
        <v>310</v>
      </c>
      <c r="D63" s="79" t="s">
        <v>316</v>
      </c>
      <c r="E63" s="80" t="s">
        <v>461</v>
      </c>
      <c r="F63" s="81"/>
      <c r="G63" s="353">
        <f>G64</f>
        <v>10500</v>
      </c>
      <c r="H63" s="353">
        <f>H64</f>
        <v>0</v>
      </c>
      <c r="I63" s="72">
        <f>H63/G63*100</f>
        <v>0</v>
      </c>
    </row>
    <row r="64" spans="1:9" ht="22.5" customHeight="1">
      <c r="A64" s="134" t="s">
        <v>383</v>
      </c>
      <c r="B64" s="104" t="s">
        <v>344</v>
      </c>
      <c r="C64" s="91" t="s">
        <v>310</v>
      </c>
      <c r="D64" s="92" t="s">
        <v>316</v>
      </c>
      <c r="E64" s="85" t="s">
        <v>461</v>
      </c>
      <c r="F64" s="93" t="s">
        <v>385</v>
      </c>
      <c r="G64" s="354">
        <v>10500</v>
      </c>
      <c r="H64" s="354">
        <v>0</v>
      </c>
      <c r="I64" s="72">
        <f>H64/G64*100</f>
        <v>0</v>
      </c>
    </row>
    <row r="65" spans="1:9" ht="19.5" customHeight="1">
      <c r="A65" s="441" t="s">
        <v>353</v>
      </c>
      <c r="B65" s="104" t="s">
        <v>344</v>
      </c>
      <c r="C65" s="73" t="s">
        <v>310</v>
      </c>
      <c r="D65" s="74" t="s">
        <v>341</v>
      </c>
      <c r="E65" s="75"/>
      <c r="F65" s="76"/>
      <c r="G65" s="352">
        <f>G66</f>
        <v>74648</v>
      </c>
      <c r="H65" s="352">
        <f>H66</f>
        <v>0</v>
      </c>
      <c r="I65" s="72">
        <f t="shared" si="0"/>
        <v>0</v>
      </c>
    </row>
    <row r="66" spans="1:9" ht="16.5" customHeight="1">
      <c r="A66" s="443" t="s">
        <v>354</v>
      </c>
      <c r="B66" s="104" t="s">
        <v>344</v>
      </c>
      <c r="C66" s="78" t="s">
        <v>310</v>
      </c>
      <c r="D66" s="79" t="s">
        <v>341</v>
      </c>
      <c r="E66" s="80" t="s">
        <v>462</v>
      </c>
      <c r="F66" s="81"/>
      <c r="G66" s="353">
        <f>G67</f>
        <v>74648</v>
      </c>
      <c r="H66" s="353">
        <f>H67</f>
        <v>0</v>
      </c>
      <c r="I66" s="72">
        <f t="shared" si="0"/>
        <v>0</v>
      </c>
    </row>
    <row r="67" spans="1:9" ht="20.25" customHeight="1">
      <c r="A67" s="444" t="s">
        <v>0</v>
      </c>
      <c r="B67" s="104" t="s">
        <v>344</v>
      </c>
      <c r="C67" s="91" t="s">
        <v>310</v>
      </c>
      <c r="D67" s="92" t="s">
        <v>341</v>
      </c>
      <c r="E67" s="85" t="s">
        <v>463</v>
      </c>
      <c r="F67" s="93" t="s">
        <v>376</v>
      </c>
      <c r="G67" s="354">
        <v>74648</v>
      </c>
      <c r="H67" s="354">
        <v>0</v>
      </c>
      <c r="I67" s="72">
        <f>H67/G67*100</f>
        <v>0</v>
      </c>
    </row>
    <row r="68" spans="1:9" ht="15.75" customHeight="1">
      <c r="A68" s="101" t="s">
        <v>325</v>
      </c>
      <c r="B68" s="104" t="s">
        <v>344</v>
      </c>
      <c r="C68" s="73" t="s">
        <v>310</v>
      </c>
      <c r="D68" s="74" t="s">
        <v>358</v>
      </c>
      <c r="E68" s="75" t="s">
        <v>464</v>
      </c>
      <c r="F68" s="76"/>
      <c r="G68" s="352">
        <f>G71+G73+G81+G90+G69</f>
        <v>7821876.51</v>
      </c>
      <c r="H68" s="352">
        <f>H71+H73+H81+H90+H69</f>
        <v>3431747.05</v>
      </c>
      <c r="I68" s="72">
        <f t="shared" si="0"/>
        <v>43.87370531371378</v>
      </c>
    </row>
    <row r="69" spans="1:9" ht="23.25" customHeight="1">
      <c r="A69" s="167" t="s">
        <v>287</v>
      </c>
      <c r="B69" s="104" t="s">
        <v>344</v>
      </c>
      <c r="C69" s="78" t="s">
        <v>310</v>
      </c>
      <c r="D69" s="79" t="s">
        <v>358</v>
      </c>
      <c r="E69" s="80" t="s">
        <v>465</v>
      </c>
      <c r="F69" s="81"/>
      <c r="G69" s="353">
        <v>200000</v>
      </c>
      <c r="H69" s="353">
        <f>H70</f>
        <v>0</v>
      </c>
      <c r="I69" s="72">
        <f t="shared" si="0"/>
        <v>0</v>
      </c>
    </row>
    <row r="70" spans="1:9" ht="28.5" customHeight="1">
      <c r="A70" s="138" t="s">
        <v>288</v>
      </c>
      <c r="B70" s="104" t="s">
        <v>344</v>
      </c>
      <c r="C70" s="83" t="s">
        <v>310</v>
      </c>
      <c r="D70" s="84" t="s">
        <v>358</v>
      </c>
      <c r="E70" s="85" t="s">
        <v>465</v>
      </c>
      <c r="F70" s="86" t="s">
        <v>30</v>
      </c>
      <c r="G70" s="354">
        <v>200000</v>
      </c>
      <c r="H70" s="354">
        <v>0</v>
      </c>
      <c r="I70" s="72">
        <f t="shared" si="0"/>
        <v>0</v>
      </c>
    </row>
    <row r="71" spans="1:9" ht="57.75" customHeight="1">
      <c r="A71" s="167" t="s">
        <v>466</v>
      </c>
      <c r="B71" s="104" t="s">
        <v>344</v>
      </c>
      <c r="C71" s="78" t="s">
        <v>310</v>
      </c>
      <c r="D71" s="79" t="s">
        <v>358</v>
      </c>
      <c r="E71" s="80" t="s">
        <v>467</v>
      </c>
      <c r="F71" s="81"/>
      <c r="G71" s="353">
        <f>G72</f>
        <v>541000</v>
      </c>
      <c r="H71" s="353">
        <f>H72</f>
        <v>0</v>
      </c>
      <c r="I71" s="72">
        <f t="shared" si="0"/>
        <v>0</v>
      </c>
    </row>
    <row r="72" spans="1:9" ht="25.5" customHeight="1">
      <c r="A72" s="134" t="s">
        <v>383</v>
      </c>
      <c r="B72" s="104" t="s">
        <v>344</v>
      </c>
      <c r="C72" s="83" t="s">
        <v>392</v>
      </c>
      <c r="D72" s="84" t="s">
        <v>358</v>
      </c>
      <c r="E72" s="85" t="s">
        <v>467</v>
      </c>
      <c r="F72" s="86" t="s">
        <v>385</v>
      </c>
      <c r="G72" s="354">
        <v>541000</v>
      </c>
      <c r="H72" s="354">
        <v>0</v>
      </c>
      <c r="I72" s="72">
        <f t="shared" si="0"/>
        <v>0</v>
      </c>
    </row>
    <row r="73" spans="1:9" ht="29.25" customHeight="1">
      <c r="A73" s="439" t="s">
        <v>27</v>
      </c>
      <c r="B73" s="104" t="s">
        <v>344</v>
      </c>
      <c r="C73" s="78" t="s">
        <v>310</v>
      </c>
      <c r="D73" s="79" t="s">
        <v>358</v>
      </c>
      <c r="E73" s="80" t="s">
        <v>468</v>
      </c>
      <c r="F73" s="81"/>
      <c r="G73" s="353">
        <f>SUM(G74:G80)</f>
        <v>579876.51</v>
      </c>
      <c r="H73" s="353">
        <f>SUM(H74:H80)</f>
        <v>407679.95</v>
      </c>
      <c r="I73" s="72">
        <f t="shared" si="0"/>
        <v>70.30461537405611</v>
      </c>
    </row>
    <row r="74" spans="1:9" ht="36.75" customHeight="1" hidden="1">
      <c r="A74" s="134" t="s">
        <v>234</v>
      </c>
      <c r="B74" s="104" t="s">
        <v>344</v>
      </c>
      <c r="C74" s="83" t="s">
        <v>392</v>
      </c>
      <c r="D74" s="84" t="s">
        <v>358</v>
      </c>
      <c r="E74" s="85" t="s">
        <v>468</v>
      </c>
      <c r="F74" s="86" t="s">
        <v>232</v>
      </c>
      <c r="G74" s="354">
        <v>0</v>
      </c>
      <c r="H74" s="354">
        <v>0</v>
      </c>
      <c r="I74" s="72" t="e">
        <f t="shared" si="0"/>
        <v>#DIV/0!</v>
      </c>
    </row>
    <row r="75" spans="1:9" ht="25.5" customHeight="1">
      <c r="A75" s="134" t="s">
        <v>383</v>
      </c>
      <c r="B75" s="104" t="s">
        <v>344</v>
      </c>
      <c r="C75" s="83" t="s">
        <v>310</v>
      </c>
      <c r="D75" s="84" t="s">
        <v>358</v>
      </c>
      <c r="E75" s="85" t="s">
        <v>468</v>
      </c>
      <c r="F75" s="86" t="s">
        <v>385</v>
      </c>
      <c r="G75" s="354">
        <f>314000+876.51</f>
        <v>314876.51</v>
      </c>
      <c r="H75" s="354">
        <v>239712.93</v>
      </c>
      <c r="I75" s="72">
        <f t="shared" si="0"/>
        <v>76.12918791560539</v>
      </c>
    </row>
    <row r="76" spans="1:9" ht="17.25" customHeight="1">
      <c r="A76" s="134" t="s">
        <v>469</v>
      </c>
      <c r="B76" s="104" t="s">
        <v>344</v>
      </c>
      <c r="C76" s="83" t="s">
        <v>310</v>
      </c>
      <c r="D76" s="84" t="s">
        <v>358</v>
      </c>
      <c r="E76" s="85" t="s">
        <v>468</v>
      </c>
      <c r="F76" s="86" t="s">
        <v>470</v>
      </c>
      <c r="G76" s="354">
        <v>16000</v>
      </c>
      <c r="H76" s="354">
        <v>8000</v>
      </c>
      <c r="I76" s="72">
        <f t="shared" si="0"/>
        <v>50</v>
      </c>
    </row>
    <row r="77" spans="1:9" ht="99" customHeight="1">
      <c r="A77" s="397" t="s">
        <v>6</v>
      </c>
      <c r="B77" s="104" t="s">
        <v>344</v>
      </c>
      <c r="C77" s="83" t="s">
        <v>310</v>
      </c>
      <c r="D77" s="84" t="s">
        <v>358</v>
      </c>
      <c r="E77" s="85" t="s">
        <v>468</v>
      </c>
      <c r="F77" s="86" t="s">
        <v>2</v>
      </c>
      <c r="G77" s="354">
        <v>149288.94</v>
      </c>
      <c r="H77" s="354">
        <v>140788.94</v>
      </c>
      <c r="I77" s="72">
        <f t="shared" si="0"/>
        <v>94.30634312227014</v>
      </c>
    </row>
    <row r="78" spans="1:9" ht="37.5" customHeight="1">
      <c r="A78" s="134" t="s">
        <v>1</v>
      </c>
      <c r="B78" s="104" t="s">
        <v>344</v>
      </c>
      <c r="C78" s="83" t="s">
        <v>310</v>
      </c>
      <c r="D78" s="84" t="s">
        <v>358</v>
      </c>
      <c r="E78" s="85" t="s">
        <v>468</v>
      </c>
      <c r="F78" s="86" t="s">
        <v>4</v>
      </c>
      <c r="G78" s="354">
        <v>51711.06</v>
      </c>
      <c r="H78" s="354">
        <v>204</v>
      </c>
      <c r="I78" s="72">
        <f t="shared" si="0"/>
        <v>0.39449974531560567</v>
      </c>
    </row>
    <row r="79" spans="1:9" ht="25.5" customHeight="1">
      <c r="A79" s="134" t="s">
        <v>3</v>
      </c>
      <c r="B79" s="104" t="s">
        <v>344</v>
      </c>
      <c r="C79" s="83" t="s">
        <v>310</v>
      </c>
      <c r="D79" s="84" t="s">
        <v>358</v>
      </c>
      <c r="E79" s="85" t="s">
        <v>468</v>
      </c>
      <c r="F79" s="86" t="s">
        <v>5</v>
      </c>
      <c r="G79" s="354">
        <v>47000</v>
      </c>
      <c r="H79" s="354">
        <v>18904</v>
      </c>
      <c r="I79" s="72">
        <f t="shared" si="0"/>
        <v>40.22127659574468</v>
      </c>
    </row>
    <row r="80" spans="1:9" ht="15.75" customHeight="1">
      <c r="A80" s="168" t="s">
        <v>471</v>
      </c>
      <c r="B80" s="104" t="s">
        <v>344</v>
      </c>
      <c r="C80" s="83" t="s">
        <v>310</v>
      </c>
      <c r="D80" s="84" t="s">
        <v>358</v>
      </c>
      <c r="E80" s="85" t="s">
        <v>468</v>
      </c>
      <c r="F80" s="86" t="s">
        <v>472</v>
      </c>
      <c r="G80" s="354">
        <v>1000</v>
      </c>
      <c r="H80" s="354">
        <v>70.08</v>
      </c>
      <c r="I80" s="72">
        <f t="shared" si="0"/>
        <v>7.008</v>
      </c>
    </row>
    <row r="81" spans="1:13" ht="14.25" customHeight="1">
      <c r="A81" s="439" t="s">
        <v>375</v>
      </c>
      <c r="B81" s="104" t="s">
        <v>344</v>
      </c>
      <c r="C81" s="357" t="s">
        <v>310</v>
      </c>
      <c r="D81" s="358" t="s">
        <v>358</v>
      </c>
      <c r="E81" s="359" t="s">
        <v>473</v>
      </c>
      <c r="F81" s="360"/>
      <c r="G81" s="361">
        <f>SUM(G82:G89)</f>
        <v>6496000</v>
      </c>
      <c r="H81" s="361">
        <f>SUM(H82:H89)</f>
        <v>3024067.0999999996</v>
      </c>
      <c r="I81" s="72">
        <f t="shared" si="0"/>
        <v>46.55275708128078</v>
      </c>
      <c r="J81" s="175"/>
      <c r="K81" s="175"/>
      <c r="L81" s="175"/>
      <c r="M81" s="175"/>
    </row>
    <row r="82" spans="1:9" ht="14.25" customHeight="1">
      <c r="A82" s="440" t="s">
        <v>474</v>
      </c>
      <c r="B82" s="104" t="s">
        <v>344</v>
      </c>
      <c r="C82" s="139" t="s">
        <v>310</v>
      </c>
      <c r="D82" s="94" t="s">
        <v>358</v>
      </c>
      <c r="E82" s="94" t="s">
        <v>473</v>
      </c>
      <c r="F82" s="95" t="s">
        <v>7</v>
      </c>
      <c r="G82" s="362">
        <v>2561840</v>
      </c>
      <c r="H82" s="362">
        <v>1274695.43</v>
      </c>
      <c r="I82" s="72">
        <f t="shared" si="0"/>
        <v>49.75702737095213</v>
      </c>
    </row>
    <row r="83" spans="1:11" ht="27" customHeight="1">
      <c r="A83" s="440" t="s">
        <v>9</v>
      </c>
      <c r="B83" s="104" t="s">
        <v>344</v>
      </c>
      <c r="C83" s="139" t="s">
        <v>310</v>
      </c>
      <c r="D83" s="94" t="s">
        <v>358</v>
      </c>
      <c r="E83" s="94" t="s">
        <v>473</v>
      </c>
      <c r="F83" s="95" t="s">
        <v>8</v>
      </c>
      <c r="G83" s="362">
        <v>20000</v>
      </c>
      <c r="H83" s="362">
        <v>11984.68</v>
      </c>
      <c r="I83" s="72">
        <f t="shared" si="0"/>
        <v>59.9234</v>
      </c>
      <c r="K83" s="174"/>
    </row>
    <row r="84" spans="1:11" ht="43.5" customHeight="1">
      <c r="A84" s="440" t="s">
        <v>475</v>
      </c>
      <c r="B84" s="104" t="s">
        <v>344</v>
      </c>
      <c r="C84" s="139" t="s">
        <v>310</v>
      </c>
      <c r="D84" s="94" t="s">
        <v>358</v>
      </c>
      <c r="E84" s="94" t="s">
        <v>473</v>
      </c>
      <c r="F84" s="95" t="s">
        <v>146</v>
      </c>
      <c r="G84" s="362">
        <v>750160</v>
      </c>
      <c r="H84" s="362">
        <v>457134.21</v>
      </c>
      <c r="I84" s="72">
        <f t="shared" si="0"/>
        <v>60.938227844726455</v>
      </c>
      <c r="K84" s="174"/>
    </row>
    <row r="85" spans="1:9" ht="27" customHeight="1">
      <c r="A85" s="440" t="s">
        <v>10</v>
      </c>
      <c r="B85" s="104" t="s">
        <v>344</v>
      </c>
      <c r="C85" s="139" t="s">
        <v>310</v>
      </c>
      <c r="D85" s="94" t="s">
        <v>358</v>
      </c>
      <c r="E85" s="94" t="s">
        <v>473</v>
      </c>
      <c r="F85" s="95" t="s">
        <v>385</v>
      </c>
      <c r="G85" s="362">
        <v>2801000</v>
      </c>
      <c r="H85" s="362">
        <v>1212962.24</v>
      </c>
      <c r="I85" s="72">
        <f>H85/G85*100</f>
        <v>43.30461406640486</v>
      </c>
    </row>
    <row r="86" spans="1:11" ht="63.75" customHeight="1">
      <c r="A86" s="461" t="s">
        <v>6</v>
      </c>
      <c r="B86" s="104" t="s">
        <v>344</v>
      </c>
      <c r="C86" s="139" t="s">
        <v>310</v>
      </c>
      <c r="D86" s="94" t="s">
        <v>358</v>
      </c>
      <c r="E86" s="94" t="s">
        <v>473</v>
      </c>
      <c r="F86" s="95" t="s">
        <v>2</v>
      </c>
      <c r="G86" s="362">
        <v>90000</v>
      </c>
      <c r="H86" s="362">
        <v>7955.09</v>
      </c>
      <c r="I86" s="72">
        <f>H86/G86*100</f>
        <v>8.83898888888889</v>
      </c>
      <c r="K86" s="174"/>
    </row>
    <row r="87" spans="1:11" ht="24" customHeight="1">
      <c r="A87" s="134" t="s">
        <v>1</v>
      </c>
      <c r="B87" s="104" t="s">
        <v>344</v>
      </c>
      <c r="C87" s="83" t="s">
        <v>310</v>
      </c>
      <c r="D87" s="84" t="s">
        <v>358</v>
      </c>
      <c r="E87" s="94" t="s">
        <v>473</v>
      </c>
      <c r="F87" s="86" t="s">
        <v>4</v>
      </c>
      <c r="G87" s="354">
        <v>106000</v>
      </c>
      <c r="H87" s="354">
        <v>30315.23</v>
      </c>
      <c r="I87" s="72">
        <f>H87/G87*100</f>
        <v>28.59927358490566</v>
      </c>
      <c r="K87" s="174"/>
    </row>
    <row r="88" spans="1:9" ht="27" customHeight="1">
      <c r="A88" s="134" t="s">
        <v>3</v>
      </c>
      <c r="B88" s="104" t="s">
        <v>344</v>
      </c>
      <c r="C88" s="83" t="s">
        <v>310</v>
      </c>
      <c r="D88" s="84" t="s">
        <v>358</v>
      </c>
      <c r="E88" s="94" t="s">
        <v>473</v>
      </c>
      <c r="F88" s="86" t="s">
        <v>5</v>
      </c>
      <c r="G88" s="354">
        <v>135000</v>
      </c>
      <c r="H88" s="354">
        <v>24179.39</v>
      </c>
      <c r="I88" s="72">
        <f>H88/G88*100</f>
        <v>17.91065925925926</v>
      </c>
    </row>
    <row r="89" spans="1:9" ht="16.5" customHeight="1">
      <c r="A89" s="168" t="s">
        <v>471</v>
      </c>
      <c r="B89" s="104" t="s">
        <v>344</v>
      </c>
      <c r="C89" s="83" t="s">
        <v>310</v>
      </c>
      <c r="D89" s="84" t="s">
        <v>358</v>
      </c>
      <c r="E89" s="94" t="s">
        <v>473</v>
      </c>
      <c r="F89" s="86" t="s">
        <v>472</v>
      </c>
      <c r="G89" s="354">
        <v>32000</v>
      </c>
      <c r="H89" s="354">
        <v>4840.83</v>
      </c>
      <c r="I89" s="72">
        <f t="shared" si="0"/>
        <v>15.127593749999999</v>
      </c>
    </row>
    <row r="90" spans="1:11" ht="44.25" customHeight="1">
      <c r="A90" s="171" t="s">
        <v>235</v>
      </c>
      <c r="B90" s="104" t="s">
        <v>344</v>
      </c>
      <c r="C90" s="127" t="s">
        <v>310</v>
      </c>
      <c r="D90" s="79" t="s">
        <v>358</v>
      </c>
      <c r="E90" s="80" t="s">
        <v>476</v>
      </c>
      <c r="F90" s="96"/>
      <c r="G90" s="353">
        <f>SUM(G91:G91)</f>
        <v>5000</v>
      </c>
      <c r="H90" s="353">
        <f>SUM(H91:H91)</f>
        <v>0</v>
      </c>
      <c r="I90" s="72">
        <f t="shared" si="0"/>
        <v>0</v>
      </c>
      <c r="J90" s="174"/>
      <c r="K90" s="174"/>
    </row>
    <row r="91" spans="1:11" ht="54" customHeight="1">
      <c r="A91" s="134" t="s">
        <v>234</v>
      </c>
      <c r="B91" s="104" t="s">
        <v>344</v>
      </c>
      <c r="C91" s="97" t="s">
        <v>310</v>
      </c>
      <c r="D91" s="98" t="s">
        <v>358</v>
      </c>
      <c r="E91" s="85" t="s">
        <v>476</v>
      </c>
      <c r="F91" s="96" t="s">
        <v>232</v>
      </c>
      <c r="G91" s="354">
        <v>5000</v>
      </c>
      <c r="H91" s="354">
        <v>0</v>
      </c>
      <c r="I91" s="72">
        <f aca="true" t="shared" si="1" ref="I91:I212">H91/G91*100</f>
        <v>0</v>
      </c>
      <c r="J91" s="174"/>
      <c r="K91" s="174"/>
    </row>
    <row r="92" spans="1:9" ht="17.25" customHeight="1">
      <c r="A92" s="462" t="s">
        <v>370</v>
      </c>
      <c r="B92" s="516" t="s">
        <v>344</v>
      </c>
      <c r="C92" s="363" t="s">
        <v>317</v>
      </c>
      <c r="D92" s="364"/>
      <c r="E92" s="365"/>
      <c r="F92" s="364"/>
      <c r="G92" s="366">
        <f aca="true" t="shared" si="2" ref="G92:H98">G93</f>
        <v>643000</v>
      </c>
      <c r="H92" s="366">
        <f t="shared" si="2"/>
        <v>321800</v>
      </c>
      <c r="I92" s="72">
        <f t="shared" si="1"/>
        <v>50.04665629860031</v>
      </c>
    </row>
    <row r="93" spans="1:9" ht="17.25" customHeight="1">
      <c r="A93" s="101" t="s">
        <v>371</v>
      </c>
      <c r="B93" s="104" t="s">
        <v>344</v>
      </c>
      <c r="C93" s="73" t="s">
        <v>317</v>
      </c>
      <c r="D93" s="74" t="s">
        <v>319</v>
      </c>
      <c r="E93" s="75"/>
      <c r="F93" s="102"/>
      <c r="G93" s="352">
        <f t="shared" si="2"/>
        <v>643000</v>
      </c>
      <c r="H93" s="352">
        <f t="shared" si="2"/>
        <v>321800</v>
      </c>
      <c r="I93" s="72">
        <f t="shared" si="1"/>
        <v>50.04665629860031</v>
      </c>
    </row>
    <row r="94" spans="1:9" ht="23.25" customHeight="1">
      <c r="A94" s="368" t="s">
        <v>360</v>
      </c>
      <c r="B94" s="104" t="s">
        <v>344</v>
      </c>
      <c r="C94" s="78" t="s">
        <v>317</v>
      </c>
      <c r="D94" s="79" t="s">
        <v>319</v>
      </c>
      <c r="E94" s="80" t="s">
        <v>477</v>
      </c>
      <c r="F94" s="367"/>
      <c r="G94" s="353">
        <f t="shared" si="2"/>
        <v>643000</v>
      </c>
      <c r="H94" s="353">
        <f t="shared" si="2"/>
        <v>321800</v>
      </c>
      <c r="I94" s="72">
        <f aca="true" t="shared" si="3" ref="I94:I100">H94/G94*100</f>
        <v>50.04665629860031</v>
      </c>
    </row>
    <row r="95" spans="1:9" ht="21.75" customHeight="1">
      <c r="A95" s="134" t="s">
        <v>394</v>
      </c>
      <c r="B95" s="104" t="s">
        <v>344</v>
      </c>
      <c r="C95" s="83" t="s">
        <v>317</v>
      </c>
      <c r="D95" s="84" t="s">
        <v>319</v>
      </c>
      <c r="E95" s="85" t="s">
        <v>477</v>
      </c>
      <c r="F95" s="103" t="s">
        <v>374</v>
      </c>
      <c r="G95" s="354">
        <v>643000</v>
      </c>
      <c r="H95" s="354">
        <v>321800</v>
      </c>
      <c r="I95" s="72">
        <f t="shared" si="3"/>
        <v>50.04665629860031</v>
      </c>
    </row>
    <row r="96" spans="1:9" ht="29.25" customHeight="1">
      <c r="A96" s="462" t="s">
        <v>289</v>
      </c>
      <c r="B96" s="516" t="s">
        <v>344</v>
      </c>
      <c r="C96" s="363" t="s">
        <v>319</v>
      </c>
      <c r="D96" s="364"/>
      <c r="E96" s="365"/>
      <c r="F96" s="364"/>
      <c r="G96" s="366">
        <f t="shared" si="2"/>
        <v>252000</v>
      </c>
      <c r="H96" s="366">
        <f t="shared" si="2"/>
        <v>0</v>
      </c>
      <c r="I96" s="72">
        <f t="shared" si="3"/>
        <v>0</v>
      </c>
    </row>
    <row r="97" spans="1:9" ht="29.25" customHeight="1">
      <c r="A97" s="101" t="s">
        <v>290</v>
      </c>
      <c r="B97" s="104" t="s">
        <v>344</v>
      </c>
      <c r="C97" s="73" t="s">
        <v>319</v>
      </c>
      <c r="D97" s="74" t="s">
        <v>346</v>
      </c>
      <c r="E97" s="75"/>
      <c r="F97" s="102"/>
      <c r="G97" s="352">
        <f t="shared" si="2"/>
        <v>252000</v>
      </c>
      <c r="H97" s="352">
        <f t="shared" si="2"/>
        <v>0</v>
      </c>
      <c r="I97" s="72">
        <f t="shared" si="3"/>
        <v>0</v>
      </c>
    </row>
    <row r="98" spans="1:9" ht="27" customHeight="1">
      <c r="A98" s="368" t="s">
        <v>478</v>
      </c>
      <c r="B98" s="104" t="s">
        <v>344</v>
      </c>
      <c r="C98" s="78" t="s">
        <v>319</v>
      </c>
      <c r="D98" s="79" t="s">
        <v>346</v>
      </c>
      <c r="E98" s="80" t="s">
        <v>465</v>
      </c>
      <c r="F98" s="367"/>
      <c r="G98" s="353">
        <f t="shared" si="2"/>
        <v>252000</v>
      </c>
      <c r="H98" s="353">
        <f t="shared" si="2"/>
        <v>0</v>
      </c>
      <c r="I98" s="72">
        <f t="shared" si="3"/>
        <v>0</v>
      </c>
    </row>
    <row r="99" spans="1:9" ht="29.25" customHeight="1">
      <c r="A99" s="138" t="s">
        <v>288</v>
      </c>
      <c r="B99" s="104" t="s">
        <v>344</v>
      </c>
      <c r="C99" s="83" t="s">
        <v>319</v>
      </c>
      <c r="D99" s="84" t="s">
        <v>346</v>
      </c>
      <c r="E99" s="85" t="s">
        <v>465</v>
      </c>
      <c r="F99" s="103" t="s">
        <v>30</v>
      </c>
      <c r="G99" s="354">
        <v>252000</v>
      </c>
      <c r="H99" s="354">
        <v>0</v>
      </c>
      <c r="I99" s="72">
        <f t="shared" si="3"/>
        <v>0</v>
      </c>
    </row>
    <row r="100" spans="1:9" ht="29.25" customHeight="1">
      <c r="A100" s="462" t="s">
        <v>339</v>
      </c>
      <c r="B100" s="516" t="s">
        <v>344</v>
      </c>
      <c r="C100" s="363" t="s">
        <v>320</v>
      </c>
      <c r="D100" s="99"/>
      <c r="E100" s="100"/>
      <c r="F100" s="99"/>
      <c r="G100" s="366">
        <f>G101+G104+G112</f>
        <v>303079.2</v>
      </c>
      <c r="H100" s="366">
        <f>H101+H104+H112</f>
        <v>30000</v>
      </c>
      <c r="I100" s="72">
        <f t="shared" si="3"/>
        <v>9.898402793725204</v>
      </c>
    </row>
    <row r="101" spans="1:9" ht="21.75" customHeight="1">
      <c r="A101" s="445" t="s">
        <v>28</v>
      </c>
      <c r="B101" s="104" t="s">
        <v>344</v>
      </c>
      <c r="C101" s="105" t="s">
        <v>320</v>
      </c>
      <c r="D101" s="76" t="s">
        <v>316</v>
      </c>
      <c r="E101" s="75"/>
      <c r="F101" s="76"/>
      <c r="G101" s="352">
        <f>G102</f>
        <v>212000</v>
      </c>
      <c r="H101" s="352">
        <f>H102</f>
        <v>30000</v>
      </c>
      <c r="I101" s="72">
        <f t="shared" si="1"/>
        <v>14.150943396226415</v>
      </c>
    </row>
    <row r="102" spans="1:9" ht="50.25" customHeight="1">
      <c r="A102" s="368" t="s">
        <v>29</v>
      </c>
      <c r="B102" s="104" t="s">
        <v>344</v>
      </c>
      <c r="C102" s="118" t="s">
        <v>320</v>
      </c>
      <c r="D102" s="81" t="s">
        <v>316</v>
      </c>
      <c r="E102" s="80" t="s">
        <v>479</v>
      </c>
      <c r="F102" s="81"/>
      <c r="G102" s="353">
        <f>G103</f>
        <v>212000</v>
      </c>
      <c r="H102" s="353">
        <f>H103</f>
        <v>30000</v>
      </c>
      <c r="I102" s="72">
        <f>H102/G102*100</f>
        <v>14.150943396226415</v>
      </c>
    </row>
    <row r="103" spans="1:9" ht="32.25" customHeight="1">
      <c r="A103" s="173" t="s">
        <v>10</v>
      </c>
      <c r="B103" s="104" t="s">
        <v>344</v>
      </c>
      <c r="C103" s="113" t="s">
        <v>320</v>
      </c>
      <c r="D103" s="84" t="s">
        <v>316</v>
      </c>
      <c r="E103" s="85" t="s">
        <v>479</v>
      </c>
      <c r="F103" s="107" t="s">
        <v>385</v>
      </c>
      <c r="G103" s="354">
        <v>212000</v>
      </c>
      <c r="H103" s="354">
        <v>30000</v>
      </c>
      <c r="I103" s="72">
        <f>H103/G103*100</f>
        <v>14.150943396226415</v>
      </c>
    </row>
    <row r="104" spans="1:9" ht="21" customHeight="1">
      <c r="A104" s="445" t="s">
        <v>291</v>
      </c>
      <c r="B104" s="104" t="s">
        <v>344</v>
      </c>
      <c r="C104" s="105" t="s">
        <v>320</v>
      </c>
      <c r="D104" s="76" t="s">
        <v>313</v>
      </c>
      <c r="E104" s="75"/>
      <c r="F104" s="76"/>
      <c r="G104" s="352">
        <f>G105+G110</f>
        <v>38079.2</v>
      </c>
      <c r="H104" s="352">
        <f>H105+H110</f>
        <v>0</v>
      </c>
      <c r="I104" s="72">
        <f t="shared" si="1"/>
        <v>0</v>
      </c>
    </row>
    <row r="105" spans="1:9" ht="42.75" customHeight="1">
      <c r="A105" s="170" t="s">
        <v>236</v>
      </c>
      <c r="B105" s="104" t="s">
        <v>344</v>
      </c>
      <c r="C105" s="121" t="s">
        <v>320</v>
      </c>
      <c r="D105" s="122" t="s">
        <v>313</v>
      </c>
      <c r="E105" s="123" t="s">
        <v>480</v>
      </c>
      <c r="F105" s="124"/>
      <c r="G105" s="125">
        <f>G106+G108</f>
        <v>38079.2</v>
      </c>
      <c r="H105" s="125">
        <f>H106+H108</f>
        <v>0</v>
      </c>
      <c r="I105" s="72">
        <f t="shared" si="1"/>
        <v>0</v>
      </c>
    </row>
    <row r="106" spans="1:13" ht="23.25" customHeight="1" hidden="1">
      <c r="A106" s="171" t="s">
        <v>237</v>
      </c>
      <c r="B106" s="104" t="s">
        <v>344</v>
      </c>
      <c r="C106" s="172" t="s">
        <v>320</v>
      </c>
      <c r="D106" s="80" t="s">
        <v>313</v>
      </c>
      <c r="E106" s="80" t="s">
        <v>481</v>
      </c>
      <c r="F106" s="84"/>
      <c r="G106" s="82">
        <f>G107</f>
        <v>0</v>
      </c>
      <c r="H106" s="370">
        <f>H107</f>
        <v>0</v>
      </c>
      <c r="I106" s="72" t="e">
        <f t="shared" si="1"/>
        <v>#DIV/0!</v>
      </c>
      <c r="J106" s="175"/>
      <c r="K106" s="175"/>
      <c r="L106" s="175"/>
      <c r="M106" s="175"/>
    </row>
    <row r="107" spans="1:13" ht="23.25" customHeight="1" hidden="1">
      <c r="A107" s="173" t="s">
        <v>10</v>
      </c>
      <c r="B107" s="104" t="s">
        <v>344</v>
      </c>
      <c r="C107" s="83" t="s">
        <v>320</v>
      </c>
      <c r="D107" s="85" t="s">
        <v>313</v>
      </c>
      <c r="E107" s="85" t="s">
        <v>481</v>
      </c>
      <c r="F107" s="84" t="s">
        <v>385</v>
      </c>
      <c r="G107" s="87">
        <v>0</v>
      </c>
      <c r="H107" s="371">
        <v>0</v>
      </c>
      <c r="I107" s="72" t="e">
        <f aca="true" t="shared" si="4" ref="I107:I117">H107/G107*100</f>
        <v>#DIV/0!</v>
      </c>
      <c r="J107" s="174"/>
      <c r="K107" s="174"/>
      <c r="M107" s="174"/>
    </row>
    <row r="108" spans="1:13" ht="30.75" customHeight="1">
      <c r="A108" s="171" t="s">
        <v>238</v>
      </c>
      <c r="B108" s="104" t="s">
        <v>344</v>
      </c>
      <c r="C108" s="172" t="s">
        <v>320</v>
      </c>
      <c r="D108" s="80" t="s">
        <v>313</v>
      </c>
      <c r="E108" s="80" t="s">
        <v>482</v>
      </c>
      <c r="F108" s="84"/>
      <c r="G108" s="82">
        <f>G109</f>
        <v>38079.2</v>
      </c>
      <c r="H108" s="372">
        <f>H109</f>
        <v>0</v>
      </c>
      <c r="I108" s="72">
        <f t="shared" si="4"/>
        <v>0</v>
      </c>
      <c r="J108" s="174"/>
      <c r="K108" s="174"/>
      <c r="M108" s="174"/>
    </row>
    <row r="109" spans="1:9" ht="23.25" customHeight="1">
      <c r="A109" s="173" t="s">
        <v>10</v>
      </c>
      <c r="B109" s="104" t="s">
        <v>344</v>
      </c>
      <c r="C109" s="83" t="s">
        <v>320</v>
      </c>
      <c r="D109" s="85" t="s">
        <v>313</v>
      </c>
      <c r="E109" s="85" t="s">
        <v>482</v>
      </c>
      <c r="F109" s="84" t="s">
        <v>385</v>
      </c>
      <c r="G109" s="87">
        <v>38079.2</v>
      </c>
      <c r="H109" s="371"/>
      <c r="I109" s="72">
        <f t="shared" si="4"/>
        <v>0</v>
      </c>
    </row>
    <row r="110" spans="1:9" ht="23.25" customHeight="1" hidden="1">
      <c r="A110" s="167" t="s">
        <v>287</v>
      </c>
      <c r="B110" s="104" t="s">
        <v>344</v>
      </c>
      <c r="C110" s="78" t="s">
        <v>320</v>
      </c>
      <c r="D110" s="81" t="s">
        <v>313</v>
      </c>
      <c r="E110" s="80" t="s">
        <v>465</v>
      </c>
      <c r="F110" s="81"/>
      <c r="G110" s="82">
        <f>G111</f>
        <v>0</v>
      </c>
      <c r="H110" s="373">
        <f>H111</f>
        <v>0</v>
      </c>
      <c r="I110" s="72" t="e">
        <f t="shared" si="4"/>
        <v>#DIV/0!</v>
      </c>
    </row>
    <row r="111" spans="1:9" ht="30" customHeight="1" hidden="1">
      <c r="A111" s="138" t="s">
        <v>288</v>
      </c>
      <c r="B111" s="104" t="s">
        <v>344</v>
      </c>
      <c r="C111" s="83" t="s">
        <v>320</v>
      </c>
      <c r="D111" s="86" t="s">
        <v>313</v>
      </c>
      <c r="E111" s="85" t="s">
        <v>465</v>
      </c>
      <c r="F111" s="86" t="s">
        <v>30</v>
      </c>
      <c r="G111" s="87">
        <v>0</v>
      </c>
      <c r="H111" s="374">
        <v>0</v>
      </c>
      <c r="I111" s="72" t="e">
        <f t="shared" si="4"/>
        <v>#DIV/0!</v>
      </c>
    </row>
    <row r="112" spans="1:9" ht="23.25" customHeight="1">
      <c r="A112" s="445" t="s">
        <v>355</v>
      </c>
      <c r="B112" s="104" t="s">
        <v>344</v>
      </c>
      <c r="C112" s="105" t="s">
        <v>320</v>
      </c>
      <c r="D112" s="76" t="s">
        <v>314</v>
      </c>
      <c r="E112" s="75"/>
      <c r="F112" s="76"/>
      <c r="G112" s="77">
        <f>G113</f>
        <v>53000</v>
      </c>
      <c r="H112" s="446">
        <f>H113</f>
        <v>0</v>
      </c>
      <c r="I112" s="72">
        <f t="shared" si="4"/>
        <v>0</v>
      </c>
    </row>
    <row r="113" spans="1:9" ht="23.25" customHeight="1">
      <c r="A113" s="368" t="s">
        <v>239</v>
      </c>
      <c r="B113" s="104" t="s">
        <v>344</v>
      </c>
      <c r="C113" s="118" t="s">
        <v>320</v>
      </c>
      <c r="D113" s="81" t="s">
        <v>314</v>
      </c>
      <c r="E113" s="80" t="s">
        <v>483</v>
      </c>
      <c r="F113" s="81"/>
      <c r="G113" s="82">
        <f>G114</f>
        <v>53000</v>
      </c>
      <c r="H113" s="82">
        <f>H114</f>
        <v>0</v>
      </c>
      <c r="I113" s="72">
        <f t="shared" si="4"/>
        <v>0</v>
      </c>
    </row>
    <row r="114" spans="1:9" ht="23.25" customHeight="1">
      <c r="A114" s="173" t="s">
        <v>10</v>
      </c>
      <c r="B114" s="104" t="s">
        <v>344</v>
      </c>
      <c r="C114" s="113" t="s">
        <v>320</v>
      </c>
      <c r="D114" s="84" t="s">
        <v>314</v>
      </c>
      <c r="E114" s="85" t="s">
        <v>483</v>
      </c>
      <c r="F114" s="107" t="s">
        <v>385</v>
      </c>
      <c r="G114" s="354">
        <v>53000</v>
      </c>
      <c r="H114" s="354">
        <v>0</v>
      </c>
      <c r="I114" s="72">
        <f t="shared" si="4"/>
        <v>0</v>
      </c>
    </row>
    <row r="115" spans="1:9" ht="23.25" customHeight="1">
      <c r="A115" s="454" t="s">
        <v>335</v>
      </c>
      <c r="B115" s="516" t="s">
        <v>344</v>
      </c>
      <c r="C115" s="363" t="s">
        <v>316</v>
      </c>
      <c r="D115" s="375"/>
      <c r="E115" s="365"/>
      <c r="F115" s="364"/>
      <c r="G115" s="366">
        <f>G116+G128+G137+G147</f>
        <v>15135680.49</v>
      </c>
      <c r="H115" s="366">
        <f>H116+H128+H137+H147</f>
        <v>7904400.24</v>
      </c>
      <c r="I115" s="72">
        <f t="shared" si="4"/>
        <v>52.223619844660185</v>
      </c>
    </row>
    <row r="116" spans="1:9" ht="16.5" customHeight="1">
      <c r="A116" s="447" t="s">
        <v>293</v>
      </c>
      <c r="B116" s="104" t="s">
        <v>344</v>
      </c>
      <c r="C116" s="157" t="s">
        <v>316</v>
      </c>
      <c r="D116" s="156" t="s">
        <v>310</v>
      </c>
      <c r="E116" s="376"/>
      <c r="F116" s="377"/>
      <c r="G116" s="378">
        <f>G117+G119+G121+G124+G126</f>
        <v>8677912.49</v>
      </c>
      <c r="H116" s="378">
        <f>H117+H119+H121+H124+H126</f>
        <v>7899048.24</v>
      </c>
      <c r="I116" s="72">
        <f t="shared" si="4"/>
        <v>91.02475104585895</v>
      </c>
    </row>
    <row r="117" spans="1:9" ht="0.75" customHeight="1">
      <c r="A117" s="442" t="s">
        <v>484</v>
      </c>
      <c r="B117" s="104" t="s">
        <v>344</v>
      </c>
      <c r="C117" s="111" t="s">
        <v>316</v>
      </c>
      <c r="D117" s="110" t="s">
        <v>310</v>
      </c>
      <c r="E117" s="110" t="s">
        <v>485</v>
      </c>
      <c r="F117" s="377"/>
      <c r="G117" s="379">
        <f>G118</f>
        <v>0</v>
      </c>
      <c r="H117" s="379">
        <f>H118</f>
        <v>0</v>
      </c>
      <c r="I117" s="72" t="e">
        <f t="shared" si="4"/>
        <v>#DIV/0!</v>
      </c>
    </row>
    <row r="118" spans="1:9" ht="29.25" customHeight="1" hidden="1">
      <c r="A118" s="134" t="s">
        <v>486</v>
      </c>
      <c r="B118" s="104" t="s">
        <v>344</v>
      </c>
      <c r="C118" s="380" t="s">
        <v>316</v>
      </c>
      <c r="D118" s="106" t="s">
        <v>310</v>
      </c>
      <c r="E118" s="106" t="s">
        <v>485</v>
      </c>
      <c r="F118" s="86" t="s">
        <v>282</v>
      </c>
      <c r="G118" s="354"/>
      <c r="H118" s="354"/>
      <c r="I118" s="72" t="e">
        <f t="shared" si="1"/>
        <v>#DIV/0!</v>
      </c>
    </row>
    <row r="119" spans="1:9" ht="15.75" customHeight="1">
      <c r="A119" s="442" t="s">
        <v>487</v>
      </c>
      <c r="B119" s="104" t="s">
        <v>344</v>
      </c>
      <c r="C119" s="111" t="s">
        <v>316</v>
      </c>
      <c r="D119" s="110" t="s">
        <v>310</v>
      </c>
      <c r="E119" s="110" t="s">
        <v>488</v>
      </c>
      <c r="F119" s="377"/>
      <c r="G119" s="379">
        <f>G120</f>
        <v>251897</v>
      </c>
      <c r="H119" s="379">
        <f>H120</f>
        <v>0</v>
      </c>
      <c r="I119" s="72">
        <f aca="true" t="shared" si="5" ref="I119:I126">H119/G119*100</f>
        <v>0</v>
      </c>
    </row>
    <row r="120" spans="1:9" ht="33" customHeight="1">
      <c r="A120" s="173" t="s">
        <v>10</v>
      </c>
      <c r="B120" s="104" t="s">
        <v>344</v>
      </c>
      <c r="C120" s="380" t="s">
        <v>316</v>
      </c>
      <c r="D120" s="106" t="s">
        <v>310</v>
      </c>
      <c r="E120" s="106" t="s">
        <v>488</v>
      </c>
      <c r="F120" s="86" t="s">
        <v>385</v>
      </c>
      <c r="G120" s="354">
        <f>251889+8</f>
        <v>251897</v>
      </c>
      <c r="H120" s="354">
        <v>0</v>
      </c>
      <c r="I120" s="72">
        <f t="shared" si="5"/>
        <v>0</v>
      </c>
    </row>
    <row r="121" spans="1:9" ht="13.5" customHeight="1">
      <c r="A121" s="442" t="s">
        <v>489</v>
      </c>
      <c r="B121" s="104" t="s">
        <v>344</v>
      </c>
      <c r="C121" s="111" t="s">
        <v>316</v>
      </c>
      <c r="D121" s="110" t="s">
        <v>310</v>
      </c>
      <c r="E121" s="110" t="s">
        <v>490</v>
      </c>
      <c r="F121" s="377"/>
      <c r="G121" s="379">
        <f>G122+G123</f>
        <v>688963</v>
      </c>
      <c r="H121" s="379">
        <f>H122+H123</f>
        <v>161995.75</v>
      </c>
      <c r="I121" s="72">
        <f t="shared" si="5"/>
        <v>23.512982554941267</v>
      </c>
    </row>
    <row r="122" spans="1:9" ht="33" customHeight="1">
      <c r="A122" s="134" t="s">
        <v>10</v>
      </c>
      <c r="B122" s="104" t="s">
        <v>344</v>
      </c>
      <c r="C122" s="380" t="s">
        <v>316</v>
      </c>
      <c r="D122" s="106" t="s">
        <v>310</v>
      </c>
      <c r="E122" s="106" t="s">
        <v>490</v>
      </c>
      <c r="F122" s="86" t="s">
        <v>385</v>
      </c>
      <c r="G122" s="354">
        <v>594945.18</v>
      </c>
      <c r="H122" s="354">
        <v>67977.93</v>
      </c>
      <c r="I122" s="72">
        <f t="shared" si="5"/>
        <v>11.425914905302701</v>
      </c>
    </row>
    <row r="123" spans="1:9" ht="21" customHeight="1">
      <c r="A123" s="134" t="s">
        <v>359</v>
      </c>
      <c r="B123" s="104" t="s">
        <v>344</v>
      </c>
      <c r="C123" s="380" t="s">
        <v>316</v>
      </c>
      <c r="D123" s="106" t="s">
        <v>310</v>
      </c>
      <c r="E123" s="106" t="s">
        <v>490</v>
      </c>
      <c r="F123" s="86" t="s">
        <v>292</v>
      </c>
      <c r="G123" s="354">
        <v>94017.82</v>
      </c>
      <c r="H123" s="354">
        <v>94017.82</v>
      </c>
      <c r="I123" s="72">
        <f t="shared" si="5"/>
        <v>100</v>
      </c>
    </row>
    <row r="124" spans="1:9" ht="43.5" customHeight="1">
      <c r="A124" s="439" t="s">
        <v>491</v>
      </c>
      <c r="B124" s="104" t="s">
        <v>344</v>
      </c>
      <c r="C124" s="111" t="s">
        <v>316</v>
      </c>
      <c r="D124" s="110" t="s">
        <v>310</v>
      </c>
      <c r="E124" s="110" t="s">
        <v>492</v>
      </c>
      <c r="F124" s="86"/>
      <c r="G124" s="353">
        <f>G125</f>
        <v>4321013.46</v>
      </c>
      <c r="H124" s="353">
        <f>H125</f>
        <v>4321013.46</v>
      </c>
      <c r="I124" s="72">
        <f t="shared" si="5"/>
        <v>100</v>
      </c>
    </row>
    <row r="125" spans="1:9" ht="40.5" customHeight="1">
      <c r="A125" s="134" t="s">
        <v>486</v>
      </c>
      <c r="B125" s="104" t="s">
        <v>344</v>
      </c>
      <c r="C125" s="380" t="s">
        <v>316</v>
      </c>
      <c r="D125" s="106" t="s">
        <v>310</v>
      </c>
      <c r="E125" s="106" t="s">
        <v>492</v>
      </c>
      <c r="F125" s="86" t="s">
        <v>282</v>
      </c>
      <c r="G125" s="354">
        <v>4321013.46</v>
      </c>
      <c r="H125" s="354">
        <v>4321013.46</v>
      </c>
      <c r="I125" s="72">
        <f t="shared" si="5"/>
        <v>100</v>
      </c>
    </row>
    <row r="126" spans="1:9" ht="33" customHeight="1">
      <c r="A126" s="439" t="s">
        <v>493</v>
      </c>
      <c r="B126" s="104" t="s">
        <v>344</v>
      </c>
      <c r="C126" s="111" t="s">
        <v>316</v>
      </c>
      <c r="D126" s="110" t="s">
        <v>310</v>
      </c>
      <c r="E126" s="110" t="s">
        <v>494</v>
      </c>
      <c r="F126" s="86"/>
      <c r="G126" s="353">
        <f>G127</f>
        <v>3416039.03</v>
      </c>
      <c r="H126" s="353">
        <f>H127</f>
        <v>3416039.03</v>
      </c>
      <c r="I126" s="72">
        <f t="shared" si="5"/>
        <v>100</v>
      </c>
    </row>
    <row r="127" spans="1:9" ht="38.25" customHeight="1">
      <c r="A127" s="134" t="s">
        <v>486</v>
      </c>
      <c r="B127" s="104" t="s">
        <v>344</v>
      </c>
      <c r="C127" s="380" t="s">
        <v>316</v>
      </c>
      <c r="D127" s="106" t="s">
        <v>310</v>
      </c>
      <c r="E127" s="106" t="s">
        <v>494</v>
      </c>
      <c r="F127" s="86" t="s">
        <v>282</v>
      </c>
      <c r="G127" s="354">
        <v>3416039.03</v>
      </c>
      <c r="H127" s="354">
        <v>3416039.03</v>
      </c>
      <c r="I127" s="72">
        <f t="shared" si="1"/>
        <v>100</v>
      </c>
    </row>
    <row r="128" spans="1:9" ht="20.25" customHeight="1">
      <c r="A128" s="448" t="s">
        <v>389</v>
      </c>
      <c r="B128" s="104" t="s">
        <v>344</v>
      </c>
      <c r="C128" s="109" t="s">
        <v>316</v>
      </c>
      <c r="D128" s="381" t="s">
        <v>317</v>
      </c>
      <c r="E128" s="110"/>
      <c r="F128" s="377"/>
      <c r="G128" s="378">
        <f>G129+G131+G133+G135</f>
        <v>4458852</v>
      </c>
      <c r="H128" s="378">
        <f>H129+H131+H133+H135</f>
        <v>5352</v>
      </c>
      <c r="I128" s="72">
        <f t="shared" si="1"/>
        <v>0.12003089584493946</v>
      </c>
    </row>
    <row r="129" spans="1:9" ht="20.25" customHeight="1">
      <c r="A129" s="356" t="s">
        <v>354</v>
      </c>
      <c r="B129" s="104" t="s">
        <v>344</v>
      </c>
      <c r="C129" s="78" t="s">
        <v>316</v>
      </c>
      <c r="D129" s="80" t="s">
        <v>317</v>
      </c>
      <c r="E129" s="80" t="s">
        <v>462</v>
      </c>
      <c r="F129" s="111"/>
      <c r="G129" s="379">
        <f>G130</f>
        <v>5352</v>
      </c>
      <c r="H129" s="379">
        <f>H130</f>
        <v>5352</v>
      </c>
      <c r="I129" s="72">
        <f aca="true" t="shared" si="6" ref="I129:I146">H129/G129*100</f>
        <v>100</v>
      </c>
    </row>
    <row r="130" spans="1:9" ht="33" customHeight="1">
      <c r="A130" s="134" t="s">
        <v>383</v>
      </c>
      <c r="B130" s="104" t="s">
        <v>344</v>
      </c>
      <c r="C130" s="83" t="s">
        <v>316</v>
      </c>
      <c r="D130" s="84" t="s">
        <v>317</v>
      </c>
      <c r="E130" s="85" t="s">
        <v>462</v>
      </c>
      <c r="F130" s="86" t="s">
        <v>385</v>
      </c>
      <c r="G130" s="354">
        <v>5352</v>
      </c>
      <c r="H130" s="354">
        <v>5352</v>
      </c>
      <c r="I130" s="72">
        <f t="shared" si="6"/>
        <v>100</v>
      </c>
    </row>
    <row r="131" spans="1:9" ht="37.5" customHeight="1">
      <c r="A131" s="439" t="s">
        <v>495</v>
      </c>
      <c r="B131" s="104" t="s">
        <v>344</v>
      </c>
      <c r="C131" s="78" t="s">
        <v>316</v>
      </c>
      <c r="D131" s="80" t="s">
        <v>317</v>
      </c>
      <c r="E131" s="80" t="s">
        <v>496</v>
      </c>
      <c r="F131" s="85"/>
      <c r="G131" s="353">
        <f>G132</f>
        <v>3455500</v>
      </c>
      <c r="H131" s="353">
        <f>H132</f>
        <v>0</v>
      </c>
      <c r="I131" s="72">
        <f t="shared" si="6"/>
        <v>0</v>
      </c>
    </row>
    <row r="132" spans="1:9" ht="33" customHeight="1">
      <c r="A132" s="134" t="s">
        <v>486</v>
      </c>
      <c r="B132" s="104" t="s">
        <v>344</v>
      </c>
      <c r="C132" s="83" t="s">
        <v>316</v>
      </c>
      <c r="D132" s="85" t="s">
        <v>317</v>
      </c>
      <c r="E132" s="85" t="s">
        <v>496</v>
      </c>
      <c r="F132" s="85" t="s">
        <v>282</v>
      </c>
      <c r="G132" s="354">
        <v>3455500</v>
      </c>
      <c r="H132" s="354">
        <v>0</v>
      </c>
      <c r="I132" s="72">
        <f t="shared" si="6"/>
        <v>0</v>
      </c>
    </row>
    <row r="133" spans="1:9" ht="48.75" customHeight="1">
      <c r="A133" s="439" t="s">
        <v>497</v>
      </c>
      <c r="B133" s="104" t="s">
        <v>344</v>
      </c>
      <c r="C133" s="78" t="s">
        <v>316</v>
      </c>
      <c r="D133" s="80" t="s">
        <v>317</v>
      </c>
      <c r="E133" s="80" t="s">
        <v>498</v>
      </c>
      <c r="F133" s="382"/>
      <c r="G133" s="353">
        <f>G134</f>
        <v>800000</v>
      </c>
      <c r="H133" s="353">
        <f>H134</f>
        <v>0</v>
      </c>
      <c r="I133" s="72">
        <f t="shared" si="6"/>
        <v>0</v>
      </c>
    </row>
    <row r="134" spans="1:9" ht="23.25" customHeight="1">
      <c r="A134" s="134" t="s">
        <v>383</v>
      </c>
      <c r="B134" s="104" t="s">
        <v>344</v>
      </c>
      <c r="C134" s="83" t="s">
        <v>316</v>
      </c>
      <c r="D134" s="85" t="s">
        <v>317</v>
      </c>
      <c r="E134" s="85" t="s">
        <v>498</v>
      </c>
      <c r="F134" s="93" t="s">
        <v>385</v>
      </c>
      <c r="G134" s="354">
        <v>800000</v>
      </c>
      <c r="H134" s="354">
        <v>0</v>
      </c>
      <c r="I134" s="72">
        <f t="shared" si="6"/>
        <v>0</v>
      </c>
    </row>
    <row r="135" spans="1:9" ht="17.25" customHeight="1">
      <c r="A135" s="356" t="s">
        <v>294</v>
      </c>
      <c r="B135" s="104" t="s">
        <v>344</v>
      </c>
      <c r="C135" s="452" t="s">
        <v>316</v>
      </c>
      <c r="D135" s="383" t="s">
        <v>317</v>
      </c>
      <c r="E135" s="383" t="s">
        <v>499</v>
      </c>
      <c r="F135" s="384"/>
      <c r="G135" s="379">
        <f>G136</f>
        <v>198000</v>
      </c>
      <c r="H135" s="379">
        <f>H136</f>
        <v>0</v>
      </c>
      <c r="I135" s="72">
        <f t="shared" si="6"/>
        <v>0</v>
      </c>
    </row>
    <row r="136" spans="1:9" ht="30" customHeight="1">
      <c r="A136" s="134" t="s">
        <v>383</v>
      </c>
      <c r="B136" s="104" t="s">
        <v>344</v>
      </c>
      <c r="C136" s="83" t="s">
        <v>316</v>
      </c>
      <c r="D136" s="84" t="s">
        <v>317</v>
      </c>
      <c r="E136" s="85" t="s">
        <v>499</v>
      </c>
      <c r="F136" s="86" t="s">
        <v>385</v>
      </c>
      <c r="G136" s="354">
        <v>198000</v>
      </c>
      <c r="H136" s="354">
        <v>0</v>
      </c>
      <c r="I136" s="72">
        <f t="shared" si="6"/>
        <v>0</v>
      </c>
    </row>
    <row r="137" spans="1:9" ht="21.75" customHeight="1">
      <c r="A137" s="449" t="s">
        <v>283</v>
      </c>
      <c r="B137" s="104" t="s">
        <v>344</v>
      </c>
      <c r="C137" s="385" t="s">
        <v>316</v>
      </c>
      <c r="D137" s="386" t="s">
        <v>319</v>
      </c>
      <c r="E137" s="80"/>
      <c r="F137" s="386"/>
      <c r="G137" s="77">
        <f>G138+G143+G145</f>
        <v>1959916</v>
      </c>
      <c r="H137" s="77">
        <f>H138+H143+H145</f>
        <v>0</v>
      </c>
      <c r="I137" s="72">
        <f t="shared" si="6"/>
        <v>0</v>
      </c>
    </row>
    <row r="138" spans="1:9" ht="18.75" customHeight="1">
      <c r="A138" s="450" t="s">
        <v>283</v>
      </c>
      <c r="B138" s="104" t="s">
        <v>344</v>
      </c>
      <c r="C138" s="387" t="s">
        <v>316</v>
      </c>
      <c r="D138" s="388" t="s">
        <v>319</v>
      </c>
      <c r="E138" s="123" t="s">
        <v>500</v>
      </c>
      <c r="F138" s="388"/>
      <c r="G138" s="389">
        <f>G139+G141</f>
        <v>18000</v>
      </c>
      <c r="H138" s="389">
        <f>H139+H141</f>
        <v>0</v>
      </c>
      <c r="I138" s="72">
        <f t="shared" si="6"/>
        <v>0</v>
      </c>
    </row>
    <row r="139" spans="1:9" ht="21" customHeight="1">
      <c r="A139" s="451" t="s">
        <v>284</v>
      </c>
      <c r="B139" s="104" t="s">
        <v>344</v>
      </c>
      <c r="C139" s="390" t="s">
        <v>316</v>
      </c>
      <c r="D139" s="391" t="s">
        <v>319</v>
      </c>
      <c r="E139" s="80" t="s">
        <v>500</v>
      </c>
      <c r="F139" s="391"/>
      <c r="G139" s="353">
        <f>G140</f>
        <v>3000</v>
      </c>
      <c r="H139" s="353">
        <f>H140</f>
        <v>0</v>
      </c>
      <c r="I139" s="72">
        <f t="shared" si="6"/>
        <v>0</v>
      </c>
    </row>
    <row r="140" spans="1:9" ht="29.25" customHeight="1">
      <c r="A140" s="134" t="s">
        <v>383</v>
      </c>
      <c r="B140" s="104" t="s">
        <v>344</v>
      </c>
      <c r="C140" s="392" t="s">
        <v>316</v>
      </c>
      <c r="D140" s="393" t="s">
        <v>319</v>
      </c>
      <c r="E140" s="85" t="s">
        <v>500</v>
      </c>
      <c r="F140" s="393" t="s">
        <v>385</v>
      </c>
      <c r="G140" s="354">
        <v>3000</v>
      </c>
      <c r="H140" s="354">
        <v>0</v>
      </c>
      <c r="I140" s="72">
        <f t="shared" si="6"/>
        <v>0</v>
      </c>
    </row>
    <row r="141" spans="1:9" ht="30.75" customHeight="1">
      <c r="A141" s="451" t="s">
        <v>501</v>
      </c>
      <c r="B141" s="104" t="s">
        <v>344</v>
      </c>
      <c r="C141" s="390" t="s">
        <v>316</v>
      </c>
      <c r="D141" s="391" t="s">
        <v>319</v>
      </c>
      <c r="E141" s="80" t="s">
        <v>502</v>
      </c>
      <c r="F141" s="391"/>
      <c r="G141" s="353">
        <f>G142</f>
        <v>15000</v>
      </c>
      <c r="H141" s="353">
        <f>H142</f>
        <v>0</v>
      </c>
      <c r="I141" s="72">
        <f t="shared" si="6"/>
        <v>0</v>
      </c>
    </row>
    <row r="142" spans="1:9" ht="21.75" customHeight="1">
      <c r="A142" s="134" t="s">
        <v>383</v>
      </c>
      <c r="B142" s="104" t="s">
        <v>344</v>
      </c>
      <c r="C142" s="392" t="s">
        <v>316</v>
      </c>
      <c r="D142" s="393" t="s">
        <v>319</v>
      </c>
      <c r="E142" s="85" t="s">
        <v>502</v>
      </c>
      <c r="F142" s="393" t="s">
        <v>385</v>
      </c>
      <c r="G142" s="354">
        <v>15000</v>
      </c>
      <c r="H142" s="354">
        <v>0</v>
      </c>
      <c r="I142" s="72">
        <f t="shared" si="6"/>
        <v>0</v>
      </c>
    </row>
    <row r="143" spans="1:9" ht="27.75" customHeight="1">
      <c r="A143" s="140" t="s">
        <v>478</v>
      </c>
      <c r="B143" s="104" t="s">
        <v>344</v>
      </c>
      <c r="C143" s="390" t="s">
        <v>316</v>
      </c>
      <c r="D143" s="128" t="s">
        <v>319</v>
      </c>
      <c r="E143" s="80" t="s">
        <v>465</v>
      </c>
      <c r="F143" s="394"/>
      <c r="G143" s="353">
        <f>G144</f>
        <v>1141916</v>
      </c>
      <c r="H143" s="353">
        <f>H144</f>
        <v>0</v>
      </c>
      <c r="I143" s="72">
        <f t="shared" si="6"/>
        <v>0</v>
      </c>
    </row>
    <row r="144" spans="1:9" ht="30" customHeight="1">
      <c r="A144" s="463" t="s">
        <v>288</v>
      </c>
      <c r="B144" s="104" t="s">
        <v>344</v>
      </c>
      <c r="C144" s="97" t="s">
        <v>316</v>
      </c>
      <c r="D144" s="393" t="s">
        <v>319</v>
      </c>
      <c r="E144" s="85" t="s">
        <v>465</v>
      </c>
      <c r="F144" s="393" t="s">
        <v>30</v>
      </c>
      <c r="G144" s="87">
        <v>1141916</v>
      </c>
      <c r="H144" s="87">
        <v>0</v>
      </c>
      <c r="I144" s="72">
        <f t="shared" si="6"/>
        <v>0</v>
      </c>
    </row>
    <row r="145" spans="1:9" ht="26.25" customHeight="1">
      <c r="A145" s="464" t="s">
        <v>503</v>
      </c>
      <c r="B145" s="104" t="s">
        <v>344</v>
      </c>
      <c r="C145" s="127" t="s">
        <v>316</v>
      </c>
      <c r="D145" s="391" t="s">
        <v>319</v>
      </c>
      <c r="E145" s="80" t="s">
        <v>504</v>
      </c>
      <c r="F145" s="391"/>
      <c r="G145" s="353">
        <f>G146</f>
        <v>800000</v>
      </c>
      <c r="H145" s="353">
        <f>H146</f>
        <v>0</v>
      </c>
      <c r="I145" s="72">
        <f t="shared" si="6"/>
        <v>0</v>
      </c>
    </row>
    <row r="146" spans="1:9" ht="30" customHeight="1">
      <c r="A146" s="463" t="s">
        <v>288</v>
      </c>
      <c r="B146" s="104" t="s">
        <v>344</v>
      </c>
      <c r="C146" s="97" t="s">
        <v>316</v>
      </c>
      <c r="D146" s="393" t="s">
        <v>319</v>
      </c>
      <c r="E146" s="85" t="s">
        <v>504</v>
      </c>
      <c r="F146" s="393" t="s">
        <v>30</v>
      </c>
      <c r="G146" s="87">
        <v>800000</v>
      </c>
      <c r="H146" s="87">
        <v>0</v>
      </c>
      <c r="I146" s="72">
        <f t="shared" si="6"/>
        <v>0</v>
      </c>
    </row>
    <row r="147" spans="1:9" ht="15.75" customHeight="1">
      <c r="A147" s="449" t="s">
        <v>336</v>
      </c>
      <c r="B147" s="104" t="s">
        <v>344</v>
      </c>
      <c r="C147" s="112" t="s">
        <v>316</v>
      </c>
      <c r="D147" s="74" t="s">
        <v>316</v>
      </c>
      <c r="E147" s="75"/>
      <c r="F147" s="76"/>
      <c r="G147" s="395">
        <f>G148</f>
        <v>39000</v>
      </c>
      <c r="H147" s="395">
        <f>H148</f>
        <v>0</v>
      </c>
      <c r="I147" s="72">
        <f t="shared" si="1"/>
        <v>0</v>
      </c>
    </row>
    <row r="148" spans="1:9" ht="18" customHeight="1">
      <c r="A148" s="171" t="s">
        <v>240</v>
      </c>
      <c r="B148" s="104" t="s">
        <v>344</v>
      </c>
      <c r="C148" s="78" t="s">
        <v>316</v>
      </c>
      <c r="D148" s="79" t="s">
        <v>316</v>
      </c>
      <c r="E148" s="80" t="s">
        <v>505</v>
      </c>
      <c r="F148" s="81"/>
      <c r="G148" s="353">
        <f>G149</f>
        <v>39000</v>
      </c>
      <c r="H148" s="353">
        <f>H149</f>
        <v>0</v>
      </c>
      <c r="I148" s="72">
        <f t="shared" si="1"/>
        <v>0</v>
      </c>
    </row>
    <row r="149" spans="1:9" ht="15.75" customHeight="1">
      <c r="A149" s="453" t="s">
        <v>214</v>
      </c>
      <c r="B149" s="104" t="s">
        <v>344</v>
      </c>
      <c r="C149" s="113" t="s">
        <v>316</v>
      </c>
      <c r="D149" s="84" t="s">
        <v>316</v>
      </c>
      <c r="E149" s="85" t="s">
        <v>505</v>
      </c>
      <c r="F149" s="86" t="s">
        <v>213</v>
      </c>
      <c r="G149" s="354">
        <v>39000</v>
      </c>
      <c r="H149" s="354">
        <v>0</v>
      </c>
      <c r="I149" s="72">
        <f t="shared" si="1"/>
        <v>0</v>
      </c>
    </row>
    <row r="150" spans="1:14" ht="21" customHeight="1">
      <c r="A150" s="454" t="s">
        <v>330</v>
      </c>
      <c r="B150" s="516" t="s">
        <v>344</v>
      </c>
      <c r="C150" s="363" t="s">
        <v>311</v>
      </c>
      <c r="D150" s="375"/>
      <c r="E150" s="365"/>
      <c r="F150" s="364"/>
      <c r="G150" s="366">
        <f>G151+G187+G259+G273</f>
        <v>279671488.8</v>
      </c>
      <c r="H150" s="366">
        <f>H151+H187+H259+H273</f>
        <v>153511782.62999997</v>
      </c>
      <c r="I150" s="72">
        <f t="shared" si="1"/>
        <v>54.890036624283866</v>
      </c>
      <c r="J150" s="175"/>
      <c r="K150" s="175"/>
      <c r="L150" s="175"/>
      <c r="M150" s="175"/>
      <c r="N150" s="176"/>
    </row>
    <row r="151" spans="1:14" ht="22.5" customHeight="1">
      <c r="A151" s="449" t="s">
        <v>331</v>
      </c>
      <c r="B151" s="104" t="s">
        <v>344</v>
      </c>
      <c r="C151" s="114" t="s">
        <v>311</v>
      </c>
      <c r="D151" s="115" t="s">
        <v>310</v>
      </c>
      <c r="E151" s="116"/>
      <c r="F151" s="117"/>
      <c r="G151" s="395">
        <f>G153+G155+G157+G167+G178+G181+G185</f>
        <v>72303146.81</v>
      </c>
      <c r="H151" s="395">
        <f>H153+H155+H157+H167+H178+H181+H185</f>
        <v>36698170.129999995</v>
      </c>
      <c r="I151" s="72">
        <f t="shared" si="1"/>
        <v>50.755979164276695</v>
      </c>
      <c r="J151" s="174"/>
      <c r="K151" s="174"/>
      <c r="N151" s="174"/>
    </row>
    <row r="152" spans="1:9" ht="28.5" customHeight="1">
      <c r="A152" s="171" t="s">
        <v>241</v>
      </c>
      <c r="B152" s="104" t="s">
        <v>344</v>
      </c>
      <c r="C152" s="118" t="s">
        <v>311</v>
      </c>
      <c r="D152" s="79" t="s">
        <v>310</v>
      </c>
      <c r="E152" s="119" t="s">
        <v>506</v>
      </c>
      <c r="F152" s="120"/>
      <c r="G152" s="353">
        <f>G151</f>
        <v>72303146.81</v>
      </c>
      <c r="H152" s="353">
        <f>H151</f>
        <v>36698170.129999995</v>
      </c>
      <c r="I152" s="72">
        <f t="shared" si="1"/>
        <v>50.755979164276695</v>
      </c>
    </row>
    <row r="153" spans="1:14" ht="18" customHeight="1">
      <c r="A153" s="131" t="s">
        <v>242</v>
      </c>
      <c r="B153" s="104" t="s">
        <v>344</v>
      </c>
      <c r="C153" s="121" t="s">
        <v>311</v>
      </c>
      <c r="D153" s="122" t="s">
        <v>310</v>
      </c>
      <c r="E153" s="123" t="s">
        <v>507</v>
      </c>
      <c r="F153" s="124"/>
      <c r="G153" s="389">
        <f>G154</f>
        <v>13545000</v>
      </c>
      <c r="H153" s="389">
        <f>H154</f>
        <v>6232050.27</v>
      </c>
      <c r="I153" s="72">
        <f t="shared" si="1"/>
        <v>46.00996877076412</v>
      </c>
      <c r="J153" s="174"/>
      <c r="K153" s="174"/>
      <c r="N153" s="174"/>
    </row>
    <row r="154" spans="1:9" ht="31.5" customHeight="1">
      <c r="A154" s="134" t="s">
        <v>10</v>
      </c>
      <c r="B154" s="104" t="s">
        <v>344</v>
      </c>
      <c r="C154" s="113" t="s">
        <v>311</v>
      </c>
      <c r="D154" s="84" t="s">
        <v>310</v>
      </c>
      <c r="E154" s="85" t="s">
        <v>507</v>
      </c>
      <c r="F154" s="86" t="s">
        <v>385</v>
      </c>
      <c r="G154" s="354">
        <v>13545000</v>
      </c>
      <c r="H154" s="354">
        <v>6232050.27</v>
      </c>
      <c r="I154" s="72">
        <f t="shared" si="1"/>
        <v>46.00996877076412</v>
      </c>
    </row>
    <row r="155" spans="1:9" ht="19.5" customHeight="1">
      <c r="A155" s="131" t="s">
        <v>295</v>
      </c>
      <c r="B155" s="104" t="s">
        <v>344</v>
      </c>
      <c r="C155" s="121" t="s">
        <v>311</v>
      </c>
      <c r="D155" s="122" t="s">
        <v>310</v>
      </c>
      <c r="E155" s="123" t="s">
        <v>508</v>
      </c>
      <c r="F155" s="124"/>
      <c r="G155" s="389">
        <f>G156</f>
        <v>200000</v>
      </c>
      <c r="H155" s="389">
        <f>H156</f>
        <v>68713.23</v>
      </c>
      <c r="I155" s="72">
        <f>H155/G155*100</f>
        <v>34.356615</v>
      </c>
    </row>
    <row r="156" spans="1:9" ht="31.5" customHeight="1">
      <c r="A156" s="134" t="s">
        <v>10</v>
      </c>
      <c r="B156" s="104" t="s">
        <v>344</v>
      </c>
      <c r="C156" s="113" t="s">
        <v>311</v>
      </c>
      <c r="D156" s="84" t="s">
        <v>310</v>
      </c>
      <c r="E156" s="85" t="s">
        <v>508</v>
      </c>
      <c r="F156" s="86" t="s">
        <v>385</v>
      </c>
      <c r="G156" s="354">
        <v>200000</v>
      </c>
      <c r="H156" s="354">
        <v>68713.23</v>
      </c>
      <c r="I156" s="72">
        <f>H156/G156*100</f>
        <v>34.356615</v>
      </c>
    </row>
    <row r="157" spans="1:9" ht="18" customHeight="1">
      <c r="A157" s="131" t="s">
        <v>243</v>
      </c>
      <c r="B157" s="104" t="s">
        <v>344</v>
      </c>
      <c r="C157" s="121" t="s">
        <v>311</v>
      </c>
      <c r="D157" s="122" t="s">
        <v>310</v>
      </c>
      <c r="E157" s="123" t="s">
        <v>509</v>
      </c>
      <c r="F157" s="124"/>
      <c r="G157" s="389">
        <f>SUM(G158:G166)</f>
        <v>15546281.75</v>
      </c>
      <c r="H157" s="389">
        <f>SUM(H158:H166)</f>
        <v>7767524.99</v>
      </c>
      <c r="I157" s="72">
        <f t="shared" si="1"/>
        <v>49.96387634618805</v>
      </c>
    </row>
    <row r="158" spans="1:9" ht="26.25" customHeight="1">
      <c r="A158" s="134" t="s">
        <v>474</v>
      </c>
      <c r="B158" s="104" t="s">
        <v>344</v>
      </c>
      <c r="C158" s="97" t="s">
        <v>311</v>
      </c>
      <c r="D158" s="98" t="s">
        <v>310</v>
      </c>
      <c r="E158" s="85" t="s">
        <v>509</v>
      </c>
      <c r="F158" s="95" t="s">
        <v>7</v>
      </c>
      <c r="G158" s="354">
        <v>3719162.52</v>
      </c>
      <c r="H158" s="354">
        <v>1613914.91</v>
      </c>
      <c r="I158" s="72">
        <f t="shared" si="1"/>
        <v>43.39457878812997</v>
      </c>
    </row>
    <row r="159" spans="1:9" ht="28.5" customHeight="1">
      <c r="A159" s="134" t="s">
        <v>9</v>
      </c>
      <c r="B159" s="104" t="s">
        <v>344</v>
      </c>
      <c r="C159" s="97" t="s">
        <v>311</v>
      </c>
      <c r="D159" s="98" t="s">
        <v>310</v>
      </c>
      <c r="E159" s="85" t="s">
        <v>509</v>
      </c>
      <c r="F159" s="95" t="s">
        <v>8</v>
      </c>
      <c r="G159" s="354">
        <v>549000</v>
      </c>
      <c r="H159" s="354">
        <v>6205.6</v>
      </c>
      <c r="I159" s="72">
        <f t="shared" si="1"/>
        <v>1.130346083788707</v>
      </c>
    </row>
    <row r="160" spans="1:9" ht="42.75" customHeight="1">
      <c r="A160" s="440" t="s">
        <v>475</v>
      </c>
      <c r="B160" s="104" t="s">
        <v>344</v>
      </c>
      <c r="C160" s="97" t="s">
        <v>311</v>
      </c>
      <c r="D160" s="98" t="s">
        <v>310</v>
      </c>
      <c r="E160" s="85" t="s">
        <v>509</v>
      </c>
      <c r="F160" s="95" t="s">
        <v>146</v>
      </c>
      <c r="G160" s="354">
        <v>2391640</v>
      </c>
      <c r="H160" s="354">
        <v>1336133.14</v>
      </c>
      <c r="I160" s="72">
        <f t="shared" si="1"/>
        <v>55.86681691224431</v>
      </c>
    </row>
    <row r="161" spans="1:9" ht="27.75" customHeight="1">
      <c r="A161" s="134" t="s">
        <v>10</v>
      </c>
      <c r="B161" s="104" t="s">
        <v>344</v>
      </c>
      <c r="C161" s="97" t="s">
        <v>311</v>
      </c>
      <c r="D161" s="98" t="s">
        <v>310</v>
      </c>
      <c r="E161" s="85" t="s">
        <v>509</v>
      </c>
      <c r="F161" s="95" t="s">
        <v>385</v>
      </c>
      <c r="G161" s="354">
        <v>7335858.9</v>
      </c>
      <c r="H161" s="354">
        <v>4023815.46</v>
      </c>
      <c r="I161" s="72">
        <f t="shared" si="1"/>
        <v>54.85132027280405</v>
      </c>
    </row>
    <row r="162" spans="1:9" ht="54.75" customHeight="1">
      <c r="A162" s="126" t="s">
        <v>11</v>
      </c>
      <c r="B162" s="104" t="s">
        <v>344</v>
      </c>
      <c r="C162" s="97" t="s">
        <v>311</v>
      </c>
      <c r="D162" s="98" t="s">
        <v>310</v>
      </c>
      <c r="E162" s="85" t="s">
        <v>509</v>
      </c>
      <c r="F162" s="95" t="s">
        <v>12</v>
      </c>
      <c r="G162" s="354">
        <v>370000</v>
      </c>
      <c r="H162" s="354">
        <v>162700</v>
      </c>
      <c r="I162" s="72">
        <f t="shared" si="1"/>
        <v>43.972972972972975</v>
      </c>
    </row>
    <row r="163" spans="1:9" ht="108" customHeight="1">
      <c r="A163" s="397" t="s">
        <v>6</v>
      </c>
      <c r="B163" s="104" t="s">
        <v>344</v>
      </c>
      <c r="C163" s="97" t="s">
        <v>311</v>
      </c>
      <c r="D163" s="98" t="s">
        <v>310</v>
      </c>
      <c r="E163" s="85" t="s">
        <v>509</v>
      </c>
      <c r="F163" s="95" t="s">
        <v>2</v>
      </c>
      <c r="G163" s="354">
        <v>290400</v>
      </c>
      <c r="H163" s="354">
        <v>163062.69</v>
      </c>
      <c r="I163" s="72">
        <f t="shared" si="1"/>
        <v>56.15106404958677</v>
      </c>
    </row>
    <row r="164" spans="1:9" ht="21.75" customHeight="1">
      <c r="A164" s="134" t="s">
        <v>1</v>
      </c>
      <c r="B164" s="104" t="s">
        <v>344</v>
      </c>
      <c r="C164" s="97" t="s">
        <v>311</v>
      </c>
      <c r="D164" s="98" t="s">
        <v>310</v>
      </c>
      <c r="E164" s="85" t="s">
        <v>509</v>
      </c>
      <c r="F164" s="86" t="s">
        <v>4</v>
      </c>
      <c r="G164" s="354">
        <v>624048.15</v>
      </c>
      <c r="H164" s="354">
        <v>311068</v>
      </c>
      <c r="I164" s="72">
        <f t="shared" si="1"/>
        <v>49.84679467441735</v>
      </c>
    </row>
    <row r="165" spans="1:9" ht="22.5" customHeight="1">
      <c r="A165" s="134" t="s">
        <v>3</v>
      </c>
      <c r="B165" s="104" t="s">
        <v>344</v>
      </c>
      <c r="C165" s="97" t="s">
        <v>311</v>
      </c>
      <c r="D165" s="98" t="s">
        <v>310</v>
      </c>
      <c r="E165" s="85" t="s">
        <v>509</v>
      </c>
      <c r="F165" s="86" t="s">
        <v>5</v>
      </c>
      <c r="G165" s="354">
        <v>122750</v>
      </c>
      <c r="H165" s="354">
        <v>9087.44</v>
      </c>
      <c r="I165" s="72">
        <f t="shared" si="1"/>
        <v>7.403209775967413</v>
      </c>
    </row>
    <row r="166" spans="1:9" ht="20.25" customHeight="1">
      <c r="A166" s="168" t="s">
        <v>471</v>
      </c>
      <c r="B166" s="104" t="s">
        <v>344</v>
      </c>
      <c r="C166" s="97" t="s">
        <v>311</v>
      </c>
      <c r="D166" s="98" t="s">
        <v>310</v>
      </c>
      <c r="E166" s="85" t="s">
        <v>509</v>
      </c>
      <c r="F166" s="86" t="s">
        <v>472</v>
      </c>
      <c r="G166" s="354">
        <v>143422.18</v>
      </c>
      <c r="H166" s="354">
        <v>141537.75</v>
      </c>
      <c r="I166" s="72">
        <f t="shared" si="1"/>
        <v>98.68609583259716</v>
      </c>
    </row>
    <row r="167" spans="1:9" ht="68.25" customHeight="1">
      <c r="A167" s="368" t="s">
        <v>244</v>
      </c>
      <c r="B167" s="104" t="s">
        <v>344</v>
      </c>
      <c r="C167" s="127" t="s">
        <v>311</v>
      </c>
      <c r="D167" s="128" t="s">
        <v>310</v>
      </c>
      <c r="E167" s="80" t="s">
        <v>510</v>
      </c>
      <c r="F167" s="81"/>
      <c r="G167" s="353">
        <f>SUM(G168:G177)</f>
        <v>40744999.99999999</v>
      </c>
      <c r="H167" s="353">
        <f>SUM(H168:H177)</f>
        <v>21615660.419999998</v>
      </c>
      <c r="I167" s="72">
        <f t="shared" si="1"/>
        <v>53.05107478218187</v>
      </c>
    </row>
    <row r="168" spans="1:9" ht="16.5" customHeight="1">
      <c r="A168" s="134" t="s">
        <v>511</v>
      </c>
      <c r="B168" s="104" t="s">
        <v>344</v>
      </c>
      <c r="C168" s="97" t="s">
        <v>311</v>
      </c>
      <c r="D168" s="98" t="s">
        <v>310</v>
      </c>
      <c r="E168" s="85" t="s">
        <v>510</v>
      </c>
      <c r="F168" s="95" t="s">
        <v>7</v>
      </c>
      <c r="G168" s="354">
        <v>29216987.16</v>
      </c>
      <c r="H168" s="354">
        <v>16025368.1</v>
      </c>
      <c r="I168" s="72">
        <f t="shared" si="1"/>
        <v>54.849488799925936</v>
      </c>
    </row>
    <row r="169" spans="1:9" ht="27.75" customHeight="1">
      <c r="A169" s="134" t="s">
        <v>9</v>
      </c>
      <c r="B169" s="104" t="s">
        <v>344</v>
      </c>
      <c r="C169" s="97" t="s">
        <v>311</v>
      </c>
      <c r="D169" s="98" t="s">
        <v>310</v>
      </c>
      <c r="E169" s="85" t="s">
        <v>510</v>
      </c>
      <c r="F169" s="95" t="s">
        <v>8</v>
      </c>
      <c r="G169" s="354">
        <v>647225</v>
      </c>
      <c r="H169" s="354">
        <v>409905.11</v>
      </c>
      <c r="I169" s="72">
        <f t="shared" si="1"/>
        <v>63.33270655490749</v>
      </c>
    </row>
    <row r="170" spans="1:9" ht="42" customHeight="1">
      <c r="A170" s="440" t="s">
        <v>475</v>
      </c>
      <c r="B170" s="104" t="s">
        <v>344</v>
      </c>
      <c r="C170" s="97" t="s">
        <v>311</v>
      </c>
      <c r="D170" s="98" t="s">
        <v>310</v>
      </c>
      <c r="E170" s="85" t="s">
        <v>510</v>
      </c>
      <c r="F170" s="95" t="s">
        <v>146</v>
      </c>
      <c r="G170" s="354">
        <v>8647559.31</v>
      </c>
      <c r="H170" s="354">
        <v>4055155.18</v>
      </c>
      <c r="I170" s="72">
        <f t="shared" si="1"/>
        <v>46.89363824669738</v>
      </c>
    </row>
    <row r="171" spans="1:9" ht="41.25" customHeight="1" hidden="1">
      <c r="A171" s="134" t="s">
        <v>382</v>
      </c>
      <c r="B171" s="104" t="s">
        <v>344</v>
      </c>
      <c r="C171" s="97" t="s">
        <v>311</v>
      </c>
      <c r="D171" s="98" t="s">
        <v>310</v>
      </c>
      <c r="E171" s="85" t="s">
        <v>510</v>
      </c>
      <c r="F171" s="95" t="s">
        <v>384</v>
      </c>
      <c r="G171" s="354"/>
      <c r="H171" s="354"/>
      <c r="I171" s="72" t="e">
        <f t="shared" si="1"/>
        <v>#DIV/0!</v>
      </c>
    </row>
    <row r="172" spans="1:9" ht="28.5" customHeight="1">
      <c r="A172" s="134" t="s">
        <v>10</v>
      </c>
      <c r="B172" s="104" t="s">
        <v>344</v>
      </c>
      <c r="C172" s="97" t="s">
        <v>311</v>
      </c>
      <c r="D172" s="98" t="s">
        <v>310</v>
      </c>
      <c r="E172" s="85" t="s">
        <v>510</v>
      </c>
      <c r="F172" s="95" t="s">
        <v>385</v>
      </c>
      <c r="G172" s="354">
        <v>610124.97</v>
      </c>
      <c r="H172" s="354">
        <v>413757.64</v>
      </c>
      <c r="I172" s="72">
        <f t="shared" si="1"/>
        <v>67.81522808351869</v>
      </c>
    </row>
    <row r="173" spans="1:9" ht="30.75" customHeight="1">
      <c r="A173" s="134" t="s">
        <v>15</v>
      </c>
      <c r="B173" s="104" t="s">
        <v>344</v>
      </c>
      <c r="C173" s="97" t="s">
        <v>311</v>
      </c>
      <c r="D173" s="98" t="s">
        <v>310</v>
      </c>
      <c r="E173" s="85" t="s">
        <v>510</v>
      </c>
      <c r="F173" s="95" t="s">
        <v>16</v>
      </c>
      <c r="G173" s="354">
        <v>38000.8</v>
      </c>
      <c r="H173" s="354">
        <v>18090.8</v>
      </c>
      <c r="I173" s="72">
        <f t="shared" si="1"/>
        <v>47.606366181764585</v>
      </c>
    </row>
    <row r="174" spans="1:9" ht="28.5" customHeight="1">
      <c r="A174" s="134" t="s">
        <v>512</v>
      </c>
      <c r="B174" s="104" t="s">
        <v>344</v>
      </c>
      <c r="C174" s="97" t="s">
        <v>311</v>
      </c>
      <c r="D174" s="98" t="s">
        <v>310</v>
      </c>
      <c r="E174" s="85" t="s">
        <v>510</v>
      </c>
      <c r="F174" s="95" t="s">
        <v>513</v>
      </c>
      <c r="G174" s="354">
        <v>30000</v>
      </c>
      <c r="H174" s="354">
        <v>13990.83</v>
      </c>
      <c r="I174" s="72">
        <f t="shared" si="1"/>
        <v>46.6361</v>
      </c>
    </row>
    <row r="175" spans="1:9" ht="55.5" customHeight="1">
      <c r="A175" s="126" t="s">
        <v>11</v>
      </c>
      <c r="B175" s="104" t="s">
        <v>344</v>
      </c>
      <c r="C175" s="97" t="s">
        <v>311</v>
      </c>
      <c r="D175" s="98" t="s">
        <v>310</v>
      </c>
      <c r="E175" s="85" t="s">
        <v>510</v>
      </c>
      <c r="F175" s="95" t="s">
        <v>12</v>
      </c>
      <c r="G175" s="354">
        <v>1548000</v>
      </c>
      <c r="H175" s="354">
        <v>672290</v>
      </c>
      <c r="I175" s="72">
        <f t="shared" si="1"/>
        <v>43.429586563307495</v>
      </c>
    </row>
    <row r="176" spans="1:9" ht="35.25" customHeight="1">
      <c r="A176" s="397" t="s">
        <v>6</v>
      </c>
      <c r="B176" s="104" t="s">
        <v>344</v>
      </c>
      <c r="C176" s="97" t="s">
        <v>311</v>
      </c>
      <c r="D176" s="98" t="s">
        <v>310</v>
      </c>
      <c r="E176" s="85" t="s">
        <v>510</v>
      </c>
      <c r="F176" s="95" t="s">
        <v>2</v>
      </c>
      <c r="G176" s="354">
        <v>3116.33</v>
      </c>
      <c r="H176" s="354">
        <v>3116.33</v>
      </c>
      <c r="I176" s="72">
        <f t="shared" si="1"/>
        <v>100</v>
      </c>
    </row>
    <row r="177" spans="1:9" ht="16.5" customHeight="1">
      <c r="A177" s="396" t="s">
        <v>471</v>
      </c>
      <c r="B177" s="104" t="s">
        <v>344</v>
      </c>
      <c r="C177" s="97" t="s">
        <v>311</v>
      </c>
      <c r="D177" s="98" t="s">
        <v>310</v>
      </c>
      <c r="E177" s="85" t="s">
        <v>510</v>
      </c>
      <c r="F177" s="95" t="s">
        <v>472</v>
      </c>
      <c r="G177" s="354">
        <v>3986.43</v>
      </c>
      <c r="H177" s="354">
        <v>3986.43</v>
      </c>
      <c r="I177" s="72">
        <f t="shared" si="1"/>
        <v>100</v>
      </c>
    </row>
    <row r="178" spans="1:9" ht="93.75" customHeight="1">
      <c r="A178" s="171" t="s">
        <v>245</v>
      </c>
      <c r="B178" s="104" t="s">
        <v>344</v>
      </c>
      <c r="C178" s="78" t="s">
        <v>311</v>
      </c>
      <c r="D178" s="79" t="s">
        <v>310</v>
      </c>
      <c r="E178" s="80" t="s">
        <v>514</v>
      </c>
      <c r="F178" s="81"/>
      <c r="G178" s="353">
        <f>G179+G180</f>
        <v>930749.06</v>
      </c>
      <c r="H178" s="353">
        <f>H179+H180</f>
        <v>538941.07</v>
      </c>
      <c r="I178" s="72"/>
    </row>
    <row r="179" spans="1:9" ht="34.5" customHeight="1">
      <c r="A179" s="453" t="s">
        <v>9</v>
      </c>
      <c r="B179" s="104" t="s">
        <v>344</v>
      </c>
      <c r="C179" s="83" t="s">
        <v>311</v>
      </c>
      <c r="D179" s="84" t="s">
        <v>310</v>
      </c>
      <c r="E179" s="85" t="s">
        <v>514</v>
      </c>
      <c r="F179" s="86" t="s">
        <v>8</v>
      </c>
      <c r="G179" s="354">
        <v>830749.06</v>
      </c>
      <c r="H179" s="354">
        <v>497894.25</v>
      </c>
      <c r="I179" s="72">
        <f>H179/G179*100</f>
        <v>59.93317043295841</v>
      </c>
    </row>
    <row r="180" spans="1:9" ht="17.25" customHeight="1">
      <c r="A180" s="453" t="s">
        <v>381</v>
      </c>
      <c r="B180" s="104" t="s">
        <v>344</v>
      </c>
      <c r="C180" s="83" t="s">
        <v>311</v>
      </c>
      <c r="D180" s="84" t="s">
        <v>310</v>
      </c>
      <c r="E180" s="85" t="s">
        <v>514</v>
      </c>
      <c r="F180" s="86" t="s">
        <v>380</v>
      </c>
      <c r="G180" s="354">
        <v>100000</v>
      </c>
      <c r="H180" s="354">
        <v>41046.82</v>
      </c>
      <c r="I180" s="72">
        <f t="shared" si="1"/>
        <v>41.046820000000004</v>
      </c>
    </row>
    <row r="181" spans="1:9" ht="78.75" customHeight="1">
      <c r="A181" s="171" t="s">
        <v>246</v>
      </c>
      <c r="B181" s="104" t="s">
        <v>344</v>
      </c>
      <c r="C181" s="78" t="s">
        <v>311</v>
      </c>
      <c r="D181" s="79" t="s">
        <v>310</v>
      </c>
      <c r="E181" s="80" t="s">
        <v>515</v>
      </c>
      <c r="F181" s="81"/>
      <c r="G181" s="353">
        <f>SUM(G182:G184)</f>
        <v>586116</v>
      </c>
      <c r="H181" s="353">
        <f>SUM(H182:H184)</f>
        <v>10027.42</v>
      </c>
      <c r="I181" s="72">
        <f t="shared" si="1"/>
        <v>1.7108251608896532</v>
      </c>
    </row>
    <row r="182" spans="1:9" ht="24" customHeight="1">
      <c r="A182" s="134" t="s">
        <v>474</v>
      </c>
      <c r="B182" s="104" t="s">
        <v>344</v>
      </c>
      <c r="C182" s="83" t="s">
        <v>311</v>
      </c>
      <c r="D182" s="85" t="s">
        <v>310</v>
      </c>
      <c r="E182" s="85" t="s">
        <v>515</v>
      </c>
      <c r="F182" s="85" t="s">
        <v>7</v>
      </c>
      <c r="G182" s="354">
        <v>116100</v>
      </c>
      <c r="H182" s="354">
        <v>2003.17</v>
      </c>
      <c r="I182" s="72">
        <f t="shared" si="1"/>
        <v>1.7253832902670112</v>
      </c>
    </row>
    <row r="183" spans="1:9" ht="24.75" customHeight="1">
      <c r="A183" s="440" t="s">
        <v>475</v>
      </c>
      <c r="B183" s="104" t="s">
        <v>344</v>
      </c>
      <c r="C183" s="83" t="s">
        <v>311</v>
      </c>
      <c r="D183" s="85" t="s">
        <v>310</v>
      </c>
      <c r="E183" s="85" t="s">
        <v>515</v>
      </c>
      <c r="F183" s="85" t="s">
        <v>146</v>
      </c>
      <c r="G183" s="354">
        <v>33900</v>
      </c>
      <c r="H183" s="354">
        <v>5198.25</v>
      </c>
      <c r="I183" s="72">
        <f t="shared" si="1"/>
        <v>15.334070796460178</v>
      </c>
    </row>
    <row r="184" spans="1:14" ht="29.25" customHeight="1">
      <c r="A184" s="134" t="s">
        <v>10</v>
      </c>
      <c r="B184" s="104" t="s">
        <v>344</v>
      </c>
      <c r="C184" s="83" t="s">
        <v>311</v>
      </c>
      <c r="D184" s="85" t="s">
        <v>310</v>
      </c>
      <c r="E184" s="85" t="s">
        <v>515</v>
      </c>
      <c r="F184" s="85" t="s">
        <v>385</v>
      </c>
      <c r="G184" s="354">
        <v>436116</v>
      </c>
      <c r="H184" s="354">
        <v>2826</v>
      </c>
      <c r="I184" s="72">
        <f t="shared" si="1"/>
        <v>0.6479927358776105</v>
      </c>
      <c r="J184" s="175"/>
      <c r="K184" s="175"/>
      <c r="L184" s="175"/>
      <c r="M184" s="175"/>
      <c r="N184" s="176"/>
    </row>
    <row r="185" spans="1:14" ht="14.25" customHeight="1">
      <c r="A185" s="171" t="s">
        <v>516</v>
      </c>
      <c r="B185" s="104" t="s">
        <v>344</v>
      </c>
      <c r="C185" s="78" t="s">
        <v>311</v>
      </c>
      <c r="D185" s="79" t="s">
        <v>310</v>
      </c>
      <c r="E185" s="80" t="s">
        <v>517</v>
      </c>
      <c r="F185" s="81"/>
      <c r="G185" s="353">
        <f>G186</f>
        <v>750000</v>
      </c>
      <c r="H185" s="353">
        <f>H186</f>
        <v>465252.73</v>
      </c>
      <c r="I185" s="72">
        <f t="shared" si="1"/>
        <v>62.03369733333333</v>
      </c>
      <c r="J185" s="175"/>
      <c r="K185" s="175"/>
      <c r="L185" s="175"/>
      <c r="M185" s="175"/>
      <c r="N185" s="176"/>
    </row>
    <row r="186" spans="1:14" ht="24.75" customHeight="1">
      <c r="A186" s="134" t="s">
        <v>10</v>
      </c>
      <c r="B186" s="104" t="s">
        <v>344</v>
      </c>
      <c r="C186" s="83" t="s">
        <v>311</v>
      </c>
      <c r="D186" s="84" t="s">
        <v>310</v>
      </c>
      <c r="E186" s="85" t="s">
        <v>517</v>
      </c>
      <c r="F186" s="86" t="s">
        <v>385</v>
      </c>
      <c r="G186" s="354">
        <v>750000</v>
      </c>
      <c r="H186" s="354">
        <v>465252.73</v>
      </c>
      <c r="I186" s="72">
        <f t="shared" si="1"/>
        <v>62.03369733333333</v>
      </c>
      <c r="J186" s="174"/>
      <c r="K186" s="174"/>
      <c r="N186" s="174"/>
    </row>
    <row r="187" spans="1:14" ht="16.5" customHeight="1">
      <c r="A187" s="449" t="s">
        <v>332</v>
      </c>
      <c r="B187" s="104" t="s">
        <v>344</v>
      </c>
      <c r="C187" s="112" t="s">
        <v>311</v>
      </c>
      <c r="D187" s="129" t="s">
        <v>317</v>
      </c>
      <c r="E187" s="75"/>
      <c r="F187" s="130"/>
      <c r="G187" s="395">
        <f>G188+G190+G217+G192+G202+G204+G227+G207+G230+G233+G238+G241+G244+G247+G249+G256+G251</f>
        <v>191259753.19</v>
      </c>
      <c r="H187" s="395">
        <f>H188+H190+H217+H192+H202+H204+H227+H207+H230+H233+H238+H241+H244+H247+H249+H256+H251</f>
        <v>109603110.02999999</v>
      </c>
      <c r="I187" s="72">
        <f t="shared" si="1"/>
        <v>57.305893269201704</v>
      </c>
      <c r="J187" s="174"/>
      <c r="K187" s="174"/>
      <c r="N187" s="174"/>
    </row>
    <row r="188" spans="1:9" ht="16.5" customHeight="1">
      <c r="A188" s="455" t="s">
        <v>247</v>
      </c>
      <c r="B188" s="104" t="s">
        <v>344</v>
      </c>
      <c r="C188" s="135" t="s">
        <v>311</v>
      </c>
      <c r="D188" s="132" t="s">
        <v>317</v>
      </c>
      <c r="E188" s="123" t="s">
        <v>518</v>
      </c>
      <c r="F188" s="124"/>
      <c r="G188" s="389">
        <f>G189</f>
        <v>2455000</v>
      </c>
      <c r="H188" s="389">
        <f>H189</f>
        <v>1369667.75</v>
      </c>
      <c r="I188" s="72">
        <f t="shared" si="1"/>
        <v>55.79094704684317</v>
      </c>
    </row>
    <row r="189" spans="1:9" ht="27.75" customHeight="1">
      <c r="A189" s="134" t="s">
        <v>10</v>
      </c>
      <c r="B189" s="104" t="s">
        <v>344</v>
      </c>
      <c r="C189" s="97" t="s">
        <v>311</v>
      </c>
      <c r="D189" s="98" t="s">
        <v>317</v>
      </c>
      <c r="E189" s="85" t="s">
        <v>518</v>
      </c>
      <c r="F189" s="86" t="s">
        <v>385</v>
      </c>
      <c r="G189" s="354">
        <f>2600000-145000</f>
        <v>2455000</v>
      </c>
      <c r="H189" s="354">
        <v>1369667.75</v>
      </c>
      <c r="I189" s="72">
        <f t="shared" si="1"/>
        <v>55.79094704684317</v>
      </c>
    </row>
    <row r="190" spans="1:9" ht="18.75" customHeight="1">
      <c r="A190" s="131" t="s">
        <v>248</v>
      </c>
      <c r="B190" s="104" t="s">
        <v>344</v>
      </c>
      <c r="C190" s="135" t="s">
        <v>311</v>
      </c>
      <c r="D190" s="132" t="s">
        <v>317</v>
      </c>
      <c r="E190" s="123" t="s">
        <v>519</v>
      </c>
      <c r="F190" s="133"/>
      <c r="G190" s="389">
        <f>G191</f>
        <v>0</v>
      </c>
      <c r="H190" s="389">
        <f>H191</f>
        <v>0</v>
      </c>
      <c r="I190" s="72" t="e">
        <f t="shared" si="1"/>
        <v>#DIV/0!</v>
      </c>
    </row>
    <row r="191" spans="1:9" ht="26.25" customHeight="1">
      <c r="A191" s="134" t="s">
        <v>10</v>
      </c>
      <c r="B191" s="104" t="s">
        <v>344</v>
      </c>
      <c r="C191" s="97" t="s">
        <v>311</v>
      </c>
      <c r="D191" s="98" t="s">
        <v>317</v>
      </c>
      <c r="E191" s="85" t="s">
        <v>519</v>
      </c>
      <c r="F191" s="96" t="s">
        <v>385</v>
      </c>
      <c r="G191" s="354"/>
      <c r="H191" s="354"/>
      <c r="I191" s="72" t="e">
        <f t="shared" si="1"/>
        <v>#DIV/0!</v>
      </c>
    </row>
    <row r="192" spans="1:9" ht="17.25" customHeight="1">
      <c r="A192" s="131" t="s">
        <v>249</v>
      </c>
      <c r="B192" s="104" t="s">
        <v>344</v>
      </c>
      <c r="C192" s="135" t="s">
        <v>311</v>
      </c>
      <c r="D192" s="132" t="s">
        <v>317</v>
      </c>
      <c r="E192" s="123" t="s">
        <v>520</v>
      </c>
      <c r="F192" s="133"/>
      <c r="G192" s="389">
        <f>SUM(G193:G201)</f>
        <v>43417190.839999996</v>
      </c>
      <c r="H192" s="389">
        <f>SUM(H193:H201)</f>
        <v>24960184.250000004</v>
      </c>
      <c r="I192" s="72">
        <f t="shared" si="1"/>
        <v>57.4891736823386</v>
      </c>
    </row>
    <row r="193" spans="1:9" ht="18.75" customHeight="1">
      <c r="A193" s="134" t="s">
        <v>474</v>
      </c>
      <c r="B193" s="104" t="s">
        <v>344</v>
      </c>
      <c r="C193" s="97" t="s">
        <v>311</v>
      </c>
      <c r="D193" s="98" t="s">
        <v>317</v>
      </c>
      <c r="E193" s="85" t="s">
        <v>520</v>
      </c>
      <c r="F193" s="95" t="s">
        <v>7</v>
      </c>
      <c r="G193" s="354">
        <v>6188000</v>
      </c>
      <c r="H193" s="354">
        <v>3407330.12</v>
      </c>
      <c r="I193" s="72">
        <f t="shared" si="1"/>
        <v>55.063511958629604</v>
      </c>
    </row>
    <row r="194" spans="1:9" ht="28.5" customHeight="1">
      <c r="A194" s="134" t="s">
        <v>9</v>
      </c>
      <c r="B194" s="104" t="s">
        <v>344</v>
      </c>
      <c r="C194" s="97" t="s">
        <v>311</v>
      </c>
      <c r="D194" s="98" t="s">
        <v>317</v>
      </c>
      <c r="E194" s="85" t="s">
        <v>520</v>
      </c>
      <c r="F194" s="95" t="s">
        <v>8</v>
      </c>
      <c r="G194" s="354">
        <v>211000</v>
      </c>
      <c r="H194" s="354">
        <v>20905.04</v>
      </c>
      <c r="I194" s="72">
        <f t="shared" si="1"/>
        <v>9.907601895734599</v>
      </c>
    </row>
    <row r="195" spans="1:9" ht="40.5" customHeight="1">
      <c r="A195" s="440" t="s">
        <v>475</v>
      </c>
      <c r="B195" s="104" t="s">
        <v>344</v>
      </c>
      <c r="C195" s="97" t="s">
        <v>311</v>
      </c>
      <c r="D195" s="98" t="s">
        <v>317</v>
      </c>
      <c r="E195" s="85" t="s">
        <v>520</v>
      </c>
      <c r="F195" s="95" t="s">
        <v>146</v>
      </c>
      <c r="G195" s="354">
        <v>2312000</v>
      </c>
      <c r="H195" s="354">
        <v>1452171.16</v>
      </c>
      <c r="I195" s="72">
        <f t="shared" si="1"/>
        <v>62.81017128027682</v>
      </c>
    </row>
    <row r="196" spans="1:9" ht="31.5" customHeight="1">
      <c r="A196" s="134" t="s">
        <v>10</v>
      </c>
      <c r="B196" s="104" t="s">
        <v>344</v>
      </c>
      <c r="C196" s="97" t="s">
        <v>311</v>
      </c>
      <c r="D196" s="98" t="s">
        <v>317</v>
      </c>
      <c r="E196" s="85" t="s">
        <v>520</v>
      </c>
      <c r="F196" s="95" t="s">
        <v>385</v>
      </c>
      <c r="G196" s="354">
        <v>16338225.71</v>
      </c>
      <c r="H196" s="354">
        <v>8338679.14</v>
      </c>
      <c r="I196" s="72">
        <f t="shared" si="1"/>
        <v>51.03785005795467</v>
      </c>
    </row>
    <row r="197" spans="1:9" ht="65.25" customHeight="1">
      <c r="A197" s="126" t="s">
        <v>11</v>
      </c>
      <c r="B197" s="104" t="s">
        <v>344</v>
      </c>
      <c r="C197" s="97" t="s">
        <v>311</v>
      </c>
      <c r="D197" s="98" t="s">
        <v>317</v>
      </c>
      <c r="E197" s="85" t="s">
        <v>520</v>
      </c>
      <c r="F197" s="95" t="s">
        <v>12</v>
      </c>
      <c r="G197" s="354">
        <v>16600000</v>
      </c>
      <c r="H197" s="354">
        <v>10944295.35</v>
      </c>
      <c r="I197" s="72">
        <f t="shared" si="1"/>
        <v>65.92949006024097</v>
      </c>
    </row>
    <row r="198" spans="1:9" ht="93.75" customHeight="1">
      <c r="A198" s="397" t="s">
        <v>6</v>
      </c>
      <c r="B198" s="104" t="s">
        <v>344</v>
      </c>
      <c r="C198" s="97" t="s">
        <v>311</v>
      </c>
      <c r="D198" s="98" t="s">
        <v>317</v>
      </c>
      <c r="E198" s="85" t="s">
        <v>520</v>
      </c>
      <c r="F198" s="95" t="s">
        <v>2</v>
      </c>
      <c r="G198" s="354">
        <v>272351</v>
      </c>
      <c r="H198" s="354">
        <v>90754.96</v>
      </c>
      <c r="I198" s="72">
        <f t="shared" si="1"/>
        <v>33.32279301342753</v>
      </c>
    </row>
    <row r="199" spans="1:9" ht="21" customHeight="1">
      <c r="A199" s="134" t="s">
        <v>1</v>
      </c>
      <c r="B199" s="104" t="s">
        <v>344</v>
      </c>
      <c r="C199" s="97" t="s">
        <v>311</v>
      </c>
      <c r="D199" s="98" t="s">
        <v>317</v>
      </c>
      <c r="E199" s="85" t="s">
        <v>520</v>
      </c>
      <c r="F199" s="86" t="s">
        <v>4</v>
      </c>
      <c r="G199" s="354">
        <v>1113416.94</v>
      </c>
      <c r="H199" s="354">
        <v>409759</v>
      </c>
      <c r="I199" s="72">
        <f t="shared" si="1"/>
        <v>36.80193692759875</v>
      </c>
    </row>
    <row r="200" spans="1:9" ht="27" customHeight="1">
      <c r="A200" s="134" t="s">
        <v>3</v>
      </c>
      <c r="B200" s="104" t="s">
        <v>344</v>
      </c>
      <c r="C200" s="97" t="s">
        <v>311</v>
      </c>
      <c r="D200" s="98" t="s">
        <v>317</v>
      </c>
      <c r="E200" s="85" t="s">
        <v>520</v>
      </c>
      <c r="F200" s="86" t="s">
        <v>5</v>
      </c>
      <c r="G200" s="354">
        <v>139920</v>
      </c>
      <c r="H200" s="354">
        <v>57106.54</v>
      </c>
      <c r="I200" s="72">
        <f t="shared" si="1"/>
        <v>40.81370783304746</v>
      </c>
    </row>
    <row r="201" spans="1:9" ht="19.5" customHeight="1">
      <c r="A201" s="168" t="s">
        <v>471</v>
      </c>
      <c r="B201" s="104" t="s">
        <v>344</v>
      </c>
      <c r="C201" s="97" t="s">
        <v>311</v>
      </c>
      <c r="D201" s="98" t="s">
        <v>317</v>
      </c>
      <c r="E201" s="85" t="s">
        <v>520</v>
      </c>
      <c r="F201" s="86" t="s">
        <v>472</v>
      </c>
      <c r="G201" s="354">
        <v>242277.19</v>
      </c>
      <c r="H201" s="354">
        <v>239182.94</v>
      </c>
      <c r="I201" s="72">
        <f t="shared" si="1"/>
        <v>98.72284716526553</v>
      </c>
    </row>
    <row r="202" spans="1:9" ht="16.5" customHeight="1">
      <c r="A202" s="131" t="s">
        <v>250</v>
      </c>
      <c r="B202" s="104" t="s">
        <v>344</v>
      </c>
      <c r="C202" s="135" t="s">
        <v>311</v>
      </c>
      <c r="D202" s="132" t="s">
        <v>317</v>
      </c>
      <c r="E202" s="123" t="s">
        <v>521</v>
      </c>
      <c r="F202" s="133"/>
      <c r="G202" s="389">
        <f>G203</f>
        <v>18000000</v>
      </c>
      <c r="H202" s="389">
        <f>H203</f>
        <v>9960308.97</v>
      </c>
      <c r="I202" s="72">
        <f t="shared" si="1"/>
        <v>55.335049833333336</v>
      </c>
    </row>
    <row r="203" spans="1:9" ht="54.75" customHeight="1">
      <c r="A203" s="126" t="s">
        <v>11</v>
      </c>
      <c r="B203" s="104" t="s">
        <v>344</v>
      </c>
      <c r="C203" s="97" t="s">
        <v>311</v>
      </c>
      <c r="D203" s="98" t="s">
        <v>317</v>
      </c>
      <c r="E203" s="85" t="s">
        <v>521</v>
      </c>
      <c r="F203" s="96" t="s">
        <v>12</v>
      </c>
      <c r="G203" s="354">
        <v>18000000</v>
      </c>
      <c r="H203" s="354">
        <v>9960308.97</v>
      </c>
      <c r="I203" s="72">
        <f t="shared" si="1"/>
        <v>55.335049833333336</v>
      </c>
    </row>
    <row r="204" spans="1:9" ht="67.5" customHeight="1">
      <c r="A204" s="171" t="s">
        <v>245</v>
      </c>
      <c r="B204" s="104" t="s">
        <v>344</v>
      </c>
      <c r="C204" s="78" t="s">
        <v>311</v>
      </c>
      <c r="D204" s="79" t="s">
        <v>317</v>
      </c>
      <c r="E204" s="80" t="s">
        <v>522</v>
      </c>
      <c r="F204" s="81"/>
      <c r="G204" s="353">
        <f>G205+G206</f>
        <v>3634250.94</v>
      </c>
      <c r="H204" s="353">
        <f>H205+H206</f>
        <v>2415932.7199999997</v>
      </c>
      <c r="I204" s="72">
        <f t="shared" si="1"/>
        <v>66.47677223961865</v>
      </c>
    </row>
    <row r="205" spans="1:9" ht="23.25" customHeight="1">
      <c r="A205" s="453" t="s">
        <v>9</v>
      </c>
      <c r="B205" s="104" t="s">
        <v>344</v>
      </c>
      <c r="C205" s="83" t="s">
        <v>311</v>
      </c>
      <c r="D205" s="84" t="s">
        <v>317</v>
      </c>
      <c r="E205" s="85" t="s">
        <v>522</v>
      </c>
      <c r="F205" s="86" t="s">
        <v>8</v>
      </c>
      <c r="G205" s="398">
        <v>2826961.92</v>
      </c>
      <c r="H205" s="398">
        <v>1679092.98</v>
      </c>
      <c r="I205" s="72">
        <f t="shared" si="1"/>
        <v>59.39567024659462</v>
      </c>
    </row>
    <row r="206" spans="1:9" ht="19.5" customHeight="1">
      <c r="A206" s="453" t="s">
        <v>381</v>
      </c>
      <c r="B206" s="104" t="s">
        <v>344</v>
      </c>
      <c r="C206" s="83" t="s">
        <v>311</v>
      </c>
      <c r="D206" s="84" t="s">
        <v>317</v>
      </c>
      <c r="E206" s="85" t="s">
        <v>522</v>
      </c>
      <c r="F206" s="86" t="s">
        <v>380</v>
      </c>
      <c r="G206" s="354">
        <v>807289.02</v>
      </c>
      <c r="H206" s="354">
        <v>736839.74</v>
      </c>
      <c r="I206" s="72">
        <f t="shared" si="1"/>
        <v>91.27335089978061</v>
      </c>
    </row>
    <row r="207" spans="1:9" ht="90" customHeight="1">
      <c r="A207" s="368" t="s">
        <v>523</v>
      </c>
      <c r="B207" s="104" t="s">
        <v>344</v>
      </c>
      <c r="C207" s="399" t="s">
        <v>311</v>
      </c>
      <c r="D207" s="128" t="s">
        <v>317</v>
      </c>
      <c r="E207" s="80" t="s">
        <v>524</v>
      </c>
      <c r="F207" s="394"/>
      <c r="G207" s="353">
        <f>SUM(G208:G216)</f>
        <v>113610000</v>
      </c>
      <c r="H207" s="353">
        <f>SUM(H208:H216)</f>
        <v>66370447.18</v>
      </c>
      <c r="I207" s="72">
        <f t="shared" si="1"/>
        <v>58.419546853269956</v>
      </c>
    </row>
    <row r="208" spans="1:9" ht="16.5" customHeight="1">
      <c r="A208" s="134" t="s">
        <v>511</v>
      </c>
      <c r="B208" s="104" t="s">
        <v>344</v>
      </c>
      <c r="C208" s="83" t="s">
        <v>311</v>
      </c>
      <c r="D208" s="85" t="s">
        <v>317</v>
      </c>
      <c r="E208" s="85" t="s">
        <v>524</v>
      </c>
      <c r="F208" s="95" t="s">
        <v>7</v>
      </c>
      <c r="G208" s="354">
        <v>43237912.29</v>
      </c>
      <c r="H208" s="354">
        <v>26815801.28</v>
      </c>
      <c r="I208" s="72">
        <f t="shared" si="1"/>
        <v>62.019186079439635</v>
      </c>
    </row>
    <row r="209" spans="1:9" ht="26.25" customHeight="1">
      <c r="A209" s="134" t="s">
        <v>9</v>
      </c>
      <c r="B209" s="104" t="s">
        <v>344</v>
      </c>
      <c r="C209" s="83" t="s">
        <v>311</v>
      </c>
      <c r="D209" s="85" t="s">
        <v>317</v>
      </c>
      <c r="E209" s="85" t="s">
        <v>524</v>
      </c>
      <c r="F209" s="95" t="s">
        <v>8</v>
      </c>
      <c r="G209" s="354">
        <v>624829.1</v>
      </c>
      <c r="H209" s="354">
        <v>400399.3</v>
      </c>
      <c r="I209" s="72">
        <f t="shared" si="1"/>
        <v>64.08141042086548</v>
      </c>
    </row>
    <row r="210" spans="1:9" ht="33" customHeight="1">
      <c r="A210" s="440" t="s">
        <v>475</v>
      </c>
      <c r="B210" s="104" t="s">
        <v>344</v>
      </c>
      <c r="C210" s="83" t="s">
        <v>311</v>
      </c>
      <c r="D210" s="85" t="s">
        <v>317</v>
      </c>
      <c r="E210" s="85" t="s">
        <v>524</v>
      </c>
      <c r="F210" s="95" t="s">
        <v>146</v>
      </c>
      <c r="G210" s="354">
        <v>13120000</v>
      </c>
      <c r="H210" s="354">
        <v>7415166.43</v>
      </c>
      <c r="I210" s="72">
        <f t="shared" si="1"/>
        <v>56.518036814024384</v>
      </c>
    </row>
    <row r="211" spans="1:9" ht="25.5">
      <c r="A211" s="134" t="s">
        <v>10</v>
      </c>
      <c r="B211" s="104" t="s">
        <v>344</v>
      </c>
      <c r="C211" s="83" t="s">
        <v>311</v>
      </c>
      <c r="D211" s="85" t="s">
        <v>317</v>
      </c>
      <c r="E211" s="85" t="s">
        <v>524</v>
      </c>
      <c r="F211" s="95" t="s">
        <v>385</v>
      </c>
      <c r="G211" s="354">
        <v>2556000</v>
      </c>
      <c r="H211" s="354">
        <v>1358684.55</v>
      </c>
      <c r="I211" s="72">
        <f t="shared" si="1"/>
        <v>53.15667253521127</v>
      </c>
    </row>
    <row r="212" spans="1:9" ht="24" customHeight="1">
      <c r="A212" s="134" t="s">
        <v>15</v>
      </c>
      <c r="B212" s="104" t="s">
        <v>344</v>
      </c>
      <c r="C212" s="83" t="s">
        <v>311</v>
      </c>
      <c r="D212" s="85" t="s">
        <v>317</v>
      </c>
      <c r="E212" s="85" t="s">
        <v>524</v>
      </c>
      <c r="F212" s="95" t="s">
        <v>16</v>
      </c>
      <c r="G212" s="354">
        <v>12325.47</v>
      </c>
      <c r="H212" s="354">
        <v>12325.47</v>
      </c>
      <c r="I212" s="72">
        <f t="shared" si="1"/>
        <v>100</v>
      </c>
    </row>
    <row r="213" spans="1:9" ht="26.25" customHeight="1">
      <c r="A213" s="134" t="s">
        <v>512</v>
      </c>
      <c r="B213" s="104" t="s">
        <v>344</v>
      </c>
      <c r="C213" s="83" t="s">
        <v>311</v>
      </c>
      <c r="D213" s="85" t="s">
        <v>317</v>
      </c>
      <c r="E213" s="85" t="s">
        <v>524</v>
      </c>
      <c r="F213" s="95" t="s">
        <v>513</v>
      </c>
      <c r="G213" s="354">
        <v>13933.14</v>
      </c>
      <c r="H213" s="354">
        <v>13933.14</v>
      </c>
      <c r="I213" s="72">
        <f aca="true" t="shared" si="7" ref="I213:I306">H213/G213*100</f>
        <v>100</v>
      </c>
    </row>
    <row r="214" spans="1:9" ht="48.75" customHeight="1">
      <c r="A214" s="126" t="s">
        <v>11</v>
      </c>
      <c r="B214" s="104" t="s">
        <v>344</v>
      </c>
      <c r="C214" s="83" t="s">
        <v>311</v>
      </c>
      <c r="D214" s="85" t="s">
        <v>317</v>
      </c>
      <c r="E214" s="85" t="s">
        <v>524</v>
      </c>
      <c r="F214" s="95" t="s">
        <v>12</v>
      </c>
      <c r="G214" s="354">
        <v>54000000</v>
      </c>
      <c r="H214" s="354">
        <v>30340048.94</v>
      </c>
      <c r="I214" s="72">
        <f t="shared" si="7"/>
        <v>56.185275814814815</v>
      </c>
    </row>
    <row r="215" spans="1:9" ht="23.25" customHeight="1">
      <c r="A215" s="134" t="s">
        <v>3</v>
      </c>
      <c r="B215" s="104" t="s">
        <v>344</v>
      </c>
      <c r="C215" s="83" t="s">
        <v>311</v>
      </c>
      <c r="D215" s="85" t="s">
        <v>317</v>
      </c>
      <c r="E215" s="85" t="s">
        <v>524</v>
      </c>
      <c r="F215" s="86" t="s">
        <v>5</v>
      </c>
      <c r="G215" s="354">
        <v>30000</v>
      </c>
      <c r="H215" s="354">
        <v>204.36</v>
      </c>
      <c r="I215" s="72">
        <f t="shared" si="7"/>
        <v>0.6812</v>
      </c>
    </row>
    <row r="216" spans="1:9" ht="18.75" customHeight="1">
      <c r="A216" s="168" t="s">
        <v>471</v>
      </c>
      <c r="B216" s="104" t="s">
        <v>344</v>
      </c>
      <c r="C216" s="83" t="s">
        <v>311</v>
      </c>
      <c r="D216" s="85" t="s">
        <v>317</v>
      </c>
      <c r="E216" s="85" t="s">
        <v>524</v>
      </c>
      <c r="F216" s="86" t="s">
        <v>472</v>
      </c>
      <c r="G216" s="354">
        <v>15000</v>
      </c>
      <c r="H216" s="354">
        <v>13883.71</v>
      </c>
      <c r="I216" s="72"/>
    </row>
    <row r="217" spans="1:9" ht="77.25" customHeight="1">
      <c r="A217" s="171" t="s">
        <v>356</v>
      </c>
      <c r="B217" s="104" t="s">
        <v>344</v>
      </c>
      <c r="C217" s="127" t="s">
        <v>311</v>
      </c>
      <c r="D217" s="128" t="s">
        <v>317</v>
      </c>
      <c r="E217" s="80" t="s">
        <v>525</v>
      </c>
      <c r="F217" s="394"/>
      <c r="G217" s="353">
        <f>SUM(G218:G226)</f>
        <v>1863100.0000000002</v>
      </c>
      <c r="H217" s="353">
        <f>SUM(H218:H226)</f>
        <v>1586917.5700000003</v>
      </c>
      <c r="I217" s="72">
        <f t="shared" si="7"/>
        <v>85.17618861038055</v>
      </c>
    </row>
    <row r="218" spans="1:9" ht="18.75" customHeight="1">
      <c r="A218" s="134" t="s">
        <v>474</v>
      </c>
      <c r="B218" s="104" t="s">
        <v>344</v>
      </c>
      <c r="C218" s="97" t="s">
        <v>311</v>
      </c>
      <c r="D218" s="98" t="s">
        <v>317</v>
      </c>
      <c r="E218" s="85" t="s">
        <v>525</v>
      </c>
      <c r="F218" s="95" t="s">
        <v>7</v>
      </c>
      <c r="G218" s="354">
        <v>908756.46</v>
      </c>
      <c r="H218" s="354">
        <v>905155.73</v>
      </c>
      <c r="I218" s="72">
        <f t="shared" si="7"/>
        <v>99.60377393080651</v>
      </c>
    </row>
    <row r="219" spans="1:9" ht="15.75" customHeight="1">
      <c r="A219" s="453" t="s">
        <v>9</v>
      </c>
      <c r="B219" s="104" t="s">
        <v>344</v>
      </c>
      <c r="C219" s="97" t="s">
        <v>311</v>
      </c>
      <c r="D219" s="98" t="s">
        <v>317</v>
      </c>
      <c r="E219" s="85" t="s">
        <v>525</v>
      </c>
      <c r="F219" s="95" t="s">
        <v>8</v>
      </c>
      <c r="G219" s="354">
        <v>1260</v>
      </c>
      <c r="H219" s="354">
        <v>1260</v>
      </c>
      <c r="I219" s="72">
        <f t="shared" si="7"/>
        <v>100</v>
      </c>
    </row>
    <row r="220" spans="1:9" ht="37.5" customHeight="1">
      <c r="A220" s="440" t="s">
        <v>475</v>
      </c>
      <c r="B220" s="104" t="s">
        <v>344</v>
      </c>
      <c r="C220" s="97" t="s">
        <v>311</v>
      </c>
      <c r="D220" s="98" t="s">
        <v>317</v>
      </c>
      <c r="E220" s="85" t="s">
        <v>525</v>
      </c>
      <c r="F220" s="86" t="s">
        <v>146</v>
      </c>
      <c r="G220" s="354">
        <v>232618.08</v>
      </c>
      <c r="H220" s="354">
        <v>232618.08</v>
      </c>
      <c r="I220" s="72">
        <f t="shared" si="7"/>
        <v>100</v>
      </c>
    </row>
    <row r="221" spans="1:9" ht="26.25" customHeight="1">
      <c r="A221" s="134" t="s">
        <v>10</v>
      </c>
      <c r="B221" s="104" t="s">
        <v>344</v>
      </c>
      <c r="C221" s="97" t="s">
        <v>311</v>
      </c>
      <c r="D221" s="98" t="s">
        <v>317</v>
      </c>
      <c r="E221" s="85" t="s">
        <v>525</v>
      </c>
      <c r="F221" s="86" t="s">
        <v>385</v>
      </c>
      <c r="G221" s="354">
        <v>285422.83</v>
      </c>
      <c r="H221" s="354">
        <v>202354.87</v>
      </c>
      <c r="I221" s="72">
        <f t="shared" si="7"/>
        <v>70.89652569137513</v>
      </c>
    </row>
    <row r="222" spans="1:9" ht="36.75" customHeight="1">
      <c r="A222" s="134" t="s">
        <v>15</v>
      </c>
      <c r="B222" s="104" t="s">
        <v>344</v>
      </c>
      <c r="C222" s="97" t="s">
        <v>311</v>
      </c>
      <c r="D222" s="98" t="s">
        <v>317</v>
      </c>
      <c r="E222" s="85" t="s">
        <v>525</v>
      </c>
      <c r="F222" s="86" t="s">
        <v>16</v>
      </c>
      <c r="G222" s="354">
        <v>89442.79</v>
      </c>
      <c r="H222" s="354">
        <v>89442.79</v>
      </c>
      <c r="I222" s="72">
        <f t="shared" si="7"/>
        <v>100</v>
      </c>
    </row>
    <row r="223" spans="1:9" ht="26.25" customHeight="1">
      <c r="A223" s="134" t="s">
        <v>512</v>
      </c>
      <c r="B223" s="104" t="s">
        <v>344</v>
      </c>
      <c r="C223" s="97" t="s">
        <v>311</v>
      </c>
      <c r="D223" s="98" t="s">
        <v>317</v>
      </c>
      <c r="E223" s="85" t="s">
        <v>525</v>
      </c>
      <c r="F223" s="86" t="s">
        <v>513</v>
      </c>
      <c r="G223" s="354">
        <v>304033.49</v>
      </c>
      <c r="H223" s="354">
        <v>118494</v>
      </c>
      <c r="I223" s="72"/>
    </row>
    <row r="224" spans="1:9" ht="27" customHeight="1">
      <c r="A224" s="134" t="s">
        <v>1</v>
      </c>
      <c r="B224" s="104" t="s">
        <v>344</v>
      </c>
      <c r="C224" s="97" t="s">
        <v>311</v>
      </c>
      <c r="D224" s="98" t="s">
        <v>317</v>
      </c>
      <c r="E224" s="85" t="s">
        <v>525</v>
      </c>
      <c r="F224" s="86" t="s">
        <v>4</v>
      </c>
      <c r="G224" s="354">
        <v>32162</v>
      </c>
      <c r="H224" s="354">
        <v>32162</v>
      </c>
      <c r="I224" s="72">
        <f>H224/G224*100</f>
        <v>100</v>
      </c>
    </row>
    <row r="225" spans="1:9" ht="26.25" customHeight="1">
      <c r="A225" s="134" t="s">
        <v>3</v>
      </c>
      <c r="B225" s="104" t="s">
        <v>344</v>
      </c>
      <c r="C225" s="97" t="s">
        <v>311</v>
      </c>
      <c r="D225" s="98" t="s">
        <v>317</v>
      </c>
      <c r="E225" s="85" t="s">
        <v>525</v>
      </c>
      <c r="F225" s="86" t="s">
        <v>5</v>
      </c>
      <c r="G225" s="354">
        <v>500</v>
      </c>
      <c r="H225" s="354">
        <v>500</v>
      </c>
      <c r="I225" s="72">
        <f t="shared" si="7"/>
        <v>100</v>
      </c>
    </row>
    <row r="226" spans="1:9" ht="12.75">
      <c r="A226" s="134" t="s">
        <v>471</v>
      </c>
      <c r="B226" s="104" t="s">
        <v>344</v>
      </c>
      <c r="C226" s="97" t="s">
        <v>311</v>
      </c>
      <c r="D226" s="98" t="s">
        <v>317</v>
      </c>
      <c r="E226" s="85" t="s">
        <v>525</v>
      </c>
      <c r="F226" s="86" t="s">
        <v>472</v>
      </c>
      <c r="G226" s="354">
        <v>8904.35</v>
      </c>
      <c r="H226" s="354">
        <v>4930.1</v>
      </c>
      <c r="I226" s="72">
        <f t="shared" si="7"/>
        <v>55.36732046696278</v>
      </c>
    </row>
    <row r="227" spans="1:9" ht="79.5" customHeight="1">
      <c r="A227" s="171" t="s">
        <v>246</v>
      </c>
      <c r="B227" s="104" t="s">
        <v>344</v>
      </c>
      <c r="C227" s="78" t="s">
        <v>311</v>
      </c>
      <c r="D227" s="79" t="s">
        <v>317</v>
      </c>
      <c r="E227" s="80" t="s">
        <v>526</v>
      </c>
      <c r="F227" s="81"/>
      <c r="G227" s="353">
        <f>SUM(G228:G229)</f>
        <v>41884</v>
      </c>
      <c r="H227" s="353">
        <f>SUM(H228:H229)</f>
        <v>2826</v>
      </c>
      <c r="I227" s="72">
        <f t="shared" si="7"/>
        <v>6.747206570528125</v>
      </c>
    </row>
    <row r="228" spans="1:9" ht="32.25" customHeight="1">
      <c r="A228" s="134" t="s">
        <v>10</v>
      </c>
      <c r="B228" s="104" t="s">
        <v>344</v>
      </c>
      <c r="C228" s="83" t="s">
        <v>311</v>
      </c>
      <c r="D228" s="85" t="s">
        <v>317</v>
      </c>
      <c r="E228" s="85" t="s">
        <v>526</v>
      </c>
      <c r="F228" s="85" t="s">
        <v>385</v>
      </c>
      <c r="G228" s="354">
        <v>17884</v>
      </c>
      <c r="H228" s="354">
        <v>2826</v>
      </c>
      <c r="I228" s="72">
        <f aca="true" t="shared" si="8" ref="I228:I233">H228/G228*100</f>
        <v>15.801834041601431</v>
      </c>
    </row>
    <row r="229" spans="1:9" ht="21.75" customHeight="1">
      <c r="A229" s="453" t="s">
        <v>381</v>
      </c>
      <c r="B229" s="104" t="s">
        <v>344</v>
      </c>
      <c r="C229" s="83" t="s">
        <v>311</v>
      </c>
      <c r="D229" s="85" t="s">
        <v>317</v>
      </c>
      <c r="E229" s="85" t="s">
        <v>526</v>
      </c>
      <c r="F229" s="85" t="s">
        <v>380</v>
      </c>
      <c r="G229" s="354">
        <v>24000</v>
      </c>
      <c r="H229" s="354">
        <v>0</v>
      </c>
      <c r="I229" s="72">
        <f t="shared" si="8"/>
        <v>0</v>
      </c>
    </row>
    <row r="230" spans="1:9" ht="39" customHeight="1">
      <c r="A230" s="170" t="s">
        <v>31</v>
      </c>
      <c r="B230" s="104" t="s">
        <v>344</v>
      </c>
      <c r="C230" s="136" t="s">
        <v>311</v>
      </c>
      <c r="D230" s="132" t="s">
        <v>317</v>
      </c>
      <c r="E230" s="123" t="s">
        <v>527</v>
      </c>
      <c r="F230" s="133"/>
      <c r="G230" s="389">
        <f>G231+G232</f>
        <v>631800</v>
      </c>
      <c r="H230" s="389">
        <f>H231+H232</f>
        <v>50950</v>
      </c>
      <c r="I230" s="72">
        <f t="shared" si="8"/>
        <v>8.064260842038621</v>
      </c>
    </row>
    <row r="231" spans="1:9" ht="27" customHeight="1">
      <c r="A231" s="134" t="s">
        <v>10</v>
      </c>
      <c r="B231" s="104" t="s">
        <v>344</v>
      </c>
      <c r="C231" s="83" t="s">
        <v>311</v>
      </c>
      <c r="D231" s="85" t="s">
        <v>317</v>
      </c>
      <c r="E231" s="85" t="s">
        <v>527</v>
      </c>
      <c r="F231" s="95" t="s">
        <v>385</v>
      </c>
      <c r="G231" s="354">
        <v>330800</v>
      </c>
      <c r="H231" s="354">
        <v>15220</v>
      </c>
      <c r="I231" s="72">
        <f t="shared" si="8"/>
        <v>4.600967351874244</v>
      </c>
    </row>
    <row r="232" spans="1:9" ht="18.75" customHeight="1">
      <c r="A232" s="453" t="s">
        <v>381</v>
      </c>
      <c r="B232" s="104" t="s">
        <v>344</v>
      </c>
      <c r="C232" s="83" t="s">
        <v>311</v>
      </c>
      <c r="D232" s="85" t="s">
        <v>317</v>
      </c>
      <c r="E232" s="85" t="s">
        <v>527</v>
      </c>
      <c r="F232" s="95" t="s">
        <v>380</v>
      </c>
      <c r="G232" s="354">
        <v>301000</v>
      </c>
      <c r="H232" s="354">
        <v>35730</v>
      </c>
      <c r="I232" s="72">
        <f t="shared" si="8"/>
        <v>11.870431893687709</v>
      </c>
    </row>
    <row r="233" spans="1:9" ht="30.75" customHeight="1">
      <c r="A233" s="171" t="s">
        <v>528</v>
      </c>
      <c r="B233" s="104" t="s">
        <v>344</v>
      </c>
      <c r="C233" s="78" t="s">
        <v>311</v>
      </c>
      <c r="D233" s="79" t="s">
        <v>317</v>
      </c>
      <c r="E233" s="80" t="s">
        <v>529</v>
      </c>
      <c r="F233" s="81"/>
      <c r="G233" s="353">
        <f>SUM(G234:G237)</f>
        <v>3371000</v>
      </c>
      <c r="H233" s="353">
        <f>SUM(H234:H237)</f>
        <v>1144390.1</v>
      </c>
      <c r="I233" s="72">
        <f t="shared" si="8"/>
        <v>33.94808958765945</v>
      </c>
    </row>
    <row r="234" spans="1:9" ht="19.5" customHeight="1">
      <c r="A234" s="134" t="s">
        <v>474</v>
      </c>
      <c r="B234" s="104" t="s">
        <v>344</v>
      </c>
      <c r="C234" s="83" t="s">
        <v>311</v>
      </c>
      <c r="D234" s="84" t="s">
        <v>317</v>
      </c>
      <c r="E234" s="85" t="s">
        <v>529</v>
      </c>
      <c r="F234" s="95" t="s">
        <v>7</v>
      </c>
      <c r="G234" s="354">
        <v>928200</v>
      </c>
      <c r="H234" s="354">
        <v>0</v>
      </c>
      <c r="I234" s="72">
        <f t="shared" si="7"/>
        <v>0</v>
      </c>
    </row>
    <row r="235" spans="1:9" ht="26.25" customHeight="1">
      <c r="A235" s="134" t="s">
        <v>9</v>
      </c>
      <c r="B235" s="104" t="s">
        <v>344</v>
      </c>
      <c r="C235" s="83" t="s">
        <v>311</v>
      </c>
      <c r="D235" s="84" t="s">
        <v>317</v>
      </c>
      <c r="E235" s="85" t="s">
        <v>529</v>
      </c>
      <c r="F235" s="95" t="s">
        <v>8</v>
      </c>
      <c r="G235" s="354">
        <v>1000</v>
      </c>
      <c r="H235" s="354">
        <v>0</v>
      </c>
      <c r="I235" s="72">
        <f t="shared" si="7"/>
        <v>0</v>
      </c>
    </row>
    <row r="236" spans="1:9" ht="35.25" customHeight="1">
      <c r="A236" s="440" t="s">
        <v>475</v>
      </c>
      <c r="B236" s="104" t="s">
        <v>344</v>
      </c>
      <c r="C236" s="83" t="s">
        <v>311</v>
      </c>
      <c r="D236" s="84" t="s">
        <v>317</v>
      </c>
      <c r="E236" s="85" t="s">
        <v>529</v>
      </c>
      <c r="F236" s="95" t="s">
        <v>146</v>
      </c>
      <c r="G236" s="354">
        <v>641800</v>
      </c>
      <c r="H236" s="354">
        <v>0</v>
      </c>
      <c r="I236" s="72">
        <f t="shared" si="7"/>
        <v>0</v>
      </c>
    </row>
    <row r="237" spans="1:9" ht="48.75" customHeight="1">
      <c r="A237" s="134" t="s">
        <v>11</v>
      </c>
      <c r="B237" s="104" t="s">
        <v>344</v>
      </c>
      <c r="C237" s="83" t="s">
        <v>311</v>
      </c>
      <c r="D237" s="84" t="s">
        <v>317</v>
      </c>
      <c r="E237" s="85" t="s">
        <v>529</v>
      </c>
      <c r="F237" s="95" t="s">
        <v>12</v>
      </c>
      <c r="G237" s="362">
        <v>1800000</v>
      </c>
      <c r="H237" s="362">
        <v>1144390.1</v>
      </c>
      <c r="I237" s="72">
        <f t="shared" si="7"/>
        <v>63.57722777777778</v>
      </c>
    </row>
    <row r="238" spans="1:9" ht="57.75" customHeight="1">
      <c r="A238" s="439" t="s">
        <v>530</v>
      </c>
      <c r="B238" s="104" t="s">
        <v>344</v>
      </c>
      <c r="C238" s="78" t="s">
        <v>311</v>
      </c>
      <c r="D238" s="79" t="s">
        <v>317</v>
      </c>
      <c r="E238" s="80" t="s">
        <v>531</v>
      </c>
      <c r="F238" s="360"/>
      <c r="G238" s="361">
        <f>G239+G240</f>
        <v>2425000</v>
      </c>
      <c r="H238" s="361">
        <f>H239+H240</f>
        <v>866625.87</v>
      </c>
      <c r="I238" s="72">
        <f t="shared" si="7"/>
        <v>35.737149278350515</v>
      </c>
    </row>
    <row r="239" spans="1:9" ht="33" customHeight="1">
      <c r="A239" s="134" t="s">
        <v>10</v>
      </c>
      <c r="B239" s="104" t="s">
        <v>344</v>
      </c>
      <c r="C239" s="83" t="s">
        <v>311</v>
      </c>
      <c r="D239" s="84" t="s">
        <v>317</v>
      </c>
      <c r="E239" s="85" t="s">
        <v>531</v>
      </c>
      <c r="F239" s="95" t="s">
        <v>385</v>
      </c>
      <c r="G239" s="362">
        <v>1498000</v>
      </c>
      <c r="H239" s="362">
        <v>866625.87</v>
      </c>
      <c r="I239" s="72">
        <f t="shared" si="7"/>
        <v>57.852194259012016</v>
      </c>
    </row>
    <row r="240" spans="1:9" ht="15" customHeight="1">
      <c r="A240" s="453" t="s">
        <v>381</v>
      </c>
      <c r="B240" s="104" t="s">
        <v>344</v>
      </c>
      <c r="C240" s="83" t="s">
        <v>311</v>
      </c>
      <c r="D240" s="84" t="s">
        <v>317</v>
      </c>
      <c r="E240" s="85" t="s">
        <v>531</v>
      </c>
      <c r="F240" s="95" t="s">
        <v>380</v>
      </c>
      <c r="G240" s="362">
        <v>927000</v>
      </c>
      <c r="H240" s="362">
        <v>0</v>
      </c>
      <c r="I240" s="72">
        <f t="shared" si="7"/>
        <v>0</v>
      </c>
    </row>
    <row r="241" spans="1:9" ht="57.75" customHeight="1">
      <c r="A241" s="171" t="s">
        <v>532</v>
      </c>
      <c r="B241" s="104" t="s">
        <v>344</v>
      </c>
      <c r="C241" s="78" t="s">
        <v>311</v>
      </c>
      <c r="D241" s="79" t="s">
        <v>317</v>
      </c>
      <c r="E241" s="80" t="s">
        <v>533</v>
      </c>
      <c r="F241" s="360"/>
      <c r="G241" s="361">
        <f>G242+G243</f>
        <v>1535000</v>
      </c>
      <c r="H241" s="361">
        <f>H242+H243</f>
        <v>820766.5</v>
      </c>
      <c r="I241" s="72">
        <f t="shared" si="7"/>
        <v>53.47013029315961</v>
      </c>
    </row>
    <row r="242" spans="1:9" ht="27" customHeight="1">
      <c r="A242" s="134" t="s">
        <v>10</v>
      </c>
      <c r="B242" s="104" t="s">
        <v>344</v>
      </c>
      <c r="C242" s="83" t="s">
        <v>311</v>
      </c>
      <c r="D242" s="84" t="s">
        <v>317</v>
      </c>
      <c r="E242" s="85" t="s">
        <v>533</v>
      </c>
      <c r="F242" s="95" t="s">
        <v>385</v>
      </c>
      <c r="G242" s="362">
        <v>513315</v>
      </c>
      <c r="H242" s="362">
        <v>282368.5</v>
      </c>
      <c r="I242" s="72">
        <f t="shared" si="7"/>
        <v>55.00881524989529</v>
      </c>
    </row>
    <row r="243" spans="1:14" ht="15.75" customHeight="1">
      <c r="A243" s="453" t="s">
        <v>381</v>
      </c>
      <c r="B243" s="104" t="s">
        <v>344</v>
      </c>
      <c r="C243" s="83" t="s">
        <v>534</v>
      </c>
      <c r="D243" s="84" t="s">
        <v>317</v>
      </c>
      <c r="E243" s="85" t="s">
        <v>533</v>
      </c>
      <c r="F243" s="95" t="s">
        <v>380</v>
      </c>
      <c r="G243" s="362">
        <v>1021685</v>
      </c>
      <c r="H243" s="362">
        <v>538398</v>
      </c>
      <c r="I243" s="72">
        <f t="shared" si="7"/>
        <v>52.697064163612076</v>
      </c>
      <c r="J243" s="175"/>
      <c r="K243" s="175"/>
      <c r="L243" s="175"/>
      <c r="M243" s="175"/>
      <c r="N243" s="176"/>
    </row>
    <row r="244" spans="1:11" ht="16.5" customHeight="1">
      <c r="A244" s="171" t="s">
        <v>535</v>
      </c>
      <c r="B244" s="104" t="s">
        <v>344</v>
      </c>
      <c r="C244" s="78" t="s">
        <v>311</v>
      </c>
      <c r="D244" s="79" t="s">
        <v>317</v>
      </c>
      <c r="E244" s="80" t="s">
        <v>536</v>
      </c>
      <c r="F244" s="360"/>
      <c r="G244" s="361">
        <f>G245+G246</f>
        <v>103000</v>
      </c>
      <c r="H244" s="361">
        <f>H245+H246</f>
        <v>49019.71000000001</v>
      </c>
      <c r="I244" s="72">
        <f t="shared" si="7"/>
        <v>47.59195145631069</v>
      </c>
      <c r="J244" s="174"/>
      <c r="K244" s="174"/>
    </row>
    <row r="245" spans="1:11" ht="25.5">
      <c r="A245" s="134" t="s">
        <v>10</v>
      </c>
      <c r="B245" s="104" t="s">
        <v>344</v>
      </c>
      <c r="C245" s="83" t="s">
        <v>311</v>
      </c>
      <c r="D245" s="84" t="s">
        <v>317</v>
      </c>
      <c r="E245" s="85" t="s">
        <v>536</v>
      </c>
      <c r="F245" s="95" t="s">
        <v>7</v>
      </c>
      <c r="G245" s="362">
        <v>79108</v>
      </c>
      <c r="H245" s="362">
        <v>37649.55</v>
      </c>
      <c r="I245" s="72">
        <f t="shared" si="7"/>
        <v>47.59259493350862</v>
      </c>
      <c r="J245" s="174"/>
      <c r="K245" s="174"/>
    </row>
    <row r="246" spans="1:9" ht="12.75">
      <c r="A246" s="453" t="s">
        <v>381</v>
      </c>
      <c r="B246" s="104" t="s">
        <v>344</v>
      </c>
      <c r="C246" s="83" t="s">
        <v>311</v>
      </c>
      <c r="D246" s="84" t="s">
        <v>317</v>
      </c>
      <c r="E246" s="85" t="s">
        <v>536</v>
      </c>
      <c r="F246" s="95" t="s">
        <v>146</v>
      </c>
      <c r="G246" s="362">
        <v>23892</v>
      </c>
      <c r="H246" s="362">
        <v>11370.16</v>
      </c>
      <c r="I246" s="72">
        <f>H246/G246*100</f>
        <v>47.58982086053909</v>
      </c>
    </row>
    <row r="247" spans="1:9" ht="51.75" customHeight="1">
      <c r="A247" s="171" t="s">
        <v>537</v>
      </c>
      <c r="B247" s="104" t="s">
        <v>344</v>
      </c>
      <c r="C247" s="78" t="s">
        <v>311</v>
      </c>
      <c r="D247" s="79" t="s">
        <v>317</v>
      </c>
      <c r="E247" s="80" t="s">
        <v>538</v>
      </c>
      <c r="F247" s="360"/>
      <c r="G247" s="361">
        <f>G248</f>
        <v>0</v>
      </c>
      <c r="H247" s="361">
        <f>H248</f>
        <v>0</v>
      </c>
      <c r="I247" s="72" t="e">
        <f>H247/G247*100</f>
        <v>#DIV/0!</v>
      </c>
    </row>
    <row r="248" spans="1:9" ht="25.5" hidden="1">
      <c r="A248" s="134" t="s">
        <v>10</v>
      </c>
      <c r="B248" s="104" t="s">
        <v>344</v>
      </c>
      <c r="C248" s="83" t="s">
        <v>311</v>
      </c>
      <c r="D248" s="84" t="s">
        <v>317</v>
      </c>
      <c r="E248" s="85" t="s">
        <v>538</v>
      </c>
      <c r="F248" s="95" t="s">
        <v>385</v>
      </c>
      <c r="G248" s="362"/>
      <c r="H248" s="362"/>
      <c r="I248" s="72" t="e">
        <f>H248/G248*100</f>
        <v>#DIV/0!</v>
      </c>
    </row>
    <row r="249" spans="1:9" ht="63.75" hidden="1">
      <c r="A249" s="171" t="s">
        <v>539</v>
      </c>
      <c r="B249" s="104" t="s">
        <v>344</v>
      </c>
      <c r="C249" s="78" t="s">
        <v>311</v>
      </c>
      <c r="D249" s="79" t="s">
        <v>317</v>
      </c>
      <c r="E249" s="80" t="s">
        <v>540</v>
      </c>
      <c r="F249" s="360"/>
      <c r="G249" s="361">
        <f>G250</f>
        <v>0</v>
      </c>
      <c r="H249" s="361">
        <f>H250</f>
        <v>0</v>
      </c>
      <c r="I249" s="72" t="e">
        <f>H249/G249*100</f>
        <v>#DIV/0!</v>
      </c>
    </row>
    <row r="250" spans="1:9" ht="30" customHeight="1" hidden="1">
      <c r="A250" s="134" t="s">
        <v>10</v>
      </c>
      <c r="B250" s="104" t="s">
        <v>344</v>
      </c>
      <c r="C250" s="83" t="s">
        <v>311</v>
      </c>
      <c r="D250" s="84" t="s">
        <v>317</v>
      </c>
      <c r="E250" s="85" t="s">
        <v>540</v>
      </c>
      <c r="F250" s="95" t="s">
        <v>385</v>
      </c>
      <c r="G250" s="362"/>
      <c r="H250" s="362"/>
      <c r="I250" s="72" t="e">
        <f t="shared" si="7"/>
        <v>#DIV/0!</v>
      </c>
    </row>
    <row r="251" spans="1:9" ht="29.25" customHeight="1">
      <c r="A251" s="171" t="s">
        <v>541</v>
      </c>
      <c r="B251" s="104" t="s">
        <v>344</v>
      </c>
      <c r="C251" s="78" t="s">
        <v>311</v>
      </c>
      <c r="D251" s="79" t="s">
        <v>317</v>
      </c>
      <c r="E251" s="80" t="s">
        <v>542</v>
      </c>
      <c r="F251" s="360"/>
      <c r="G251" s="361">
        <f>G252+G253+G254+G255</f>
        <v>21527.41</v>
      </c>
      <c r="H251" s="361">
        <f>H252+H253+H254+H255</f>
        <v>5073.41</v>
      </c>
      <c r="I251" s="72">
        <f t="shared" si="7"/>
        <v>23.567210361116363</v>
      </c>
    </row>
    <row r="252" spans="1:9" ht="26.25" customHeight="1">
      <c r="A252" s="134" t="s">
        <v>10</v>
      </c>
      <c r="B252" s="104" t="s">
        <v>344</v>
      </c>
      <c r="C252" s="83" t="s">
        <v>311</v>
      </c>
      <c r="D252" s="84" t="s">
        <v>317</v>
      </c>
      <c r="E252" s="85" t="s">
        <v>542</v>
      </c>
      <c r="F252" s="95" t="s">
        <v>385</v>
      </c>
      <c r="G252" s="362">
        <v>10</v>
      </c>
      <c r="H252" s="362">
        <v>10</v>
      </c>
      <c r="I252" s="72">
        <f t="shared" si="7"/>
        <v>100</v>
      </c>
    </row>
    <row r="253" spans="1:9" ht="22.5" customHeight="1">
      <c r="A253" s="134" t="s">
        <v>1</v>
      </c>
      <c r="B253" s="104" t="s">
        <v>344</v>
      </c>
      <c r="C253" s="83" t="s">
        <v>311</v>
      </c>
      <c r="D253" s="84" t="s">
        <v>317</v>
      </c>
      <c r="E253" s="85" t="s">
        <v>542</v>
      </c>
      <c r="F253" s="95" t="s">
        <v>4</v>
      </c>
      <c r="G253" s="362">
        <v>16454</v>
      </c>
      <c r="H253" s="362">
        <v>0</v>
      </c>
      <c r="I253" s="72">
        <f t="shared" si="7"/>
        <v>0</v>
      </c>
    </row>
    <row r="254" spans="1:9" ht="19.5" customHeight="1">
      <c r="A254" s="134" t="s">
        <v>3</v>
      </c>
      <c r="B254" s="104" t="s">
        <v>344</v>
      </c>
      <c r="C254" s="83" t="s">
        <v>311</v>
      </c>
      <c r="D254" s="84" t="s">
        <v>317</v>
      </c>
      <c r="E254" s="85" t="s">
        <v>542</v>
      </c>
      <c r="F254" s="95" t="s">
        <v>5</v>
      </c>
      <c r="G254" s="362">
        <v>200</v>
      </c>
      <c r="H254" s="362">
        <v>200</v>
      </c>
      <c r="I254" s="72">
        <f t="shared" si="7"/>
        <v>100</v>
      </c>
    </row>
    <row r="255" spans="1:9" ht="16.5" customHeight="1">
      <c r="A255" s="134" t="s">
        <v>471</v>
      </c>
      <c r="B255" s="104" t="s">
        <v>344</v>
      </c>
      <c r="C255" s="83" t="s">
        <v>311</v>
      </c>
      <c r="D255" s="84" t="s">
        <v>317</v>
      </c>
      <c r="E255" s="85" t="s">
        <v>542</v>
      </c>
      <c r="F255" s="95" t="s">
        <v>472</v>
      </c>
      <c r="G255" s="362">
        <v>4863.41</v>
      </c>
      <c r="H255" s="362">
        <v>4863.41</v>
      </c>
      <c r="I255" s="72">
        <f t="shared" si="7"/>
        <v>100</v>
      </c>
    </row>
    <row r="256" spans="1:9" ht="54.75" customHeight="1">
      <c r="A256" s="131" t="s">
        <v>543</v>
      </c>
      <c r="B256" s="104" t="s">
        <v>344</v>
      </c>
      <c r="C256" s="481" t="s">
        <v>311</v>
      </c>
      <c r="D256" s="122" t="s">
        <v>317</v>
      </c>
      <c r="E256" s="123" t="s">
        <v>544</v>
      </c>
      <c r="F256" s="400"/>
      <c r="G256" s="401">
        <f>G257+G258</f>
        <v>151000</v>
      </c>
      <c r="H256" s="401">
        <f>H257+H258</f>
        <v>0</v>
      </c>
      <c r="I256" s="72">
        <f t="shared" si="7"/>
        <v>0</v>
      </c>
    </row>
    <row r="257" spans="1:9" ht="32.25" customHeight="1">
      <c r="A257" s="134" t="s">
        <v>10</v>
      </c>
      <c r="B257" s="104" t="s">
        <v>344</v>
      </c>
      <c r="C257" s="83" t="s">
        <v>311</v>
      </c>
      <c r="D257" s="84" t="s">
        <v>317</v>
      </c>
      <c r="E257" s="85" t="s">
        <v>544</v>
      </c>
      <c r="F257" s="95" t="s">
        <v>385</v>
      </c>
      <c r="G257" s="362">
        <v>54000</v>
      </c>
      <c r="H257" s="362">
        <v>0</v>
      </c>
      <c r="I257" s="72">
        <f t="shared" si="7"/>
        <v>0</v>
      </c>
    </row>
    <row r="258" spans="1:9" ht="25.5" customHeight="1">
      <c r="A258" s="134" t="s">
        <v>10</v>
      </c>
      <c r="B258" s="104" t="s">
        <v>344</v>
      </c>
      <c r="C258" s="83" t="s">
        <v>311</v>
      </c>
      <c r="D258" s="84" t="s">
        <v>317</v>
      </c>
      <c r="E258" s="85" t="s">
        <v>544</v>
      </c>
      <c r="F258" s="95" t="s">
        <v>380</v>
      </c>
      <c r="G258" s="362">
        <v>97000</v>
      </c>
      <c r="H258" s="362">
        <v>0</v>
      </c>
      <c r="I258" s="72">
        <f t="shared" si="7"/>
        <v>0</v>
      </c>
    </row>
    <row r="259" spans="1:9" ht="12.75">
      <c r="A259" s="448" t="s">
        <v>379</v>
      </c>
      <c r="B259" s="104" t="s">
        <v>344</v>
      </c>
      <c r="C259" s="73" t="s">
        <v>311</v>
      </c>
      <c r="D259" s="74" t="s">
        <v>311</v>
      </c>
      <c r="E259" s="85"/>
      <c r="F259" s="95"/>
      <c r="G259" s="402">
        <f>G260+G266+G269+G263</f>
        <v>1707620.8</v>
      </c>
      <c r="H259" s="402">
        <f>H260+H266+H269+H263</f>
        <v>780023.7</v>
      </c>
      <c r="I259" s="72">
        <f t="shared" si="7"/>
        <v>45.6789762692045</v>
      </c>
    </row>
    <row r="260" spans="1:9" ht="15.75" customHeight="1">
      <c r="A260" s="464" t="s">
        <v>251</v>
      </c>
      <c r="B260" s="104" t="s">
        <v>344</v>
      </c>
      <c r="C260" s="127" t="s">
        <v>311</v>
      </c>
      <c r="D260" s="79" t="s">
        <v>311</v>
      </c>
      <c r="E260" s="80" t="s">
        <v>545</v>
      </c>
      <c r="F260" s="403"/>
      <c r="G260" s="353">
        <f>SUM(G261:G262)</f>
        <v>90400</v>
      </c>
      <c r="H260" s="353">
        <f>SUM(H261:H262)</f>
        <v>53596.8</v>
      </c>
      <c r="I260" s="72">
        <f t="shared" si="7"/>
        <v>59.28849557522125</v>
      </c>
    </row>
    <row r="261" spans="1:9" ht="45" customHeight="1" hidden="1">
      <c r="A261" s="134" t="s">
        <v>234</v>
      </c>
      <c r="B261" s="104" t="s">
        <v>344</v>
      </c>
      <c r="C261" s="97" t="s">
        <v>311</v>
      </c>
      <c r="D261" s="98" t="s">
        <v>311</v>
      </c>
      <c r="E261" s="85" t="s">
        <v>545</v>
      </c>
      <c r="F261" s="86" t="s">
        <v>232</v>
      </c>
      <c r="G261" s="354">
        <v>0</v>
      </c>
      <c r="H261" s="354">
        <v>0</v>
      </c>
      <c r="I261" s="72" t="e">
        <f t="shared" si="7"/>
        <v>#DIV/0!</v>
      </c>
    </row>
    <row r="262" spans="1:9" ht="30.75" customHeight="1">
      <c r="A262" s="134" t="s">
        <v>10</v>
      </c>
      <c r="B262" s="104" t="s">
        <v>344</v>
      </c>
      <c r="C262" s="97" t="s">
        <v>311</v>
      </c>
      <c r="D262" s="98" t="s">
        <v>311</v>
      </c>
      <c r="E262" s="85" t="s">
        <v>545</v>
      </c>
      <c r="F262" s="86" t="s">
        <v>385</v>
      </c>
      <c r="G262" s="354">
        <v>90400</v>
      </c>
      <c r="H262" s="354">
        <v>53596.8</v>
      </c>
      <c r="I262" s="72">
        <f t="shared" si="7"/>
        <v>59.28849557522125</v>
      </c>
    </row>
    <row r="263" spans="1:9" ht="27" customHeight="1">
      <c r="A263" s="439" t="s">
        <v>546</v>
      </c>
      <c r="B263" s="104" t="s">
        <v>344</v>
      </c>
      <c r="C263" s="127" t="s">
        <v>311</v>
      </c>
      <c r="D263" s="128" t="s">
        <v>311</v>
      </c>
      <c r="E263" s="80" t="s">
        <v>547</v>
      </c>
      <c r="F263" s="81"/>
      <c r="G263" s="353">
        <f>G264+G265</f>
        <v>1271000</v>
      </c>
      <c r="H263" s="353">
        <f>H264+H265</f>
        <v>526926.4</v>
      </c>
      <c r="I263" s="72">
        <f t="shared" si="7"/>
        <v>41.45762391817467</v>
      </c>
    </row>
    <row r="264" spans="1:9" ht="27" customHeight="1">
      <c r="A264" s="134" t="s">
        <v>10</v>
      </c>
      <c r="B264" s="104" t="s">
        <v>344</v>
      </c>
      <c r="C264" s="97" t="s">
        <v>311</v>
      </c>
      <c r="D264" s="98" t="s">
        <v>311</v>
      </c>
      <c r="E264" s="85" t="s">
        <v>547</v>
      </c>
      <c r="F264" s="86" t="s">
        <v>385</v>
      </c>
      <c r="G264" s="354">
        <v>514887</v>
      </c>
      <c r="H264" s="354">
        <v>34742.4</v>
      </c>
      <c r="I264" s="72">
        <f t="shared" si="7"/>
        <v>6.747577623828141</v>
      </c>
    </row>
    <row r="265" spans="1:9" ht="18" customHeight="1">
      <c r="A265" s="453" t="s">
        <v>381</v>
      </c>
      <c r="B265" s="104" t="s">
        <v>344</v>
      </c>
      <c r="C265" s="97" t="s">
        <v>311</v>
      </c>
      <c r="D265" s="98" t="s">
        <v>311</v>
      </c>
      <c r="E265" s="85" t="s">
        <v>547</v>
      </c>
      <c r="F265" s="86" t="s">
        <v>380</v>
      </c>
      <c r="G265" s="354">
        <v>756113</v>
      </c>
      <c r="H265" s="354">
        <v>492184</v>
      </c>
      <c r="I265" s="72">
        <f>H265/G265*100</f>
        <v>65.09397404885249</v>
      </c>
    </row>
    <row r="266" spans="1:9" ht="51" customHeight="1">
      <c r="A266" s="464" t="s">
        <v>252</v>
      </c>
      <c r="B266" s="104" t="s">
        <v>344</v>
      </c>
      <c r="C266" s="127" t="s">
        <v>311</v>
      </c>
      <c r="D266" s="79" t="s">
        <v>311</v>
      </c>
      <c r="E266" s="80" t="s">
        <v>548</v>
      </c>
      <c r="F266" s="403"/>
      <c r="G266" s="353">
        <f>SUM(G267:G268)</f>
        <v>141300</v>
      </c>
      <c r="H266" s="353">
        <f>SUM(H267:H268)</f>
        <v>82012.48999999999</v>
      </c>
      <c r="I266" s="72">
        <f>H266/G266*100</f>
        <v>58.04139419674451</v>
      </c>
    </row>
    <row r="267" spans="1:9" ht="30" customHeight="1">
      <c r="A267" s="134" t="s">
        <v>10</v>
      </c>
      <c r="B267" s="104" t="s">
        <v>344</v>
      </c>
      <c r="C267" s="97" t="s">
        <v>311</v>
      </c>
      <c r="D267" s="98" t="s">
        <v>311</v>
      </c>
      <c r="E267" s="85" t="s">
        <v>548</v>
      </c>
      <c r="F267" s="86" t="s">
        <v>385</v>
      </c>
      <c r="G267" s="354">
        <v>77300</v>
      </c>
      <c r="H267" s="354">
        <v>40402.29</v>
      </c>
      <c r="I267" s="72">
        <f>H267/G267*100</f>
        <v>52.26686934023286</v>
      </c>
    </row>
    <row r="268" spans="1:9" ht="21.75" customHeight="1">
      <c r="A268" s="453" t="s">
        <v>381</v>
      </c>
      <c r="B268" s="104" t="s">
        <v>344</v>
      </c>
      <c r="C268" s="97" t="s">
        <v>311</v>
      </c>
      <c r="D268" s="98" t="s">
        <v>311</v>
      </c>
      <c r="E268" s="85" t="s">
        <v>548</v>
      </c>
      <c r="F268" s="96" t="s">
        <v>380</v>
      </c>
      <c r="G268" s="354">
        <v>64000</v>
      </c>
      <c r="H268" s="354">
        <v>41610.2</v>
      </c>
      <c r="I268" s="72">
        <f>H268/G268*100</f>
        <v>65.01593749999999</v>
      </c>
    </row>
    <row r="269" spans="1:9" ht="29.25" customHeight="1">
      <c r="A269" s="464" t="s">
        <v>549</v>
      </c>
      <c r="B269" s="104" t="s">
        <v>344</v>
      </c>
      <c r="C269" s="127" t="s">
        <v>311</v>
      </c>
      <c r="D269" s="79" t="s">
        <v>311</v>
      </c>
      <c r="E269" s="80" t="s">
        <v>550</v>
      </c>
      <c r="F269" s="86"/>
      <c r="G269" s="353">
        <f>G270+G271+G272</f>
        <v>204920.8</v>
      </c>
      <c r="H269" s="353">
        <f>H270+H271+H272</f>
        <v>117488.01000000001</v>
      </c>
      <c r="I269" s="72">
        <f>H269/G269*100</f>
        <v>57.33337465010874</v>
      </c>
    </row>
    <row r="270" spans="1:9" ht="12.75">
      <c r="A270" s="440" t="s">
        <v>474</v>
      </c>
      <c r="B270" s="104" t="s">
        <v>344</v>
      </c>
      <c r="C270" s="97" t="s">
        <v>311</v>
      </c>
      <c r="D270" s="84" t="s">
        <v>311</v>
      </c>
      <c r="E270" s="85" t="s">
        <v>550</v>
      </c>
      <c r="F270" s="86" t="s">
        <v>7</v>
      </c>
      <c r="G270" s="404">
        <v>109191.87</v>
      </c>
      <c r="H270" s="404">
        <v>76102.28</v>
      </c>
      <c r="I270" s="72">
        <f t="shared" si="7"/>
        <v>69.69592150038278</v>
      </c>
    </row>
    <row r="271" spans="1:9" ht="43.5" customHeight="1">
      <c r="A271" s="440" t="s">
        <v>475</v>
      </c>
      <c r="B271" s="104" t="s">
        <v>344</v>
      </c>
      <c r="C271" s="97" t="s">
        <v>311</v>
      </c>
      <c r="D271" s="84" t="s">
        <v>311</v>
      </c>
      <c r="E271" s="85" t="s">
        <v>550</v>
      </c>
      <c r="F271" s="86" t="s">
        <v>146</v>
      </c>
      <c r="G271" s="404">
        <v>42006.87</v>
      </c>
      <c r="H271" s="404">
        <v>16057.27</v>
      </c>
      <c r="I271" s="72">
        <f t="shared" si="7"/>
        <v>38.22534266418802</v>
      </c>
    </row>
    <row r="272" spans="1:9" ht="19.5" customHeight="1">
      <c r="A272" s="453" t="s">
        <v>381</v>
      </c>
      <c r="B272" s="104" t="s">
        <v>344</v>
      </c>
      <c r="C272" s="97" t="s">
        <v>311</v>
      </c>
      <c r="D272" s="84" t="s">
        <v>311</v>
      </c>
      <c r="E272" s="85" t="s">
        <v>550</v>
      </c>
      <c r="F272" s="86" t="s">
        <v>380</v>
      </c>
      <c r="G272" s="404">
        <v>53722.06</v>
      </c>
      <c r="H272" s="404">
        <v>25328.46</v>
      </c>
      <c r="I272" s="72">
        <f t="shared" si="7"/>
        <v>47.14722406400648</v>
      </c>
    </row>
    <row r="273" spans="1:9" ht="19.5" customHeight="1">
      <c r="A273" s="449" t="s">
        <v>333</v>
      </c>
      <c r="B273" s="104" t="s">
        <v>344</v>
      </c>
      <c r="C273" s="112" t="s">
        <v>311</v>
      </c>
      <c r="D273" s="74" t="s">
        <v>313</v>
      </c>
      <c r="E273" s="75"/>
      <c r="F273" s="76"/>
      <c r="G273" s="352">
        <f>G274+G282+G292+G295+G288+G290</f>
        <v>14400968</v>
      </c>
      <c r="H273" s="352">
        <f>H274+H282+H292+H295+H288+H290</f>
        <v>6430478.7700000005</v>
      </c>
      <c r="I273" s="72">
        <f t="shared" si="7"/>
        <v>44.65310088877359</v>
      </c>
    </row>
    <row r="274" spans="1:9" ht="27" customHeight="1">
      <c r="A274" s="131" t="s">
        <v>253</v>
      </c>
      <c r="B274" s="104" t="s">
        <v>344</v>
      </c>
      <c r="C274" s="135" t="s">
        <v>311</v>
      </c>
      <c r="D274" s="122" t="s">
        <v>313</v>
      </c>
      <c r="E274" s="123" t="s">
        <v>551</v>
      </c>
      <c r="F274" s="124"/>
      <c r="G274" s="389">
        <f>SUM(G275:G281)</f>
        <v>10409810</v>
      </c>
      <c r="H274" s="389">
        <f>SUM(H275:H281)</f>
        <v>5523900.37</v>
      </c>
      <c r="I274" s="72">
        <f t="shared" si="7"/>
        <v>53.064372644649616</v>
      </c>
    </row>
    <row r="275" spans="1:9" ht="18" customHeight="1">
      <c r="A275" s="134" t="s">
        <v>474</v>
      </c>
      <c r="B275" s="104" t="s">
        <v>344</v>
      </c>
      <c r="C275" s="97" t="s">
        <v>311</v>
      </c>
      <c r="D275" s="84" t="s">
        <v>313</v>
      </c>
      <c r="E275" s="85" t="s">
        <v>551</v>
      </c>
      <c r="F275" s="95" t="s">
        <v>7</v>
      </c>
      <c r="G275" s="354">
        <v>7083034.1</v>
      </c>
      <c r="H275" s="354">
        <v>3016357.18</v>
      </c>
      <c r="I275" s="72">
        <f t="shared" si="7"/>
        <v>42.58566508948475</v>
      </c>
    </row>
    <row r="276" spans="1:9" ht="31.5" customHeight="1">
      <c r="A276" s="134" t="s">
        <v>9</v>
      </c>
      <c r="B276" s="104" t="s">
        <v>344</v>
      </c>
      <c r="C276" s="97" t="s">
        <v>311</v>
      </c>
      <c r="D276" s="84" t="s">
        <v>313</v>
      </c>
      <c r="E276" s="85" t="s">
        <v>551</v>
      </c>
      <c r="F276" s="95" t="s">
        <v>8</v>
      </c>
      <c r="G276" s="354">
        <v>311000</v>
      </c>
      <c r="H276" s="354">
        <v>272728.99</v>
      </c>
      <c r="I276" s="72">
        <f t="shared" si="7"/>
        <v>87.69420900321543</v>
      </c>
    </row>
    <row r="277" spans="1:9" ht="41.25" customHeight="1">
      <c r="A277" s="440" t="s">
        <v>475</v>
      </c>
      <c r="B277" s="104" t="s">
        <v>344</v>
      </c>
      <c r="C277" s="97" t="s">
        <v>311</v>
      </c>
      <c r="D277" s="84" t="s">
        <v>313</v>
      </c>
      <c r="E277" s="85" t="s">
        <v>551</v>
      </c>
      <c r="F277" s="95" t="s">
        <v>146</v>
      </c>
      <c r="G277" s="354">
        <v>2409758.68</v>
      </c>
      <c r="H277" s="354">
        <v>1824185.25</v>
      </c>
      <c r="I277" s="72">
        <f t="shared" si="7"/>
        <v>75.69991406774392</v>
      </c>
    </row>
    <row r="278" spans="1:9" ht="28.5" customHeight="1">
      <c r="A278" s="134" t="s">
        <v>10</v>
      </c>
      <c r="B278" s="104" t="s">
        <v>344</v>
      </c>
      <c r="C278" s="97" t="s">
        <v>311</v>
      </c>
      <c r="D278" s="84" t="s">
        <v>313</v>
      </c>
      <c r="E278" s="85" t="s">
        <v>551</v>
      </c>
      <c r="F278" s="95" t="s">
        <v>385</v>
      </c>
      <c r="G278" s="354">
        <v>485000</v>
      </c>
      <c r="H278" s="354">
        <v>325429.57</v>
      </c>
      <c r="I278" s="72">
        <f t="shared" si="7"/>
        <v>67.09888041237113</v>
      </c>
    </row>
    <row r="279" spans="1:9" ht="26.25" customHeight="1">
      <c r="A279" s="134" t="s">
        <v>1</v>
      </c>
      <c r="B279" s="104" t="s">
        <v>344</v>
      </c>
      <c r="C279" s="97" t="s">
        <v>311</v>
      </c>
      <c r="D279" s="84" t="s">
        <v>313</v>
      </c>
      <c r="E279" s="85" t="s">
        <v>551</v>
      </c>
      <c r="F279" s="86" t="s">
        <v>4</v>
      </c>
      <c r="G279" s="354">
        <v>10000</v>
      </c>
      <c r="H279" s="354">
        <v>475.75</v>
      </c>
      <c r="I279" s="72">
        <f t="shared" si="7"/>
        <v>4.7575</v>
      </c>
    </row>
    <row r="280" spans="1:14" ht="19.5" customHeight="1">
      <c r="A280" s="134" t="s">
        <v>3</v>
      </c>
      <c r="B280" s="104" t="s">
        <v>344</v>
      </c>
      <c r="C280" s="97" t="s">
        <v>311</v>
      </c>
      <c r="D280" s="84" t="s">
        <v>313</v>
      </c>
      <c r="E280" s="85" t="s">
        <v>551</v>
      </c>
      <c r="F280" s="86" t="s">
        <v>5</v>
      </c>
      <c r="G280" s="354">
        <v>26790</v>
      </c>
      <c r="H280" s="354">
        <v>500</v>
      </c>
      <c r="I280" s="72">
        <f t="shared" si="7"/>
        <v>1.8663680477790219</v>
      </c>
      <c r="J280" s="175"/>
      <c r="K280" s="175"/>
      <c r="L280" s="175"/>
      <c r="M280" s="175"/>
      <c r="N280" s="176"/>
    </row>
    <row r="281" spans="1:14" ht="19.5" customHeight="1">
      <c r="A281" s="168" t="s">
        <v>471</v>
      </c>
      <c r="B281" s="104" t="s">
        <v>344</v>
      </c>
      <c r="C281" s="97" t="s">
        <v>311</v>
      </c>
      <c r="D281" s="84" t="s">
        <v>313</v>
      </c>
      <c r="E281" s="85" t="s">
        <v>551</v>
      </c>
      <c r="F281" s="86" t="s">
        <v>472</v>
      </c>
      <c r="G281" s="354">
        <v>84227.22</v>
      </c>
      <c r="H281" s="354">
        <v>84223.63</v>
      </c>
      <c r="I281" s="72">
        <f t="shared" si="7"/>
        <v>99.99573771994375</v>
      </c>
      <c r="J281" s="174"/>
      <c r="K281" s="174"/>
      <c r="L281" s="174"/>
      <c r="N281" s="174"/>
    </row>
    <row r="282" spans="1:9" ht="38.25">
      <c r="A282" s="464" t="s">
        <v>285</v>
      </c>
      <c r="B282" s="104" t="s">
        <v>344</v>
      </c>
      <c r="C282" s="127" t="s">
        <v>311</v>
      </c>
      <c r="D282" s="79" t="s">
        <v>313</v>
      </c>
      <c r="E282" s="80" t="s">
        <v>552</v>
      </c>
      <c r="F282" s="403"/>
      <c r="G282" s="353">
        <f>SUM(G283:G287)</f>
        <v>1004958</v>
      </c>
      <c r="H282" s="353">
        <f>SUM(H283:H287)</f>
        <v>111540</v>
      </c>
      <c r="I282" s="72">
        <f t="shared" si="7"/>
        <v>11.098971300293146</v>
      </c>
    </row>
    <row r="283" spans="1:9" ht="12.75">
      <c r="A283" s="134" t="s">
        <v>9</v>
      </c>
      <c r="B283" s="104" t="s">
        <v>344</v>
      </c>
      <c r="C283" s="97" t="s">
        <v>311</v>
      </c>
      <c r="D283" s="98" t="s">
        <v>313</v>
      </c>
      <c r="E283" s="85" t="s">
        <v>552</v>
      </c>
      <c r="F283" s="86" t="s">
        <v>8</v>
      </c>
      <c r="G283" s="354">
        <v>16190</v>
      </c>
      <c r="H283" s="354">
        <v>16190</v>
      </c>
      <c r="I283" s="72">
        <f t="shared" si="7"/>
        <v>100</v>
      </c>
    </row>
    <row r="284" spans="1:14" ht="25.5" hidden="1">
      <c r="A284" s="134" t="s">
        <v>296</v>
      </c>
      <c r="B284" s="104" t="s">
        <v>344</v>
      </c>
      <c r="C284" s="97" t="s">
        <v>311</v>
      </c>
      <c r="D284" s="98" t="s">
        <v>313</v>
      </c>
      <c r="E284" s="85" t="s">
        <v>552</v>
      </c>
      <c r="F284" s="86" t="s">
        <v>297</v>
      </c>
      <c r="G284" s="354">
        <v>0</v>
      </c>
      <c r="H284" s="354">
        <v>0</v>
      </c>
      <c r="I284" s="72" t="e">
        <f t="shared" si="7"/>
        <v>#DIV/0!</v>
      </c>
      <c r="J284" s="174"/>
      <c r="K284" s="174"/>
      <c r="L284" s="174"/>
      <c r="N284" s="174"/>
    </row>
    <row r="285" spans="1:9" ht="25.5">
      <c r="A285" s="134" t="s">
        <v>553</v>
      </c>
      <c r="B285" s="104" t="s">
        <v>344</v>
      </c>
      <c r="C285" s="97" t="s">
        <v>311</v>
      </c>
      <c r="D285" s="98" t="s">
        <v>313</v>
      </c>
      <c r="E285" s="85" t="s">
        <v>552</v>
      </c>
      <c r="F285" s="86" t="s">
        <v>385</v>
      </c>
      <c r="G285" s="354">
        <v>33350</v>
      </c>
      <c r="H285" s="354">
        <v>30350</v>
      </c>
      <c r="I285" s="72">
        <f t="shared" si="7"/>
        <v>91.00449775112443</v>
      </c>
    </row>
    <row r="286" spans="1:9" ht="28.5" customHeight="1">
      <c r="A286" s="168" t="s">
        <v>554</v>
      </c>
      <c r="B286" s="104" t="s">
        <v>344</v>
      </c>
      <c r="C286" s="97" t="s">
        <v>311</v>
      </c>
      <c r="D286" s="98" t="s">
        <v>313</v>
      </c>
      <c r="E286" s="85" t="s">
        <v>552</v>
      </c>
      <c r="F286" s="86" t="s">
        <v>380</v>
      </c>
      <c r="G286" s="354">
        <v>955418</v>
      </c>
      <c r="H286" s="354">
        <v>65000</v>
      </c>
      <c r="I286" s="72">
        <f t="shared" si="7"/>
        <v>6.803304940874047</v>
      </c>
    </row>
    <row r="287" spans="1:9" ht="0.75" customHeight="1">
      <c r="A287" s="453" t="s">
        <v>381</v>
      </c>
      <c r="B287" s="104" t="s">
        <v>344</v>
      </c>
      <c r="C287" s="97" t="s">
        <v>311</v>
      </c>
      <c r="D287" s="98" t="s">
        <v>313</v>
      </c>
      <c r="E287" s="85" t="s">
        <v>552</v>
      </c>
      <c r="F287" s="86" t="s">
        <v>380</v>
      </c>
      <c r="G287" s="354">
        <v>0</v>
      </c>
      <c r="H287" s="354">
        <v>0</v>
      </c>
      <c r="I287" s="72" t="e">
        <f t="shared" si="7"/>
        <v>#DIV/0!</v>
      </c>
    </row>
    <row r="288" spans="1:9" ht="30" customHeight="1">
      <c r="A288" s="171" t="s">
        <v>555</v>
      </c>
      <c r="B288" s="104" t="s">
        <v>344</v>
      </c>
      <c r="C288" s="127" t="s">
        <v>311</v>
      </c>
      <c r="D288" s="128" t="s">
        <v>313</v>
      </c>
      <c r="E288" s="80" t="s">
        <v>556</v>
      </c>
      <c r="F288" s="81"/>
      <c r="G288" s="353">
        <f>G289</f>
        <v>1316668</v>
      </c>
      <c r="H288" s="353">
        <f>H289</f>
        <v>0</v>
      </c>
      <c r="I288" s="72">
        <f t="shared" si="7"/>
        <v>0</v>
      </c>
    </row>
    <row r="289" spans="1:9" ht="38.25" customHeight="1">
      <c r="A289" s="134" t="s">
        <v>553</v>
      </c>
      <c r="B289" s="104" t="s">
        <v>344</v>
      </c>
      <c r="C289" s="97" t="s">
        <v>311</v>
      </c>
      <c r="D289" s="98" t="s">
        <v>313</v>
      </c>
      <c r="E289" s="85" t="s">
        <v>556</v>
      </c>
      <c r="F289" s="86" t="s">
        <v>385</v>
      </c>
      <c r="G289" s="354">
        <v>1316668</v>
      </c>
      <c r="H289" s="354">
        <v>0</v>
      </c>
      <c r="I289" s="72">
        <f>H289/G289*100</f>
        <v>0</v>
      </c>
    </row>
    <row r="290" spans="1:9" ht="29.25" customHeight="1">
      <c r="A290" s="171" t="s">
        <v>557</v>
      </c>
      <c r="B290" s="104" t="s">
        <v>344</v>
      </c>
      <c r="C290" s="127" t="s">
        <v>311</v>
      </c>
      <c r="D290" s="128" t="s">
        <v>313</v>
      </c>
      <c r="E290" s="80" t="s">
        <v>558</v>
      </c>
      <c r="F290" s="86"/>
      <c r="G290" s="353">
        <f>G291</f>
        <v>92600</v>
      </c>
      <c r="H290" s="353">
        <f>H291</f>
        <v>50000</v>
      </c>
      <c r="I290" s="72">
        <f>H290/G290*100</f>
        <v>53.99568034557235</v>
      </c>
    </row>
    <row r="291" spans="1:9" ht="36" customHeight="1">
      <c r="A291" s="134" t="s">
        <v>553</v>
      </c>
      <c r="B291" s="104" t="s">
        <v>344</v>
      </c>
      <c r="C291" s="97" t="s">
        <v>311</v>
      </c>
      <c r="D291" s="98" t="s">
        <v>313</v>
      </c>
      <c r="E291" s="85" t="s">
        <v>558</v>
      </c>
      <c r="F291" s="86" t="s">
        <v>385</v>
      </c>
      <c r="G291" s="354">
        <v>92600</v>
      </c>
      <c r="H291" s="354">
        <v>50000</v>
      </c>
      <c r="I291" s="72">
        <f>H291/G291*100</f>
        <v>53.99568034557235</v>
      </c>
    </row>
    <row r="292" spans="1:9" ht="30.75" customHeight="1">
      <c r="A292" s="171" t="s">
        <v>254</v>
      </c>
      <c r="B292" s="104" t="s">
        <v>344</v>
      </c>
      <c r="C292" s="127" t="s">
        <v>311</v>
      </c>
      <c r="D292" s="79" t="s">
        <v>313</v>
      </c>
      <c r="E292" s="80" t="s">
        <v>559</v>
      </c>
      <c r="F292" s="81"/>
      <c r="G292" s="353">
        <f>G293+G294</f>
        <v>1184232</v>
      </c>
      <c r="H292" s="353">
        <f>H293+H294</f>
        <v>529541.4</v>
      </c>
      <c r="I292" s="72">
        <f>H292/G292*100</f>
        <v>44.71601848286485</v>
      </c>
    </row>
    <row r="293" spans="1:9" ht="19.5" customHeight="1">
      <c r="A293" s="134" t="s">
        <v>10</v>
      </c>
      <c r="B293" s="104" t="s">
        <v>344</v>
      </c>
      <c r="C293" s="97" t="s">
        <v>311</v>
      </c>
      <c r="D293" s="84" t="s">
        <v>313</v>
      </c>
      <c r="E293" s="85" t="s">
        <v>559</v>
      </c>
      <c r="F293" s="95" t="s">
        <v>385</v>
      </c>
      <c r="G293" s="354">
        <v>935232</v>
      </c>
      <c r="H293" s="354">
        <v>332958.4</v>
      </c>
      <c r="I293" s="72">
        <f t="shared" si="7"/>
        <v>35.60169027578184</v>
      </c>
    </row>
    <row r="294" spans="1:9" ht="24" customHeight="1">
      <c r="A294" s="453" t="s">
        <v>381</v>
      </c>
      <c r="B294" s="104" t="s">
        <v>344</v>
      </c>
      <c r="C294" s="97" t="s">
        <v>311</v>
      </c>
      <c r="D294" s="84" t="s">
        <v>313</v>
      </c>
      <c r="E294" s="85" t="s">
        <v>559</v>
      </c>
      <c r="F294" s="95" t="s">
        <v>380</v>
      </c>
      <c r="G294" s="354">
        <v>249000</v>
      </c>
      <c r="H294" s="354">
        <v>196583</v>
      </c>
      <c r="I294" s="72">
        <f t="shared" si="7"/>
        <v>78.94899598393575</v>
      </c>
    </row>
    <row r="295" spans="1:9" ht="23.25" customHeight="1">
      <c r="A295" s="171" t="s">
        <v>255</v>
      </c>
      <c r="B295" s="104" t="s">
        <v>344</v>
      </c>
      <c r="C295" s="127" t="s">
        <v>311</v>
      </c>
      <c r="D295" s="79" t="s">
        <v>313</v>
      </c>
      <c r="E295" s="80" t="s">
        <v>560</v>
      </c>
      <c r="F295" s="81"/>
      <c r="G295" s="353">
        <f>G296+G297</f>
        <v>392700</v>
      </c>
      <c r="H295" s="353">
        <f>H296+H297</f>
        <v>215497</v>
      </c>
      <c r="I295" s="72">
        <f t="shared" si="7"/>
        <v>54.87573211102623</v>
      </c>
    </row>
    <row r="296" spans="1:9" ht="27.75" customHeight="1">
      <c r="A296" s="134" t="s">
        <v>10</v>
      </c>
      <c r="B296" s="104" t="s">
        <v>344</v>
      </c>
      <c r="C296" s="97" t="s">
        <v>311</v>
      </c>
      <c r="D296" s="84" t="s">
        <v>313</v>
      </c>
      <c r="E296" s="85" t="s">
        <v>560</v>
      </c>
      <c r="F296" s="95" t="s">
        <v>385</v>
      </c>
      <c r="G296" s="354">
        <v>211700</v>
      </c>
      <c r="H296" s="354">
        <v>165497</v>
      </c>
      <c r="I296" s="72">
        <f>H296/G296*100</f>
        <v>78.17524799244214</v>
      </c>
    </row>
    <row r="297" spans="1:9" ht="21" customHeight="1">
      <c r="A297" s="453" t="s">
        <v>381</v>
      </c>
      <c r="B297" s="104" t="s">
        <v>344</v>
      </c>
      <c r="C297" s="97" t="s">
        <v>311</v>
      </c>
      <c r="D297" s="84" t="s">
        <v>313</v>
      </c>
      <c r="E297" s="85" t="s">
        <v>560</v>
      </c>
      <c r="F297" s="95" t="s">
        <v>380</v>
      </c>
      <c r="G297" s="354">
        <v>181000</v>
      </c>
      <c r="H297" s="354">
        <v>50000</v>
      </c>
      <c r="I297" s="72">
        <f t="shared" si="7"/>
        <v>27.624309392265197</v>
      </c>
    </row>
    <row r="298" spans="1:9" ht="24" customHeight="1">
      <c r="A298" s="465" t="s">
        <v>373</v>
      </c>
      <c r="B298" s="516" t="s">
        <v>344</v>
      </c>
      <c r="C298" s="405" t="s">
        <v>312</v>
      </c>
      <c r="D298" s="406"/>
      <c r="E298" s="407"/>
      <c r="F298" s="408"/>
      <c r="G298" s="351">
        <f>G299</f>
        <v>17303632.27</v>
      </c>
      <c r="H298" s="351">
        <f>H299</f>
        <v>5722912.350000001</v>
      </c>
      <c r="I298" s="72">
        <f t="shared" si="7"/>
        <v>33.07347417410183</v>
      </c>
    </row>
    <row r="299" spans="1:9" ht="16.5" customHeight="1">
      <c r="A299" s="449" t="s">
        <v>334</v>
      </c>
      <c r="B299" s="104" t="s">
        <v>344</v>
      </c>
      <c r="C299" s="105" t="s">
        <v>312</v>
      </c>
      <c r="D299" s="74" t="s">
        <v>310</v>
      </c>
      <c r="E299" s="75"/>
      <c r="F299" s="76"/>
      <c r="G299" s="395">
        <f>G300+G324+G326+G322</f>
        <v>17303632.27</v>
      </c>
      <c r="H299" s="395">
        <f>H300+H324+H326+H322</f>
        <v>5722912.350000001</v>
      </c>
      <c r="I299" s="72"/>
    </row>
    <row r="300" spans="1:9" ht="15.75" customHeight="1">
      <c r="A300" s="131" t="s">
        <v>256</v>
      </c>
      <c r="B300" s="104" t="s">
        <v>344</v>
      </c>
      <c r="C300" s="121" t="s">
        <v>312</v>
      </c>
      <c r="D300" s="122" t="s">
        <v>310</v>
      </c>
      <c r="E300" s="123" t="s">
        <v>561</v>
      </c>
      <c r="F300" s="124"/>
      <c r="G300" s="389">
        <f>G301+G303+G308+G311+G314+G317</f>
        <v>12396300</v>
      </c>
      <c r="H300" s="389">
        <f>H301+H303+H308+H311+H314+H317</f>
        <v>5722912.350000001</v>
      </c>
      <c r="I300" s="72">
        <f t="shared" si="7"/>
        <v>46.16629437816123</v>
      </c>
    </row>
    <row r="301" spans="1:9" ht="31.5" customHeight="1">
      <c r="A301" s="409" t="s">
        <v>562</v>
      </c>
      <c r="B301" s="104" t="s">
        <v>344</v>
      </c>
      <c r="C301" s="127" t="s">
        <v>312</v>
      </c>
      <c r="D301" s="79" t="s">
        <v>310</v>
      </c>
      <c r="E301" s="80" t="s">
        <v>563</v>
      </c>
      <c r="F301" s="95"/>
      <c r="G301" s="353">
        <f>G302</f>
        <v>691800</v>
      </c>
      <c r="H301" s="353">
        <f>H302</f>
        <v>0</v>
      </c>
      <c r="I301" s="72">
        <f t="shared" si="7"/>
        <v>0</v>
      </c>
    </row>
    <row r="302" spans="1:9" ht="25.5">
      <c r="A302" s="134" t="s">
        <v>10</v>
      </c>
      <c r="B302" s="104" t="s">
        <v>344</v>
      </c>
      <c r="C302" s="97" t="s">
        <v>312</v>
      </c>
      <c r="D302" s="84" t="s">
        <v>310</v>
      </c>
      <c r="E302" s="85" t="s">
        <v>563</v>
      </c>
      <c r="F302" s="95" t="s">
        <v>385</v>
      </c>
      <c r="G302" s="354">
        <v>691800</v>
      </c>
      <c r="H302" s="354">
        <v>0</v>
      </c>
      <c r="I302" s="72">
        <f t="shared" si="7"/>
        <v>0</v>
      </c>
    </row>
    <row r="303" spans="1:9" ht="38.25">
      <c r="A303" s="101" t="s">
        <v>257</v>
      </c>
      <c r="B303" s="104" t="s">
        <v>344</v>
      </c>
      <c r="C303" s="105" t="s">
        <v>258</v>
      </c>
      <c r="D303" s="74" t="s">
        <v>310</v>
      </c>
      <c r="E303" s="75" t="s">
        <v>564</v>
      </c>
      <c r="F303" s="76"/>
      <c r="G303" s="395">
        <f>G306+G304</f>
        <v>11329500</v>
      </c>
      <c r="H303" s="395">
        <f>H306+H304</f>
        <v>5531989.15</v>
      </c>
      <c r="I303" s="72">
        <f t="shared" si="7"/>
        <v>48.828184385895234</v>
      </c>
    </row>
    <row r="304" spans="1:9" ht="12.75">
      <c r="A304" s="171" t="s">
        <v>260</v>
      </c>
      <c r="B304" s="104" t="s">
        <v>344</v>
      </c>
      <c r="C304" s="78" t="s">
        <v>312</v>
      </c>
      <c r="D304" s="79" t="s">
        <v>310</v>
      </c>
      <c r="E304" s="80" t="s">
        <v>565</v>
      </c>
      <c r="F304" s="81"/>
      <c r="G304" s="353">
        <f>SUM(G305:G305)</f>
        <v>9829500</v>
      </c>
      <c r="H304" s="353">
        <f>SUM(H305:H305)</f>
        <v>5531989.15</v>
      </c>
      <c r="I304" s="72">
        <f t="shared" si="7"/>
        <v>56.27945622869933</v>
      </c>
    </row>
    <row r="305" spans="1:9" ht="38.25">
      <c r="A305" s="440" t="s">
        <v>11</v>
      </c>
      <c r="B305" s="104" t="s">
        <v>344</v>
      </c>
      <c r="C305" s="141" t="s">
        <v>312</v>
      </c>
      <c r="D305" s="84" t="s">
        <v>310</v>
      </c>
      <c r="E305" s="85" t="s">
        <v>565</v>
      </c>
      <c r="F305" s="95" t="s">
        <v>12</v>
      </c>
      <c r="G305" s="354">
        <v>9829500</v>
      </c>
      <c r="H305" s="354">
        <v>5531989.15</v>
      </c>
      <c r="I305" s="72">
        <f t="shared" si="7"/>
        <v>56.27945622869933</v>
      </c>
    </row>
    <row r="306" spans="1:9" ht="38.25">
      <c r="A306" s="409" t="s">
        <v>259</v>
      </c>
      <c r="B306" s="104" t="s">
        <v>344</v>
      </c>
      <c r="C306" s="78" t="s">
        <v>312</v>
      </c>
      <c r="D306" s="79" t="s">
        <v>310</v>
      </c>
      <c r="E306" s="80" t="s">
        <v>566</v>
      </c>
      <c r="F306" s="81"/>
      <c r="G306" s="353">
        <f>SUM(G307:G307)</f>
        <v>1500000</v>
      </c>
      <c r="H306" s="353">
        <f>SUM(H307:H307)</f>
        <v>0</v>
      </c>
      <c r="I306" s="72">
        <f t="shared" si="7"/>
        <v>0</v>
      </c>
    </row>
    <row r="307" spans="1:9" ht="38.25">
      <c r="A307" s="440" t="s">
        <v>11</v>
      </c>
      <c r="B307" s="104" t="s">
        <v>344</v>
      </c>
      <c r="C307" s="141" t="s">
        <v>312</v>
      </c>
      <c r="D307" s="84" t="s">
        <v>310</v>
      </c>
      <c r="E307" s="85" t="s">
        <v>566</v>
      </c>
      <c r="F307" s="95" t="s">
        <v>12</v>
      </c>
      <c r="G307" s="354">
        <v>1500000</v>
      </c>
      <c r="H307" s="354">
        <v>0</v>
      </c>
      <c r="I307" s="72">
        <f aca="true" t="shared" si="9" ref="I307:I401">H307/G307*100</f>
        <v>0</v>
      </c>
    </row>
    <row r="308" spans="1:9" ht="12.75">
      <c r="A308" s="410" t="s">
        <v>261</v>
      </c>
      <c r="B308" s="104" t="s">
        <v>344</v>
      </c>
      <c r="C308" s="481" t="s">
        <v>312</v>
      </c>
      <c r="D308" s="123" t="s">
        <v>310</v>
      </c>
      <c r="E308" s="369" t="s">
        <v>567</v>
      </c>
      <c r="F308" s="411"/>
      <c r="G308" s="412">
        <f>G309</f>
        <v>15000</v>
      </c>
      <c r="H308" s="412">
        <f>H309</f>
        <v>2923.2</v>
      </c>
      <c r="I308" s="72">
        <f t="shared" si="9"/>
        <v>19.488</v>
      </c>
    </row>
    <row r="309" spans="1:9" ht="25.5">
      <c r="A309" s="140" t="s">
        <v>262</v>
      </c>
      <c r="B309" s="104" t="s">
        <v>344</v>
      </c>
      <c r="C309" s="78" t="s">
        <v>312</v>
      </c>
      <c r="D309" s="80" t="s">
        <v>310</v>
      </c>
      <c r="E309" s="110" t="s">
        <v>568</v>
      </c>
      <c r="F309" s="111"/>
      <c r="G309" s="379">
        <f>G310</f>
        <v>15000</v>
      </c>
      <c r="H309" s="379">
        <f>H310</f>
        <v>2923.2</v>
      </c>
      <c r="I309" s="72">
        <f t="shared" si="9"/>
        <v>19.488</v>
      </c>
    </row>
    <row r="310" spans="1:9" ht="12.75">
      <c r="A310" s="440" t="s">
        <v>381</v>
      </c>
      <c r="B310" s="104" t="s">
        <v>344</v>
      </c>
      <c r="C310" s="83" t="s">
        <v>312</v>
      </c>
      <c r="D310" s="84" t="s">
        <v>310</v>
      </c>
      <c r="E310" s="85" t="s">
        <v>568</v>
      </c>
      <c r="F310" s="86" t="s">
        <v>380</v>
      </c>
      <c r="G310" s="354">
        <v>15000</v>
      </c>
      <c r="H310" s="354">
        <v>2923.2</v>
      </c>
      <c r="I310" s="72">
        <f t="shared" si="9"/>
        <v>19.488</v>
      </c>
    </row>
    <row r="311" spans="1:9" ht="12.75">
      <c r="A311" s="131" t="s">
        <v>263</v>
      </c>
      <c r="B311" s="104" t="s">
        <v>344</v>
      </c>
      <c r="C311" s="135" t="s">
        <v>312</v>
      </c>
      <c r="D311" s="122" t="s">
        <v>310</v>
      </c>
      <c r="E311" s="123" t="s">
        <v>569</v>
      </c>
      <c r="F311" s="124"/>
      <c r="G311" s="389">
        <f>G312</f>
        <v>360000</v>
      </c>
      <c r="H311" s="389">
        <f>H312</f>
        <v>188000</v>
      </c>
      <c r="I311" s="72">
        <f t="shared" si="9"/>
        <v>52.22222222222223</v>
      </c>
    </row>
    <row r="312" spans="1:9" ht="12.75">
      <c r="A312" s="171" t="s">
        <v>264</v>
      </c>
      <c r="B312" s="104" t="s">
        <v>344</v>
      </c>
      <c r="C312" s="127" t="s">
        <v>312</v>
      </c>
      <c r="D312" s="79" t="s">
        <v>310</v>
      </c>
      <c r="E312" s="80" t="s">
        <v>570</v>
      </c>
      <c r="F312" s="81"/>
      <c r="G312" s="353">
        <f>G313</f>
        <v>360000</v>
      </c>
      <c r="H312" s="353">
        <f>H313</f>
        <v>188000</v>
      </c>
      <c r="I312" s="72">
        <f t="shared" si="9"/>
        <v>52.22222222222223</v>
      </c>
    </row>
    <row r="313" spans="1:9" ht="12.75">
      <c r="A313" s="440" t="s">
        <v>381</v>
      </c>
      <c r="B313" s="104" t="s">
        <v>344</v>
      </c>
      <c r="C313" s="97" t="s">
        <v>312</v>
      </c>
      <c r="D313" s="84" t="s">
        <v>310</v>
      </c>
      <c r="E313" s="85" t="s">
        <v>570</v>
      </c>
      <c r="F313" s="86" t="s">
        <v>380</v>
      </c>
      <c r="G313" s="354">
        <v>360000</v>
      </c>
      <c r="H313" s="354">
        <v>188000</v>
      </c>
      <c r="I313" s="72">
        <f t="shared" si="9"/>
        <v>52.22222222222223</v>
      </c>
    </row>
    <row r="314" spans="1:9" ht="0.75" customHeight="1">
      <c r="A314" s="131" t="s">
        <v>255</v>
      </c>
      <c r="B314" s="104" t="s">
        <v>344</v>
      </c>
      <c r="C314" s="135" t="s">
        <v>312</v>
      </c>
      <c r="D314" s="122" t="s">
        <v>310</v>
      </c>
      <c r="E314" s="123" t="s">
        <v>571</v>
      </c>
      <c r="F314" s="124"/>
      <c r="G314" s="389">
        <f>G315</f>
        <v>0</v>
      </c>
      <c r="H314" s="389">
        <f>H315</f>
        <v>0</v>
      </c>
      <c r="I314" s="72" t="e">
        <f t="shared" si="9"/>
        <v>#DIV/0!</v>
      </c>
    </row>
    <row r="315" spans="1:9" ht="25.5" hidden="1">
      <c r="A315" s="171" t="s">
        <v>265</v>
      </c>
      <c r="B315" s="104" t="s">
        <v>344</v>
      </c>
      <c r="C315" s="127" t="s">
        <v>312</v>
      </c>
      <c r="D315" s="79" t="s">
        <v>310</v>
      </c>
      <c r="E315" s="80" t="s">
        <v>572</v>
      </c>
      <c r="F315" s="81"/>
      <c r="G315" s="353">
        <f>G316</f>
        <v>0</v>
      </c>
      <c r="H315" s="353">
        <f>H316</f>
        <v>0</v>
      </c>
      <c r="I315" s="72" t="e">
        <f t="shared" si="9"/>
        <v>#DIV/0!</v>
      </c>
    </row>
    <row r="316" spans="1:9" ht="12.75" hidden="1">
      <c r="A316" s="440" t="s">
        <v>381</v>
      </c>
      <c r="B316" s="104" t="s">
        <v>344</v>
      </c>
      <c r="C316" s="97" t="s">
        <v>312</v>
      </c>
      <c r="D316" s="84" t="s">
        <v>310</v>
      </c>
      <c r="E316" s="85" t="s">
        <v>572</v>
      </c>
      <c r="F316" s="86" t="s">
        <v>380</v>
      </c>
      <c r="G316" s="354"/>
      <c r="H316" s="354"/>
      <c r="I316" s="72" t="e">
        <f t="shared" si="9"/>
        <v>#DIV/0!</v>
      </c>
    </row>
    <row r="317" spans="1:9" ht="12.75" hidden="1">
      <c r="A317" s="413" t="s">
        <v>266</v>
      </c>
      <c r="B317" s="104" t="s">
        <v>344</v>
      </c>
      <c r="C317" s="135" t="s">
        <v>312</v>
      </c>
      <c r="D317" s="122" t="s">
        <v>310</v>
      </c>
      <c r="E317" s="123" t="s">
        <v>573</v>
      </c>
      <c r="F317" s="124"/>
      <c r="G317" s="389">
        <f>G318+G320</f>
        <v>0</v>
      </c>
      <c r="H317" s="389">
        <f>H318+H320</f>
        <v>0</v>
      </c>
      <c r="I317" s="72" t="e">
        <f aca="true" t="shared" si="10" ref="I317:I328">H317/G317*100</f>
        <v>#DIV/0!</v>
      </c>
    </row>
    <row r="318" spans="1:9" ht="25.5" hidden="1">
      <c r="A318" s="140" t="s">
        <v>267</v>
      </c>
      <c r="B318" s="104" t="s">
        <v>344</v>
      </c>
      <c r="C318" s="127" t="s">
        <v>312</v>
      </c>
      <c r="D318" s="79" t="s">
        <v>310</v>
      </c>
      <c r="E318" s="80" t="s">
        <v>574</v>
      </c>
      <c r="F318" s="81"/>
      <c r="G318" s="353">
        <f>G319</f>
        <v>0</v>
      </c>
      <c r="H318" s="353">
        <f>H319</f>
        <v>0</v>
      </c>
      <c r="I318" s="72" t="e">
        <f t="shared" si="10"/>
        <v>#DIV/0!</v>
      </c>
    </row>
    <row r="319" spans="1:9" ht="12.75" hidden="1">
      <c r="A319" s="440" t="s">
        <v>381</v>
      </c>
      <c r="B319" s="104" t="s">
        <v>344</v>
      </c>
      <c r="C319" s="97" t="s">
        <v>312</v>
      </c>
      <c r="D319" s="84" t="s">
        <v>310</v>
      </c>
      <c r="E319" s="85" t="s">
        <v>574</v>
      </c>
      <c r="F319" s="86" t="s">
        <v>380</v>
      </c>
      <c r="G319" s="354"/>
      <c r="H319" s="354"/>
      <c r="I319" s="72" t="e">
        <f t="shared" si="10"/>
        <v>#DIV/0!</v>
      </c>
    </row>
    <row r="320" spans="1:9" ht="25.5" hidden="1">
      <c r="A320" s="171" t="s">
        <v>575</v>
      </c>
      <c r="B320" s="104" t="s">
        <v>344</v>
      </c>
      <c r="C320" s="127" t="s">
        <v>312</v>
      </c>
      <c r="D320" s="79" t="s">
        <v>310</v>
      </c>
      <c r="E320" s="80" t="s">
        <v>576</v>
      </c>
      <c r="F320" s="360"/>
      <c r="G320" s="353">
        <f>G321</f>
        <v>0</v>
      </c>
      <c r="H320" s="353">
        <f>H321</f>
        <v>0</v>
      </c>
      <c r="I320" s="72" t="e">
        <f t="shared" si="10"/>
        <v>#DIV/0!</v>
      </c>
    </row>
    <row r="321" spans="1:9" ht="12.75" hidden="1">
      <c r="A321" s="440" t="s">
        <v>381</v>
      </c>
      <c r="B321" s="104" t="s">
        <v>344</v>
      </c>
      <c r="C321" s="97" t="s">
        <v>312</v>
      </c>
      <c r="D321" s="84" t="s">
        <v>310</v>
      </c>
      <c r="E321" s="85" t="s">
        <v>576</v>
      </c>
      <c r="F321" s="95" t="s">
        <v>380</v>
      </c>
      <c r="G321" s="354"/>
      <c r="H321" s="354"/>
      <c r="I321" s="72" t="e">
        <f t="shared" si="10"/>
        <v>#DIV/0!</v>
      </c>
    </row>
    <row r="322" spans="1:9" ht="25.5">
      <c r="A322" s="409" t="s">
        <v>562</v>
      </c>
      <c r="B322" s="104" t="s">
        <v>344</v>
      </c>
      <c r="C322" s="127" t="s">
        <v>312</v>
      </c>
      <c r="D322" s="79" t="s">
        <v>310</v>
      </c>
      <c r="E322" s="80" t="s">
        <v>577</v>
      </c>
      <c r="F322" s="95"/>
      <c r="G322" s="353">
        <f>G323</f>
        <v>764200</v>
      </c>
      <c r="H322" s="353">
        <f>H323</f>
        <v>0</v>
      </c>
      <c r="I322" s="72"/>
    </row>
    <row r="323" spans="1:9" ht="25.5">
      <c r="A323" s="463" t="s">
        <v>288</v>
      </c>
      <c r="B323" s="104" t="s">
        <v>344</v>
      </c>
      <c r="C323" s="97" t="s">
        <v>312</v>
      </c>
      <c r="D323" s="84" t="s">
        <v>310</v>
      </c>
      <c r="E323" s="85" t="s">
        <v>577</v>
      </c>
      <c r="F323" s="95" t="s">
        <v>30</v>
      </c>
      <c r="G323" s="354">
        <v>764200</v>
      </c>
      <c r="H323" s="354">
        <v>0</v>
      </c>
      <c r="I323" s="72"/>
    </row>
    <row r="324" spans="1:9" ht="12.75">
      <c r="A324" s="409" t="s">
        <v>287</v>
      </c>
      <c r="B324" s="104" t="s">
        <v>344</v>
      </c>
      <c r="C324" s="127" t="s">
        <v>312</v>
      </c>
      <c r="D324" s="79" t="s">
        <v>310</v>
      </c>
      <c r="E324" s="80" t="s">
        <v>465</v>
      </c>
      <c r="F324" s="380"/>
      <c r="G324" s="379">
        <f>G325</f>
        <v>2089416</v>
      </c>
      <c r="H324" s="379">
        <f>H325</f>
        <v>0</v>
      </c>
      <c r="I324" s="72">
        <f t="shared" si="10"/>
        <v>0</v>
      </c>
    </row>
    <row r="325" spans="1:9" ht="25.5">
      <c r="A325" s="463" t="s">
        <v>288</v>
      </c>
      <c r="B325" s="104" t="s">
        <v>344</v>
      </c>
      <c r="C325" s="97" t="s">
        <v>312</v>
      </c>
      <c r="D325" s="85" t="s">
        <v>310</v>
      </c>
      <c r="E325" s="85" t="s">
        <v>465</v>
      </c>
      <c r="F325" s="106" t="s">
        <v>30</v>
      </c>
      <c r="G325" s="414">
        <v>2089416</v>
      </c>
      <c r="H325" s="414">
        <v>0</v>
      </c>
      <c r="I325" s="72">
        <f t="shared" si="10"/>
        <v>0</v>
      </c>
    </row>
    <row r="326" spans="1:9" ht="25.5">
      <c r="A326" s="167" t="s">
        <v>503</v>
      </c>
      <c r="B326" s="104" t="s">
        <v>344</v>
      </c>
      <c r="C326" s="127" t="s">
        <v>312</v>
      </c>
      <c r="D326" s="80" t="s">
        <v>310</v>
      </c>
      <c r="E326" s="80" t="s">
        <v>504</v>
      </c>
      <c r="F326" s="111"/>
      <c r="G326" s="379">
        <f>G327</f>
        <v>2053716.27</v>
      </c>
      <c r="H326" s="379">
        <f>H327</f>
        <v>0</v>
      </c>
      <c r="I326" s="72">
        <f t="shared" si="10"/>
        <v>0</v>
      </c>
    </row>
    <row r="327" spans="1:9" ht="25.5">
      <c r="A327" s="463" t="s">
        <v>288</v>
      </c>
      <c r="B327" s="104" t="s">
        <v>344</v>
      </c>
      <c r="C327" s="97" t="s">
        <v>312</v>
      </c>
      <c r="D327" s="85" t="s">
        <v>310</v>
      </c>
      <c r="E327" s="85" t="s">
        <v>504</v>
      </c>
      <c r="F327" s="380" t="s">
        <v>30</v>
      </c>
      <c r="G327" s="414">
        <v>2053716.27</v>
      </c>
      <c r="H327" s="414">
        <v>0</v>
      </c>
      <c r="I327" s="72">
        <f t="shared" si="10"/>
        <v>0</v>
      </c>
    </row>
    <row r="328" spans="1:9" ht="15.75">
      <c r="A328" s="466" t="s">
        <v>268</v>
      </c>
      <c r="B328" s="516" t="s">
        <v>344</v>
      </c>
      <c r="C328" s="415" t="s">
        <v>313</v>
      </c>
      <c r="D328" s="375"/>
      <c r="E328" s="365"/>
      <c r="F328" s="364"/>
      <c r="G328" s="416">
        <f aca="true" t="shared" si="11" ref="G328:H330">G329</f>
        <v>300000</v>
      </c>
      <c r="H328" s="416">
        <f t="shared" si="11"/>
        <v>100000</v>
      </c>
      <c r="I328" s="72">
        <f t="shared" si="10"/>
        <v>33.33333333333333</v>
      </c>
    </row>
    <row r="329" spans="1:9" ht="12.75">
      <c r="A329" s="467" t="s">
        <v>269</v>
      </c>
      <c r="B329" s="104" t="s">
        <v>344</v>
      </c>
      <c r="C329" s="73" t="s">
        <v>313</v>
      </c>
      <c r="D329" s="74" t="s">
        <v>310</v>
      </c>
      <c r="E329" s="75"/>
      <c r="F329" s="76"/>
      <c r="G329" s="352">
        <f t="shared" si="11"/>
        <v>300000</v>
      </c>
      <c r="H329" s="352">
        <f t="shared" si="11"/>
        <v>100000</v>
      </c>
      <c r="I329" s="72">
        <f t="shared" si="9"/>
        <v>33.33333333333333</v>
      </c>
    </row>
    <row r="330" spans="1:9" ht="12.75">
      <c r="A330" s="468" t="s">
        <v>270</v>
      </c>
      <c r="B330" s="104" t="s">
        <v>344</v>
      </c>
      <c r="C330" s="78" t="s">
        <v>313</v>
      </c>
      <c r="D330" s="79" t="s">
        <v>310</v>
      </c>
      <c r="E330" s="80" t="s">
        <v>578</v>
      </c>
      <c r="F330" s="81"/>
      <c r="G330" s="353">
        <f t="shared" si="11"/>
        <v>300000</v>
      </c>
      <c r="H330" s="353">
        <f t="shared" si="11"/>
        <v>100000</v>
      </c>
      <c r="I330" s="72">
        <f>H330/G330*100</f>
        <v>33.33333333333333</v>
      </c>
    </row>
    <row r="331" spans="1:10" ht="12.75">
      <c r="A331" s="469" t="s">
        <v>381</v>
      </c>
      <c r="B331" s="104" t="s">
        <v>344</v>
      </c>
      <c r="C331" s="141" t="s">
        <v>313</v>
      </c>
      <c r="D331" s="84" t="s">
        <v>310</v>
      </c>
      <c r="E331" s="85" t="s">
        <v>578</v>
      </c>
      <c r="F331" s="86" t="s">
        <v>380</v>
      </c>
      <c r="G331" s="354">
        <v>300000</v>
      </c>
      <c r="H331" s="354">
        <v>100000</v>
      </c>
      <c r="I331" s="72">
        <f t="shared" si="9"/>
        <v>33.33333333333333</v>
      </c>
      <c r="J331" s="174"/>
    </row>
    <row r="332" spans="1:10" ht="15.75">
      <c r="A332" s="454" t="s">
        <v>321</v>
      </c>
      <c r="B332" s="516" t="s">
        <v>344</v>
      </c>
      <c r="C332" s="415" t="s">
        <v>315</v>
      </c>
      <c r="D332" s="375"/>
      <c r="E332" s="365"/>
      <c r="F332" s="364"/>
      <c r="G332" s="416">
        <f>G333+G336+G341+G347+G366</f>
        <v>61315000</v>
      </c>
      <c r="H332" s="416">
        <f>H333+H336+H341+H347+H366</f>
        <v>27686682.61</v>
      </c>
      <c r="I332" s="72">
        <f t="shared" si="9"/>
        <v>45.15482770936965</v>
      </c>
      <c r="J332" s="174"/>
    </row>
    <row r="333" spans="1:14" ht="12.75">
      <c r="A333" s="101" t="s">
        <v>326</v>
      </c>
      <c r="B333" s="104" t="s">
        <v>344</v>
      </c>
      <c r="C333" s="73" t="s">
        <v>315</v>
      </c>
      <c r="D333" s="74" t="s">
        <v>310</v>
      </c>
      <c r="E333" s="75"/>
      <c r="F333" s="76"/>
      <c r="G333" s="352">
        <f>G334</f>
        <v>3690000</v>
      </c>
      <c r="H333" s="352">
        <f>H334</f>
        <v>1863238.87</v>
      </c>
      <c r="I333" s="72">
        <f t="shared" si="9"/>
        <v>50.494278319783206</v>
      </c>
      <c r="J333" s="175"/>
      <c r="K333" s="175"/>
      <c r="L333" s="175"/>
      <c r="M333" s="175"/>
      <c r="N333" s="176"/>
    </row>
    <row r="334" spans="1:13" ht="12.75">
      <c r="A334" s="171" t="s">
        <v>340</v>
      </c>
      <c r="B334" s="104" t="s">
        <v>344</v>
      </c>
      <c r="C334" s="78" t="s">
        <v>315</v>
      </c>
      <c r="D334" s="79" t="s">
        <v>310</v>
      </c>
      <c r="E334" s="80" t="s">
        <v>579</v>
      </c>
      <c r="F334" s="81"/>
      <c r="G334" s="353">
        <f>G335</f>
        <v>3690000</v>
      </c>
      <c r="H334" s="353">
        <f>H335</f>
        <v>1863238.87</v>
      </c>
      <c r="I334" s="72">
        <f t="shared" si="9"/>
        <v>50.494278319783206</v>
      </c>
      <c r="J334" s="174"/>
      <c r="K334" s="174"/>
      <c r="M334" s="174"/>
    </row>
    <row r="335" spans="1:13" ht="12.75">
      <c r="A335" s="453" t="s">
        <v>17</v>
      </c>
      <c r="B335" s="104" t="s">
        <v>344</v>
      </c>
      <c r="C335" s="141" t="s">
        <v>315</v>
      </c>
      <c r="D335" s="84" t="s">
        <v>310</v>
      </c>
      <c r="E335" s="85" t="s">
        <v>579</v>
      </c>
      <c r="F335" s="86" t="s">
        <v>18</v>
      </c>
      <c r="G335" s="354">
        <v>3690000</v>
      </c>
      <c r="H335" s="354">
        <v>1863238.87</v>
      </c>
      <c r="I335" s="72">
        <f t="shared" si="9"/>
        <v>50.494278319783206</v>
      </c>
      <c r="J335" s="174"/>
      <c r="K335" s="174"/>
      <c r="M335" s="174"/>
    </row>
    <row r="336" spans="1:9" ht="12.75">
      <c r="A336" s="101" t="s">
        <v>322</v>
      </c>
      <c r="B336" s="104" t="s">
        <v>344</v>
      </c>
      <c r="C336" s="73" t="s">
        <v>315</v>
      </c>
      <c r="D336" s="74" t="s">
        <v>317</v>
      </c>
      <c r="E336" s="85"/>
      <c r="F336" s="86"/>
      <c r="G336" s="352">
        <f>G337+G339</f>
        <v>24448000</v>
      </c>
      <c r="H336" s="352">
        <f>H337+H339</f>
        <v>11540550.12</v>
      </c>
      <c r="I336" s="72">
        <f t="shared" si="9"/>
        <v>47.204475294502615</v>
      </c>
    </row>
    <row r="337" spans="1:9" ht="39" customHeight="1">
      <c r="A337" s="470" t="s">
        <v>350</v>
      </c>
      <c r="B337" s="104" t="s">
        <v>344</v>
      </c>
      <c r="C337" s="78" t="s">
        <v>315</v>
      </c>
      <c r="D337" s="81" t="s">
        <v>317</v>
      </c>
      <c r="E337" s="80" t="s">
        <v>580</v>
      </c>
      <c r="F337" s="81"/>
      <c r="G337" s="353">
        <f>G338</f>
        <v>23542000</v>
      </c>
      <c r="H337" s="353">
        <f>H338</f>
        <v>11357860</v>
      </c>
      <c r="I337" s="72">
        <f t="shared" si="9"/>
        <v>48.245093874777</v>
      </c>
    </row>
    <row r="338" spans="1:9" ht="38.25">
      <c r="A338" s="471" t="s">
        <v>11</v>
      </c>
      <c r="B338" s="104" t="s">
        <v>344</v>
      </c>
      <c r="C338" s="83" t="s">
        <v>315</v>
      </c>
      <c r="D338" s="84" t="s">
        <v>317</v>
      </c>
      <c r="E338" s="85" t="s">
        <v>580</v>
      </c>
      <c r="F338" s="86" t="s">
        <v>12</v>
      </c>
      <c r="G338" s="354">
        <v>23542000</v>
      </c>
      <c r="H338" s="354">
        <v>11357860</v>
      </c>
      <c r="I338" s="72">
        <f t="shared" si="9"/>
        <v>48.245093874777</v>
      </c>
    </row>
    <row r="339" spans="1:9" ht="114.75">
      <c r="A339" s="472" t="s">
        <v>348</v>
      </c>
      <c r="B339" s="104" t="s">
        <v>344</v>
      </c>
      <c r="C339" s="78" t="s">
        <v>315</v>
      </c>
      <c r="D339" s="79" t="s">
        <v>317</v>
      </c>
      <c r="E339" s="80" t="s">
        <v>581</v>
      </c>
      <c r="F339" s="81"/>
      <c r="G339" s="353">
        <f>G340</f>
        <v>906000</v>
      </c>
      <c r="H339" s="353">
        <f>H340</f>
        <v>182690.12</v>
      </c>
      <c r="I339" s="72">
        <f t="shared" si="9"/>
        <v>20.164472406181012</v>
      </c>
    </row>
    <row r="340" spans="1:9" ht="25.5">
      <c r="A340" s="453" t="s">
        <v>15</v>
      </c>
      <c r="B340" s="104" t="s">
        <v>344</v>
      </c>
      <c r="C340" s="83" t="s">
        <v>315</v>
      </c>
      <c r="D340" s="84" t="s">
        <v>317</v>
      </c>
      <c r="E340" s="85" t="s">
        <v>581</v>
      </c>
      <c r="F340" s="86" t="s">
        <v>380</v>
      </c>
      <c r="G340" s="398">
        <v>906000</v>
      </c>
      <c r="H340" s="398">
        <v>182690.12</v>
      </c>
      <c r="I340" s="72">
        <f t="shared" si="9"/>
        <v>20.164472406181012</v>
      </c>
    </row>
    <row r="341" spans="1:9" ht="12.75">
      <c r="A341" s="101" t="s">
        <v>323</v>
      </c>
      <c r="B341" s="104" t="s">
        <v>344</v>
      </c>
      <c r="C341" s="73" t="s">
        <v>315</v>
      </c>
      <c r="D341" s="74" t="s">
        <v>319</v>
      </c>
      <c r="E341" s="85"/>
      <c r="F341" s="86"/>
      <c r="G341" s="352">
        <f>G345+G342</f>
        <v>6036000</v>
      </c>
      <c r="H341" s="352">
        <f>H345+H342</f>
        <v>3054255.52</v>
      </c>
      <c r="I341" s="72">
        <f t="shared" si="9"/>
        <v>50.60065473823724</v>
      </c>
    </row>
    <row r="342" spans="1:9" ht="25.5">
      <c r="A342" s="171" t="s">
        <v>582</v>
      </c>
      <c r="B342" s="104" t="s">
        <v>344</v>
      </c>
      <c r="C342" s="78" t="s">
        <v>315</v>
      </c>
      <c r="D342" s="79" t="s">
        <v>319</v>
      </c>
      <c r="E342" s="80" t="s">
        <v>583</v>
      </c>
      <c r="F342" s="86"/>
      <c r="G342" s="417">
        <f>G343+G344</f>
        <v>5686000</v>
      </c>
      <c r="H342" s="417">
        <f>H343+H344</f>
        <v>2955755.52</v>
      </c>
      <c r="I342" s="72">
        <f t="shared" si="9"/>
        <v>51.98303763629968</v>
      </c>
    </row>
    <row r="343" spans="1:9" ht="25.5">
      <c r="A343" s="453" t="s">
        <v>13</v>
      </c>
      <c r="B343" s="104" t="s">
        <v>344</v>
      </c>
      <c r="C343" s="83" t="s">
        <v>315</v>
      </c>
      <c r="D343" s="84" t="s">
        <v>319</v>
      </c>
      <c r="E343" s="85" t="s">
        <v>583</v>
      </c>
      <c r="F343" s="86" t="s">
        <v>14</v>
      </c>
      <c r="G343" s="418">
        <v>2526000</v>
      </c>
      <c r="H343" s="418">
        <v>1352659.95</v>
      </c>
      <c r="I343" s="72">
        <f t="shared" si="9"/>
        <v>53.549483372921614</v>
      </c>
    </row>
    <row r="344" spans="1:9" ht="25.5">
      <c r="A344" s="138" t="s">
        <v>288</v>
      </c>
      <c r="B344" s="104" t="s">
        <v>344</v>
      </c>
      <c r="C344" s="83" t="s">
        <v>315</v>
      </c>
      <c r="D344" s="84" t="s">
        <v>319</v>
      </c>
      <c r="E344" s="85" t="s">
        <v>583</v>
      </c>
      <c r="F344" s="86" t="s">
        <v>380</v>
      </c>
      <c r="G344" s="418">
        <v>3160000</v>
      </c>
      <c r="H344" s="418">
        <v>1603095.57</v>
      </c>
      <c r="I344" s="72">
        <f t="shared" si="9"/>
        <v>50.730872468354434</v>
      </c>
    </row>
    <row r="345" spans="1:9" ht="12.75">
      <c r="A345" s="171" t="s">
        <v>271</v>
      </c>
      <c r="B345" s="104" t="s">
        <v>344</v>
      </c>
      <c r="C345" s="172" t="s">
        <v>315</v>
      </c>
      <c r="D345" s="419" t="s">
        <v>319</v>
      </c>
      <c r="E345" s="80" t="s">
        <v>584</v>
      </c>
      <c r="F345" s="80"/>
      <c r="G345" s="353">
        <f>G346</f>
        <v>350000</v>
      </c>
      <c r="H345" s="353">
        <f>H346</f>
        <v>98500</v>
      </c>
      <c r="I345" s="72">
        <f t="shared" si="9"/>
        <v>28.142857142857142</v>
      </c>
    </row>
    <row r="346" spans="1:9" ht="25.5">
      <c r="A346" s="453" t="s">
        <v>15</v>
      </c>
      <c r="B346" s="104" t="s">
        <v>344</v>
      </c>
      <c r="C346" s="83" t="s">
        <v>315</v>
      </c>
      <c r="D346" s="84" t="s">
        <v>319</v>
      </c>
      <c r="E346" s="85" t="s">
        <v>584</v>
      </c>
      <c r="F346" s="86" t="s">
        <v>380</v>
      </c>
      <c r="G346" s="418">
        <v>350000</v>
      </c>
      <c r="H346" s="418">
        <v>98500</v>
      </c>
      <c r="I346" s="72">
        <f t="shared" si="9"/>
        <v>28.142857142857142</v>
      </c>
    </row>
    <row r="347" spans="1:9" ht="18.75" customHeight="1">
      <c r="A347" s="101" t="s">
        <v>364</v>
      </c>
      <c r="B347" s="104" t="s">
        <v>344</v>
      </c>
      <c r="C347" s="73" t="s">
        <v>315</v>
      </c>
      <c r="D347" s="74" t="s">
        <v>320</v>
      </c>
      <c r="E347" s="143"/>
      <c r="F347" s="144"/>
      <c r="G347" s="352">
        <f>G352+G356+G348+G362+G364</f>
        <v>26941000</v>
      </c>
      <c r="H347" s="352">
        <f>H352+H356+H348+H362+H364</f>
        <v>11103638.1</v>
      </c>
      <c r="I347" s="72">
        <f t="shared" si="9"/>
        <v>41.21464719201217</v>
      </c>
    </row>
    <row r="348" spans="1:9" ht="38.25">
      <c r="A348" s="171" t="s">
        <v>357</v>
      </c>
      <c r="B348" s="104" t="s">
        <v>344</v>
      </c>
      <c r="C348" s="127" t="s">
        <v>315</v>
      </c>
      <c r="D348" s="128" t="s">
        <v>320</v>
      </c>
      <c r="E348" s="80" t="s">
        <v>585</v>
      </c>
      <c r="F348" s="394"/>
      <c r="G348" s="353">
        <f>SUM(G349:G351)</f>
        <v>6064000</v>
      </c>
      <c r="H348" s="353">
        <f>SUM(H349:H351)</f>
        <v>2530022.28</v>
      </c>
      <c r="I348" s="72">
        <f t="shared" si="9"/>
        <v>41.722003298153034</v>
      </c>
    </row>
    <row r="349" spans="1:9" ht="12.75">
      <c r="A349" s="134" t="s">
        <v>383</v>
      </c>
      <c r="B349" s="104" t="s">
        <v>344</v>
      </c>
      <c r="C349" s="97" t="s">
        <v>315</v>
      </c>
      <c r="D349" s="98" t="s">
        <v>320</v>
      </c>
      <c r="E349" s="85" t="s">
        <v>585</v>
      </c>
      <c r="F349" s="96" t="s">
        <v>385</v>
      </c>
      <c r="G349" s="354">
        <v>107454</v>
      </c>
      <c r="H349" s="354">
        <v>66717.78</v>
      </c>
      <c r="I349" s="72">
        <f t="shared" si="9"/>
        <v>62.089619744262656</v>
      </c>
    </row>
    <row r="350" spans="1:9" ht="25.5">
      <c r="A350" s="453" t="s">
        <v>15</v>
      </c>
      <c r="B350" s="104" t="s">
        <v>344</v>
      </c>
      <c r="C350" s="97" t="s">
        <v>315</v>
      </c>
      <c r="D350" s="98" t="s">
        <v>320</v>
      </c>
      <c r="E350" s="85" t="s">
        <v>585</v>
      </c>
      <c r="F350" s="96" t="s">
        <v>16</v>
      </c>
      <c r="G350" s="354">
        <v>5556546</v>
      </c>
      <c r="H350" s="354">
        <v>2339724.5</v>
      </c>
      <c r="I350" s="72">
        <f t="shared" si="9"/>
        <v>42.107534068826205</v>
      </c>
    </row>
    <row r="351" spans="1:9" ht="12.75">
      <c r="A351" s="453" t="s">
        <v>381</v>
      </c>
      <c r="B351" s="104" t="s">
        <v>344</v>
      </c>
      <c r="C351" s="97" t="s">
        <v>19</v>
      </c>
      <c r="D351" s="98" t="s">
        <v>320</v>
      </c>
      <c r="E351" s="85" t="s">
        <v>585</v>
      </c>
      <c r="F351" s="96" t="s">
        <v>380</v>
      </c>
      <c r="G351" s="354">
        <v>400000</v>
      </c>
      <c r="H351" s="354">
        <v>123580</v>
      </c>
      <c r="I351" s="72">
        <f t="shared" si="9"/>
        <v>30.895</v>
      </c>
    </row>
    <row r="352" spans="1:9" ht="51">
      <c r="A352" s="171" t="s">
        <v>377</v>
      </c>
      <c r="B352" s="104" t="s">
        <v>344</v>
      </c>
      <c r="C352" s="127" t="s">
        <v>315</v>
      </c>
      <c r="D352" s="128" t="s">
        <v>320</v>
      </c>
      <c r="E352" s="80" t="s">
        <v>586</v>
      </c>
      <c r="F352" s="394"/>
      <c r="G352" s="353">
        <f>G353+G354+G355</f>
        <v>19571000</v>
      </c>
      <c r="H352" s="353">
        <f>H353+H354+H355</f>
        <v>8347803.85</v>
      </c>
      <c r="I352" s="72">
        <f t="shared" si="9"/>
        <v>42.65394640028614</v>
      </c>
    </row>
    <row r="353" spans="1:9" ht="12.75">
      <c r="A353" s="134" t="s">
        <v>383</v>
      </c>
      <c r="B353" s="104" t="s">
        <v>344</v>
      </c>
      <c r="C353" s="97" t="s">
        <v>315</v>
      </c>
      <c r="D353" s="98" t="s">
        <v>320</v>
      </c>
      <c r="E353" s="85" t="s">
        <v>586</v>
      </c>
      <c r="F353" s="96" t="s">
        <v>385</v>
      </c>
      <c r="G353" s="354">
        <v>30000</v>
      </c>
      <c r="H353" s="354">
        <v>0</v>
      </c>
      <c r="I353" s="72">
        <f t="shared" si="9"/>
        <v>0</v>
      </c>
    </row>
    <row r="354" spans="1:9" ht="25.5">
      <c r="A354" s="453" t="s">
        <v>15</v>
      </c>
      <c r="B354" s="104" t="s">
        <v>344</v>
      </c>
      <c r="C354" s="97" t="s">
        <v>315</v>
      </c>
      <c r="D354" s="98" t="s">
        <v>320</v>
      </c>
      <c r="E354" s="85" t="s">
        <v>586</v>
      </c>
      <c r="F354" s="96" t="s">
        <v>16</v>
      </c>
      <c r="G354" s="354">
        <v>12851100</v>
      </c>
      <c r="H354" s="354">
        <v>5710658.6</v>
      </c>
      <c r="I354" s="72">
        <f t="shared" si="9"/>
        <v>44.43711900148625</v>
      </c>
    </row>
    <row r="355" spans="1:9" ht="25.5">
      <c r="A355" s="453" t="s">
        <v>13</v>
      </c>
      <c r="B355" s="104" t="s">
        <v>344</v>
      </c>
      <c r="C355" s="97" t="s">
        <v>315</v>
      </c>
      <c r="D355" s="98" t="s">
        <v>320</v>
      </c>
      <c r="E355" s="85" t="s">
        <v>586</v>
      </c>
      <c r="F355" s="96" t="s">
        <v>14</v>
      </c>
      <c r="G355" s="354">
        <v>6689900</v>
      </c>
      <c r="H355" s="354">
        <v>2637145.25</v>
      </c>
      <c r="I355" s="72">
        <f>H355/G355*100</f>
        <v>39.41980074440575</v>
      </c>
    </row>
    <row r="356" spans="1:9" ht="12.75">
      <c r="A356" s="472" t="s">
        <v>365</v>
      </c>
      <c r="B356" s="104" t="s">
        <v>344</v>
      </c>
      <c r="C356" s="127" t="s">
        <v>315</v>
      </c>
      <c r="D356" s="128" t="s">
        <v>320</v>
      </c>
      <c r="E356" s="80" t="s">
        <v>587</v>
      </c>
      <c r="F356" s="394"/>
      <c r="G356" s="353">
        <f>SUM(G357:G361)</f>
        <v>620000</v>
      </c>
      <c r="H356" s="353">
        <f>SUM(H357:H361)</f>
        <v>225811.97000000003</v>
      </c>
      <c r="I356" s="72">
        <f>H356/G356*100</f>
        <v>36.421285483870975</v>
      </c>
    </row>
    <row r="357" spans="1:9" ht="0.75" customHeight="1">
      <c r="A357" s="134" t="s">
        <v>9</v>
      </c>
      <c r="B357" s="104" t="s">
        <v>344</v>
      </c>
      <c r="C357" s="83" t="s">
        <v>315</v>
      </c>
      <c r="D357" s="84" t="s">
        <v>320</v>
      </c>
      <c r="E357" s="85" t="s">
        <v>587</v>
      </c>
      <c r="F357" s="86" t="s">
        <v>8</v>
      </c>
      <c r="G357" s="354">
        <v>0</v>
      </c>
      <c r="H357" s="354">
        <v>0</v>
      </c>
      <c r="I357" s="72" t="e">
        <f t="shared" si="9"/>
        <v>#DIV/0!</v>
      </c>
    </row>
    <row r="358" spans="1:9" ht="25.5">
      <c r="A358" s="134" t="s">
        <v>386</v>
      </c>
      <c r="B358" s="104" t="s">
        <v>344</v>
      </c>
      <c r="C358" s="83" t="s">
        <v>315</v>
      </c>
      <c r="D358" s="84" t="s">
        <v>320</v>
      </c>
      <c r="E358" s="85" t="s">
        <v>587</v>
      </c>
      <c r="F358" s="86" t="s">
        <v>387</v>
      </c>
      <c r="G358" s="354">
        <f>468500-12000</f>
        <v>456500</v>
      </c>
      <c r="H358" s="354">
        <v>152392.64</v>
      </c>
      <c r="I358" s="72">
        <f t="shared" si="9"/>
        <v>33.382834611171965</v>
      </c>
    </row>
    <row r="359" spans="1:9" ht="12.75">
      <c r="A359" s="134" t="s">
        <v>391</v>
      </c>
      <c r="B359" s="104" t="s">
        <v>344</v>
      </c>
      <c r="C359" s="83" t="s">
        <v>315</v>
      </c>
      <c r="D359" s="84" t="s">
        <v>320</v>
      </c>
      <c r="E359" s="85" t="s">
        <v>587</v>
      </c>
      <c r="F359" s="86" t="s">
        <v>393</v>
      </c>
      <c r="G359" s="354">
        <v>22000</v>
      </c>
      <c r="H359" s="354">
        <v>0</v>
      </c>
      <c r="I359" s="72">
        <f>H359/G359*100</f>
        <v>0</v>
      </c>
    </row>
    <row r="360" spans="1:9" ht="25.5">
      <c r="A360" s="134" t="s">
        <v>382</v>
      </c>
      <c r="B360" s="104" t="s">
        <v>344</v>
      </c>
      <c r="C360" s="83" t="s">
        <v>315</v>
      </c>
      <c r="D360" s="84" t="s">
        <v>320</v>
      </c>
      <c r="E360" s="85" t="s">
        <v>587</v>
      </c>
      <c r="F360" s="86" t="s">
        <v>440</v>
      </c>
      <c r="G360" s="354">
        <v>66500</v>
      </c>
      <c r="H360" s="354">
        <v>44814.57</v>
      </c>
      <c r="I360" s="72">
        <f>H360/G360*100</f>
        <v>67.39033082706767</v>
      </c>
    </row>
    <row r="361" spans="1:9" ht="12.75">
      <c r="A361" s="134" t="s">
        <v>383</v>
      </c>
      <c r="B361" s="104" t="s">
        <v>344</v>
      </c>
      <c r="C361" s="83" t="s">
        <v>315</v>
      </c>
      <c r="D361" s="84" t="s">
        <v>320</v>
      </c>
      <c r="E361" s="85" t="s">
        <v>587</v>
      </c>
      <c r="F361" s="86" t="s">
        <v>385</v>
      </c>
      <c r="G361" s="354">
        <v>75000</v>
      </c>
      <c r="H361" s="354">
        <v>28604.76</v>
      </c>
      <c r="I361" s="72">
        <f t="shared" si="9"/>
        <v>38.13968</v>
      </c>
    </row>
    <row r="362" spans="1:9" ht="38.25">
      <c r="A362" s="473" t="s">
        <v>215</v>
      </c>
      <c r="B362" s="104" t="s">
        <v>344</v>
      </c>
      <c r="C362" s="145" t="s">
        <v>315</v>
      </c>
      <c r="D362" s="146" t="s">
        <v>320</v>
      </c>
      <c r="E362" s="359" t="s">
        <v>588</v>
      </c>
      <c r="F362" s="420"/>
      <c r="G362" s="361">
        <f>G363</f>
        <v>343000</v>
      </c>
      <c r="H362" s="361">
        <f>H363</f>
        <v>0</v>
      </c>
      <c r="I362" s="72">
        <f>H362/G362*100</f>
        <v>0</v>
      </c>
    </row>
    <row r="363" spans="1:9" ht="25.5">
      <c r="A363" s="134" t="s">
        <v>272</v>
      </c>
      <c r="B363" s="104" t="s">
        <v>344</v>
      </c>
      <c r="C363" s="147" t="s">
        <v>315</v>
      </c>
      <c r="D363" s="148" t="s">
        <v>320</v>
      </c>
      <c r="E363" s="94" t="s">
        <v>588</v>
      </c>
      <c r="F363" s="137" t="s">
        <v>32</v>
      </c>
      <c r="G363" s="362">
        <v>343000</v>
      </c>
      <c r="H363" s="362">
        <v>0</v>
      </c>
      <c r="I363" s="72">
        <f t="shared" si="9"/>
        <v>0</v>
      </c>
    </row>
    <row r="364" spans="1:9" ht="38.25">
      <c r="A364" s="472" t="s">
        <v>589</v>
      </c>
      <c r="B364" s="104" t="s">
        <v>344</v>
      </c>
      <c r="C364" s="127" t="s">
        <v>315</v>
      </c>
      <c r="D364" s="128" t="s">
        <v>320</v>
      </c>
      <c r="E364" s="80" t="s">
        <v>590</v>
      </c>
      <c r="F364" s="394"/>
      <c r="G364" s="353">
        <f>G365</f>
        <v>343000</v>
      </c>
      <c r="H364" s="353">
        <f>H365</f>
        <v>0</v>
      </c>
      <c r="I364" s="72">
        <f t="shared" si="9"/>
        <v>0</v>
      </c>
    </row>
    <row r="365" spans="1:9" ht="12.75">
      <c r="A365" s="134" t="s">
        <v>383</v>
      </c>
      <c r="B365" s="104" t="s">
        <v>344</v>
      </c>
      <c r="C365" s="97" t="s">
        <v>315</v>
      </c>
      <c r="D365" s="98" t="s">
        <v>320</v>
      </c>
      <c r="E365" s="85" t="s">
        <v>590</v>
      </c>
      <c r="F365" s="96" t="s">
        <v>32</v>
      </c>
      <c r="G365" s="354">
        <v>343000</v>
      </c>
      <c r="H365" s="354">
        <v>0</v>
      </c>
      <c r="I365" s="72">
        <f t="shared" si="9"/>
        <v>0</v>
      </c>
    </row>
    <row r="366" spans="1:9" ht="12.75">
      <c r="A366" s="101" t="s">
        <v>273</v>
      </c>
      <c r="B366" s="104" t="s">
        <v>344</v>
      </c>
      <c r="C366" s="73" t="s">
        <v>315</v>
      </c>
      <c r="D366" s="74" t="s">
        <v>100</v>
      </c>
      <c r="E366" s="143"/>
      <c r="F366" s="144"/>
      <c r="G366" s="352">
        <f>G367</f>
        <v>200000</v>
      </c>
      <c r="H366" s="352">
        <f>H367</f>
        <v>125000</v>
      </c>
      <c r="I366" s="72">
        <f t="shared" si="9"/>
        <v>62.5</v>
      </c>
    </row>
    <row r="367" spans="1:9" ht="12.75">
      <c r="A367" s="171" t="s">
        <v>274</v>
      </c>
      <c r="B367" s="104" t="s">
        <v>344</v>
      </c>
      <c r="C367" s="127" t="s">
        <v>315</v>
      </c>
      <c r="D367" s="128" t="s">
        <v>100</v>
      </c>
      <c r="E367" s="80" t="s">
        <v>591</v>
      </c>
      <c r="F367" s="394"/>
      <c r="G367" s="353">
        <f>G368+G369</f>
        <v>200000</v>
      </c>
      <c r="H367" s="353">
        <f>H368+H369</f>
        <v>125000</v>
      </c>
      <c r="I367" s="72">
        <f t="shared" si="9"/>
        <v>62.5</v>
      </c>
    </row>
    <row r="368" spans="1:9" ht="33" customHeight="1" hidden="1">
      <c r="A368" s="134" t="s">
        <v>234</v>
      </c>
      <c r="B368" s="104" t="s">
        <v>344</v>
      </c>
      <c r="C368" s="97" t="s">
        <v>315</v>
      </c>
      <c r="D368" s="98" t="s">
        <v>100</v>
      </c>
      <c r="E368" s="85" t="s">
        <v>591</v>
      </c>
      <c r="F368" s="96" t="s">
        <v>232</v>
      </c>
      <c r="G368" s="354">
        <v>0</v>
      </c>
      <c r="H368" s="354">
        <v>0</v>
      </c>
      <c r="I368" s="72" t="e">
        <f t="shared" si="9"/>
        <v>#DIV/0!</v>
      </c>
    </row>
    <row r="369" spans="1:9" ht="25.5" customHeight="1">
      <c r="A369" s="134" t="s">
        <v>383</v>
      </c>
      <c r="B369" s="104" t="s">
        <v>344</v>
      </c>
      <c r="C369" s="97" t="s">
        <v>315</v>
      </c>
      <c r="D369" s="98" t="s">
        <v>100</v>
      </c>
      <c r="E369" s="85" t="s">
        <v>591</v>
      </c>
      <c r="F369" s="96" t="s">
        <v>385</v>
      </c>
      <c r="G369" s="354">
        <v>200000</v>
      </c>
      <c r="H369" s="354">
        <v>125000</v>
      </c>
      <c r="I369" s="72">
        <f t="shared" si="9"/>
        <v>62.5</v>
      </c>
    </row>
    <row r="370" spans="1:9" ht="12.75">
      <c r="A370" s="149" t="s">
        <v>366</v>
      </c>
      <c r="B370" s="516" t="s">
        <v>344</v>
      </c>
      <c r="C370" s="482" t="s">
        <v>341</v>
      </c>
      <c r="D370" s="150"/>
      <c r="E370" s="100"/>
      <c r="F370" s="151"/>
      <c r="G370" s="416">
        <f>G371</f>
        <v>5000000</v>
      </c>
      <c r="H370" s="416">
        <f>H371</f>
        <v>255820.18</v>
      </c>
      <c r="I370" s="72">
        <f t="shared" si="9"/>
        <v>5.1164036</v>
      </c>
    </row>
    <row r="371" spans="1:9" ht="12.75">
      <c r="A371" s="474" t="s">
        <v>372</v>
      </c>
      <c r="B371" s="104" t="s">
        <v>344</v>
      </c>
      <c r="C371" s="112" t="s">
        <v>341</v>
      </c>
      <c r="D371" s="129" t="s">
        <v>316</v>
      </c>
      <c r="E371" s="75"/>
      <c r="F371" s="130"/>
      <c r="G371" s="352">
        <f>G372</f>
        <v>5000000</v>
      </c>
      <c r="H371" s="352">
        <f>H372</f>
        <v>255820.18</v>
      </c>
      <c r="I371" s="72">
        <f t="shared" si="9"/>
        <v>5.1164036</v>
      </c>
    </row>
    <row r="372" spans="1:9" ht="25.5">
      <c r="A372" s="131" t="s">
        <v>275</v>
      </c>
      <c r="B372" s="104" t="s">
        <v>344</v>
      </c>
      <c r="C372" s="421" t="s">
        <v>341</v>
      </c>
      <c r="D372" s="422" t="s">
        <v>316</v>
      </c>
      <c r="E372" s="123" t="s">
        <v>592</v>
      </c>
      <c r="F372" s="423"/>
      <c r="G372" s="389">
        <f>G373+G376</f>
        <v>5000000</v>
      </c>
      <c r="H372" s="389">
        <f>H373+H376</f>
        <v>255820.18</v>
      </c>
      <c r="I372" s="72">
        <f t="shared" si="9"/>
        <v>5.1164036</v>
      </c>
    </row>
    <row r="373" spans="1:9" ht="25.5">
      <c r="A373" s="171" t="s">
        <v>276</v>
      </c>
      <c r="B373" s="104" t="s">
        <v>344</v>
      </c>
      <c r="C373" s="78" t="s">
        <v>341</v>
      </c>
      <c r="D373" s="80" t="s">
        <v>316</v>
      </c>
      <c r="E373" s="80" t="s">
        <v>593</v>
      </c>
      <c r="F373" s="80"/>
      <c r="G373" s="353">
        <f>G374</f>
        <v>300000</v>
      </c>
      <c r="H373" s="353">
        <f>H374</f>
        <v>255820.18</v>
      </c>
      <c r="I373" s="72">
        <f t="shared" si="9"/>
        <v>85.27339333333333</v>
      </c>
    </row>
    <row r="374" spans="1:9" ht="12.75">
      <c r="A374" s="134" t="s">
        <v>383</v>
      </c>
      <c r="B374" s="104" t="s">
        <v>344</v>
      </c>
      <c r="C374" s="83" t="s">
        <v>341</v>
      </c>
      <c r="D374" s="84" t="s">
        <v>316</v>
      </c>
      <c r="E374" s="85" t="s">
        <v>593</v>
      </c>
      <c r="F374" s="86" t="s">
        <v>385</v>
      </c>
      <c r="G374" s="418">
        <v>300000</v>
      </c>
      <c r="H374" s="418">
        <v>255820.18</v>
      </c>
      <c r="I374" s="72">
        <f t="shared" si="9"/>
        <v>85.27339333333333</v>
      </c>
    </row>
    <row r="375" spans="1:9" ht="12.75">
      <c r="A375" s="171" t="s">
        <v>277</v>
      </c>
      <c r="B375" s="104" t="s">
        <v>344</v>
      </c>
      <c r="C375" s="172" t="s">
        <v>341</v>
      </c>
      <c r="D375" s="419" t="s">
        <v>316</v>
      </c>
      <c r="E375" s="80" t="s">
        <v>594</v>
      </c>
      <c r="F375" s="424"/>
      <c r="G375" s="353">
        <f>G376</f>
        <v>4700000</v>
      </c>
      <c r="H375" s="353">
        <f>H376</f>
        <v>0</v>
      </c>
      <c r="I375" s="72">
        <f t="shared" si="9"/>
        <v>0</v>
      </c>
    </row>
    <row r="376" spans="1:9" ht="25.5">
      <c r="A376" s="134" t="s">
        <v>278</v>
      </c>
      <c r="B376" s="104" t="s">
        <v>344</v>
      </c>
      <c r="C376" s="83" t="s">
        <v>341</v>
      </c>
      <c r="D376" s="84" t="s">
        <v>316</v>
      </c>
      <c r="E376" s="85" t="s">
        <v>594</v>
      </c>
      <c r="F376" s="86" t="s">
        <v>279</v>
      </c>
      <c r="G376" s="418">
        <v>4700000</v>
      </c>
      <c r="H376" s="418">
        <v>0</v>
      </c>
      <c r="I376" s="72">
        <f t="shared" si="9"/>
        <v>0</v>
      </c>
    </row>
    <row r="377" spans="1:9" ht="19.5" customHeight="1">
      <c r="A377" s="475" t="s">
        <v>367</v>
      </c>
      <c r="B377" s="516" t="s">
        <v>344</v>
      </c>
      <c r="C377" s="482" t="s">
        <v>314</v>
      </c>
      <c r="D377" s="150"/>
      <c r="E377" s="100"/>
      <c r="F377" s="151"/>
      <c r="G377" s="416">
        <f aca="true" t="shared" si="12" ref="G377:H379">G378</f>
        <v>600000</v>
      </c>
      <c r="H377" s="416">
        <f t="shared" si="12"/>
        <v>250000</v>
      </c>
      <c r="I377" s="72">
        <f t="shared" si="9"/>
        <v>41.66666666666667</v>
      </c>
    </row>
    <row r="378" spans="1:9" ht="17.25" customHeight="1">
      <c r="A378" s="474" t="s">
        <v>337</v>
      </c>
      <c r="B378" s="104" t="s">
        <v>344</v>
      </c>
      <c r="C378" s="112" t="s">
        <v>314</v>
      </c>
      <c r="D378" s="129" t="s">
        <v>317</v>
      </c>
      <c r="E378" s="75"/>
      <c r="F378" s="130"/>
      <c r="G378" s="352">
        <f t="shared" si="12"/>
        <v>600000</v>
      </c>
      <c r="H378" s="352">
        <f t="shared" si="12"/>
        <v>250000</v>
      </c>
      <c r="I378" s="72">
        <f>H378/G378*100</f>
        <v>41.66666666666667</v>
      </c>
    </row>
    <row r="379" spans="1:9" ht="30" customHeight="1">
      <c r="A379" s="170" t="s">
        <v>280</v>
      </c>
      <c r="B379" s="104" t="s">
        <v>344</v>
      </c>
      <c r="C379" s="483" t="s">
        <v>314</v>
      </c>
      <c r="D379" s="152" t="s">
        <v>317</v>
      </c>
      <c r="E379" s="153" t="s">
        <v>595</v>
      </c>
      <c r="F379" s="154"/>
      <c r="G379" s="389">
        <f t="shared" si="12"/>
        <v>600000</v>
      </c>
      <c r="H379" s="389">
        <f t="shared" si="12"/>
        <v>250000</v>
      </c>
      <c r="I379" s="72">
        <f>H379/G379*100</f>
        <v>41.66666666666667</v>
      </c>
    </row>
    <row r="380" spans="1:9" ht="37.5" customHeight="1">
      <c r="A380" s="134" t="s">
        <v>25</v>
      </c>
      <c r="B380" s="104" t="s">
        <v>344</v>
      </c>
      <c r="C380" s="83" t="s">
        <v>314</v>
      </c>
      <c r="D380" s="84" t="s">
        <v>317</v>
      </c>
      <c r="E380" s="85" t="s">
        <v>595</v>
      </c>
      <c r="F380" s="86" t="s">
        <v>24</v>
      </c>
      <c r="G380" s="418">
        <v>600000</v>
      </c>
      <c r="H380" s="418">
        <v>250000</v>
      </c>
      <c r="I380" s="72">
        <f>H380/G380*100</f>
        <v>41.66666666666667</v>
      </c>
    </row>
    <row r="381" spans="1:9" ht="15.75">
      <c r="A381" s="476" t="s">
        <v>363</v>
      </c>
      <c r="B381" s="516" t="s">
        <v>344</v>
      </c>
      <c r="C381" s="415" t="s">
        <v>358</v>
      </c>
      <c r="D381" s="375"/>
      <c r="E381" s="365"/>
      <c r="F381" s="364"/>
      <c r="G381" s="425">
        <f>G382</f>
        <v>2312000</v>
      </c>
      <c r="H381" s="425">
        <f>H382</f>
        <v>1660356.48</v>
      </c>
      <c r="I381" s="72">
        <f t="shared" si="9"/>
        <v>71.81472664359862</v>
      </c>
    </row>
    <row r="382" spans="1:9" ht="12.75">
      <c r="A382" s="474" t="s">
        <v>20</v>
      </c>
      <c r="B382" s="104" t="s">
        <v>344</v>
      </c>
      <c r="C382" s="73" t="s">
        <v>358</v>
      </c>
      <c r="D382" s="155" t="s">
        <v>310</v>
      </c>
      <c r="E382" s="156"/>
      <c r="F382" s="157"/>
      <c r="G382" s="426">
        <f>G383+G385</f>
        <v>2312000</v>
      </c>
      <c r="H382" s="426">
        <f>H383+H385</f>
        <v>1660356.48</v>
      </c>
      <c r="I382" s="72">
        <f t="shared" si="9"/>
        <v>71.81472664359862</v>
      </c>
    </row>
    <row r="383" spans="1:9" ht="12.75">
      <c r="A383" s="464" t="s">
        <v>20</v>
      </c>
      <c r="B383" s="104" t="s">
        <v>344</v>
      </c>
      <c r="C383" s="78" t="s">
        <v>358</v>
      </c>
      <c r="D383" s="79" t="s">
        <v>310</v>
      </c>
      <c r="E383" s="80" t="s">
        <v>596</v>
      </c>
      <c r="F383" s="81"/>
      <c r="G383" s="417">
        <f>G384</f>
        <v>2000000</v>
      </c>
      <c r="H383" s="417">
        <f>H384</f>
        <v>1351776.6</v>
      </c>
      <c r="I383" s="72">
        <f t="shared" si="9"/>
        <v>67.58883</v>
      </c>
    </row>
    <row r="384" spans="1:9" ht="12.75">
      <c r="A384" s="463" t="s">
        <v>281</v>
      </c>
      <c r="B384" s="104" t="s">
        <v>344</v>
      </c>
      <c r="C384" s="83" t="s">
        <v>358</v>
      </c>
      <c r="D384" s="84" t="s">
        <v>310</v>
      </c>
      <c r="E384" s="85" t="s">
        <v>596</v>
      </c>
      <c r="F384" s="86" t="s">
        <v>21</v>
      </c>
      <c r="G384" s="418">
        <v>2000000</v>
      </c>
      <c r="H384" s="418">
        <v>1351776.6</v>
      </c>
      <c r="I384" s="72">
        <f t="shared" si="9"/>
        <v>67.58883</v>
      </c>
    </row>
    <row r="385" spans="1:14" ht="25.5">
      <c r="A385" s="464" t="s">
        <v>597</v>
      </c>
      <c r="B385" s="104" t="s">
        <v>344</v>
      </c>
      <c r="C385" s="78" t="s">
        <v>358</v>
      </c>
      <c r="D385" s="79" t="s">
        <v>310</v>
      </c>
      <c r="E385" s="80" t="s">
        <v>598</v>
      </c>
      <c r="F385" s="81"/>
      <c r="G385" s="417">
        <f>G386</f>
        <v>312000</v>
      </c>
      <c r="H385" s="417">
        <f>H386</f>
        <v>308579.88</v>
      </c>
      <c r="I385" s="72">
        <f t="shared" si="9"/>
        <v>98.9038076923077</v>
      </c>
      <c r="J385" s="175"/>
      <c r="K385" s="175"/>
      <c r="L385" s="175"/>
      <c r="M385" s="175"/>
      <c r="N385" s="176"/>
    </row>
    <row r="386" spans="1:9" ht="12.75">
      <c r="A386" s="463" t="s">
        <v>281</v>
      </c>
      <c r="B386" s="104" t="s">
        <v>344</v>
      </c>
      <c r="C386" s="83" t="s">
        <v>358</v>
      </c>
      <c r="D386" s="84" t="s">
        <v>310</v>
      </c>
      <c r="E386" s="85" t="s">
        <v>598</v>
      </c>
      <c r="F386" s="86" t="s">
        <v>21</v>
      </c>
      <c r="G386" s="418">
        <v>312000</v>
      </c>
      <c r="H386" s="418">
        <v>308579.88</v>
      </c>
      <c r="I386" s="72">
        <f t="shared" si="9"/>
        <v>98.9038076923077</v>
      </c>
    </row>
    <row r="387" spans="1:11" ht="25.5">
      <c r="A387" s="475" t="s">
        <v>368</v>
      </c>
      <c r="B387" s="516" t="s">
        <v>344</v>
      </c>
      <c r="C387" s="142" t="s">
        <v>346</v>
      </c>
      <c r="D387" s="108"/>
      <c r="E387" s="100"/>
      <c r="F387" s="99"/>
      <c r="G387" s="416">
        <f>G388</f>
        <v>7083000</v>
      </c>
      <c r="H387" s="416">
        <f>H388</f>
        <v>3568500</v>
      </c>
      <c r="I387" s="72">
        <f t="shared" si="9"/>
        <v>50.38119440914867</v>
      </c>
      <c r="J387" s="174"/>
      <c r="K387" s="174"/>
    </row>
    <row r="388" spans="1:11" ht="25.5">
      <c r="A388" s="447" t="s">
        <v>369</v>
      </c>
      <c r="B388" s="104" t="s">
        <v>344</v>
      </c>
      <c r="C388" s="158" t="s">
        <v>346</v>
      </c>
      <c r="D388" s="159" t="s">
        <v>310</v>
      </c>
      <c r="E388" s="156"/>
      <c r="F388" s="160"/>
      <c r="G388" s="352">
        <f>G391+G389</f>
        <v>7083000</v>
      </c>
      <c r="H388" s="352">
        <f>H391+H389</f>
        <v>3568500</v>
      </c>
      <c r="I388" s="72">
        <f>H388/G388*100</f>
        <v>50.38119440914867</v>
      </c>
      <c r="J388" s="174"/>
      <c r="K388" s="174"/>
    </row>
    <row r="389" spans="1:9" ht="25.5">
      <c r="A389" s="427" t="s">
        <v>351</v>
      </c>
      <c r="B389" s="104" t="s">
        <v>344</v>
      </c>
      <c r="C389" s="484" t="s">
        <v>346</v>
      </c>
      <c r="D389" s="428" t="s">
        <v>310</v>
      </c>
      <c r="E389" s="429" t="s">
        <v>599</v>
      </c>
      <c r="F389" s="111"/>
      <c r="G389" s="353">
        <f>G390</f>
        <v>6583000</v>
      </c>
      <c r="H389" s="353">
        <f>H390</f>
        <v>3289000</v>
      </c>
      <c r="I389" s="72">
        <f>H389/G389*100</f>
        <v>49.96202339358955</v>
      </c>
    </row>
    <row r="390" spans="1:9" ht="12.75">
      <c r="A390" s="477" t="s">
        <v>22</v>
      </c>
      <c r="B390" s="104" t="s">
        <v>344</v>
      </c>
      <c r="C390" s="169" t="s">
        <v>346</v>
      </c>
      <c r="D390" s="162" t="s">
        <v>310</v>
      </c>
      <c r="E390" s="430" t="s">
        <v>599</v>
      </c>
      <c r="F390" s="163" t="s">
        <v>23</v>
      </c>
      <c r="G390" s="431">
        <v>6583000</v>
      </c>
      <c r="H390" s="431">
        <v>3289000</v>
      </c>
      <c r="I390" s="72">
        <f>H390/G390*100</f>
        <v>49.96202339358955</v>
      </c>
    </row>
    <row r="391" spans="1:9" ht="12.75">
      <c r="A391" s="432" t="s">
        <v>352</v>
      </c>
      <c r="B391" s="104" t="s">
        <v>344</v>
      </c>
      <c r="C391" s="484" t="s">
        <v>346</v>
      </c>
      <c r="D391" s="428" t="s">
        <v>310</v>
      </c>
      <c r="E391" s="429" t="s">
        <v>600</v>
      </c>
      <c r="F391" s="111"/>
      <c r="G391" s="353">
        <f>G392</f>
        <v>500000</v>
      </c>
      <c r="H391" s="353">
        <f>H392</f>
        <v>279500</v>
      </c>
      <c r="I391" s="72">
        <f t="shared" si="9"/>
        <v>55.900000000000006</v>
      </c>
    </row>
    <row r="392" spans="1:9" ht="26.25" customHeight="1" thickBot="1">
      <c r="A392" s="478" t="s">
        <v>22</v>
      </c>
      <c r="B392" s="104" t="s">
        <v>344</v>
      </c>
      <c r="C392" s="161" t="s">
        <v>346</v>
      </c>
      <c r="D392" s="162" t="s">
        <v>310</v>
      </c>
      <c r="E392" s="433" t="s">
        <v>600</v>
      </c>
      <c r="F392" s="163" t="s">
        <v>23</v>
      </c>
      <c r="G392" s="431">
        <v>500000</v>
      </c>
      <c r="H392" s="431">
        <v>279500</v>
      </c>
      <c r="I392" s="72">
        <f t="shared" si="9"/>
        <v>55.900000000000006</v>
      </c>
    </row>
    <row r="393" spans="1:9" ht="26.25" customHeight="1" thickBot="1">
      <c r="A393" s="479" t="s">
        <v>327</v>
      </c>
      <c r="B393" s="486"/>
      <c r="C393" s="164"/>
      <c r="D393" s="165"/>
      <c r="E393" s="434"/>
      <c r="F393" s="166"/>
      <c r="G393" s="435">
        <f>G14+G92+G96+G100+G115+G150+G298+G328+G332+G370+G377+G381+G387</f>
        <v>415597605.27</v>
      </c>
      <c r="H393" s="435">
        <f>H14+H92+H96+H100+H115+H150+H298+H328+H332+H370+H377+H381+H387</f>
        <v>212788416.66999993</v>
      </c>
      <c r="I393" s="72">
        <f t="shared" si="9"/>
        <v>51.20058777330018</v>
      </c>
    </row>
    <row r="394" spans="1:9" ht="26.25" customHeight="1">
      <c r="A394" s="436"/>
      <c r="B394" s="436"/>
      <c r="C394"/>
      <c r="D394"/>
      <c r="E394"/>
      <c r="F394"/>
      <c r="G394"/>
      <c r="H394"/>
      <c r="I394" s="72"/>
    </row>
    <row r="395" spans="1:9" ht="20.25" customHeight="1">
      <c r="A395"/>
      <c r="B395"/>
      <c r="C395"/>
      <c r="D395" s="437" t="s">
        <v>216</v>
      </c>
      <c r="E395" s="437"/>
      <c r="F395" s="437"/>
      <c r="G395" s="438">
        <f>G16+G20+G26+G65+G73+G81+G90+G105+G113+G117+G129+G135+G139+G141+G148+G155+G157+G192+G202+G230+G233+G251+G256+G260+G266+G269+G274+G282+G290+G292+G295+G304+G309+G312+G314+G317+G329+G333+G345+G367+G370+G377+G384+G391</f>
        <v>141935876.51</v>
      </c>
      <c r="H395" s="438">
        <f>H16+H20+H26+H65+H73+H81+H90+H105+H113+H117+H129+H135+H139+H141+H148+H155+H157+H192+H202+H230+H233+H251+H256+H260+H266+H269+H274+H282+H290+H292+H295+H304+H309+H312+H314+H317+H329+H333+H345+H367+H370+H377+H384+H391</f>
        <v>72134483.33</v>
      </c>
      <c r="I395" s="72">
        <f t="shared" si="9"/>
        <v>50.82188175652532</v>
      </c>
    </row>
    <row r="396" spans="1:9" ht="26.25" customHeight="1" hidden="1">
      <c r="A396"/>
      <c r="B396"/>
      <c r="C396"/>
      <c r="D396" s="437" t="s">
        <v>601</v>
      </c>
      <c r="E396" s="437"/>
      <c r="F396" s="437"/>
      <c r="G396" s="438"/>
      <c r="H396" s="438"/>
      <c r="I396" s="72" t="e">
        <f t="shared" si="9"/>
        <v>#DIV/0!</v>
      </c>
    </row>
    <row r="397" spans="1:14" ht="18" customHeight="1">
      <c r="A397"/>
      <c r="B397"/>
      <c r="C397"/>
      <c r="D397" s="437" t="s">
        <v>217</v>
      </c>
      <c r="E397" s="437"/>
      <c r="F397" s="437"/>
      <c r="G397" s="438">
        <f>G153+G188+G190</f>
        <v>16000000</v>
      </c>
      <c r="H397" s="438">
        <f>H153+H188+H190</f>
        <v>7601718.02</v>
      </c>
      <c r="I397" s="72">
        <f t="shared" si="9"/>
        <v>47.510737625</v>
      </c>
      <c r="J397" s="175"/>
      <c r="K397" s="175"/>
      <c r="L397" s="175"/>
      <c r="M397" s="175"/>
      <c r="N397" s="176"/>
    </row>
    <row r="398" spans="1:9" ht="12.75">
      <c r="A398"/>
      <c r="B398"/>
      <c r="C398"/>
      <c r="D398" s="437" t="s">
        <v>218</v>
      </c>
      <c r="E398" s="437"/>
      <c r="F398" s="437"/>
      <c r="G398" s="438">
        <f>G29+G34+G38+G63+G69+G71+G94+G98+G102+G110+G124+G126+G131+G133+G143+G145+G167+G178+G181+G185+G204+G207+G217+G227+G238+G241+G244+G247+G249+G263+G288+G301+G322+G324+G326+G336++G342+G347+G385+G389</f>
        <v>254917868.76000002</v>
      </c>
      <c r="H398" s="438">
        <f>H29+H34+H38+H63+H69+H71+H94+H98+H102+H110+H124+H126+H131+H133+H143+H145+H167+H178+H181+H185+H204+H207+H217+H227+H238+H241+H244+H247+H249+H263+H288+H301+H322+H324+H326+H336++H342+H347+H385+H389</f>
        <v>132890147.91</v>
      </c>
      <c r="I398" s="72">
        <f t="shared" si="9"/>
        <v>52.1305738810775</v>
      </c>
    </row>
    <row r="399" spans="1:10" ht="12.75">
      <c r="A399"/>
      <c r="B399"/>
      <c r="C399"/>
      <c r="D399" s="437" t="s">
        <v>602</v>
      </c>
      <c r="E399" s="437"/>
      <c r="F399" s="437"/>
      <c r="G399" s="438">
        <f>G119+G121</f>
        <v>940860</v>
      </c>
      <c r="H399" s="438">
        <f>H119+H121</f>
        <v>161995.75</v>
      </c>
      <c r="I399" s="72">
        <f t="shared" si="9"/>
        <v>17.217837935505813</v>
      </c>
      <c r="J399" s="174"/>
    </row>
    <row r="400" spans="1:10" ht="16.5" customHeight="1">
      <c r="A400"/>
      <c r="B400"/>
      <c r="C400"/>
      <c r="D400" s="437" t="s">
        <v>219</v>
      </c>
      <c r="E400" s="437"/>
      <c r="F400" s="437"/>
      <c r="G400" s="438">
        <f>G44+G46+G50+G52+G54+G58+G60+G306</f>
        <v>1803000</v>
      </c>
      <c r="H400" s="438">
        <f>H44+H46+H50+H52+H54+H58+H60+H306</f>
        <v>71.66</v>
      </c>
      <c r="I400" s="72">
        <f t="shared" si="9"/>
        <v>0.003974486966167499</v>
      </c>
      <c r="J400" s="174"/>
    </row>
    <row r="401" spans="1:9" ht="12.75">
      <c r="A401"/>
      <c r="B401"/>
      <c r="C401"/>
      <c r="D401" s="437"/>
      <c r="E401" s="437"/>
      <c r="F401" s="437"/>
      <c r="G401" s="438">
        <f>SUM(G395:G400)</f>
        <v>415597605.27</v>
      </c>
      <c r="H401" s="438">
        <f>SUM(H395:H400)</f>
        <v>212788416.67</v>
      </c>
      <c r="I401" s="72">
        <f t="shared" si="9"/>
        <v>51.200587773300185</v>
      </c>
    </row>
  </sheetData>
  <sheetProtection/>
  <mergeCells count="10">
    <mergeCell ref="H7:H12"/>
    <mergeCell ref="I7:I12"/>
    <mergeCell ref="A5:G5"/>
    <mergeCell ref="A7:A12"/>
    <mergeCell ref="C7:C12"/>
    <mergeCell ref="D7:D12"/>
    <mergeCell ref="E7:E12"/>
    <mergeCell ref="F7:F12"/>
    <mergeCell ref="G7:G12"/>
    <mergeCell ref="B7:B12"/>
  </mergeCells>
  <printOptions/>
  <pageMargins left="0.7874015748031497" right="0.17" top="0.3937007874015748" bottom="0.2362204724409449" header="0.5118110236220472" footer="0.1968503937007874"/>
  <pageSetup fitToHeight="8" horizontalDpi="600" verticalDpi="600" orientation="portrait" paperSize="9" scale="70" r:id="rId1"/>
  <rowBreaks count="3" manualBreakCount="3">
    <brk id="46" max="8" man="1"/>
    <brk id="129" max="8" man="1"/>
    <brk id="20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D35" sqref="D35"/>
    </sheetView>
  </sheetViews>
  <sheetFormatPr defaultColWidth="9.00390625" defaultRowHeight="12.75"/>
  <cols>
    <col min="1" max="1" width="51.75390625" style="26" customWidth="1"/>
    <col min="2" max="2" width="33.875" style="28" customWidth="1"/>
    <col min="3" max="3" width="17.25390625" style="26" customWidth="1"/>
    <col min="4" max="4" width="15.00390625" style="0" customWidth="1"/>
    <col min="5" max="5" width="8.25390625" style="0" customWidth="1"/>
    <col min="6" max="6" width="13.875" style="0" bestFit="1" customWidth="1"/>
  </cols>
  <sheetData>
    <row r="1" spans="2:4" ht="29.25" customHeight="1">
      <c r="B1" s="513" t="s">
        <v>605</v>
      </c>
      <c r="C1" s="497"/>
      <c r="D1" s="497"/>
    </row>
    <row r="2" spans="1:3" s="26" customFormat="1" ht="12.75">
      <c r="A2" s="27"/>
      <c r="B2" s="514"/>
      <c r="C2" s="514"/>
    </row>
    <row r="3" s="26" customFormat="1" ht="12.75">
      <c r="B3" s="28"/>
    </row>
    <row r="4" spans="1:3" s="26" customFormat="1" ht="12.75">
      <c r="A4" s="515" t="s">
        <v>606</v>
      </c>
      <c r="B4" s="515"/>
      <c r="C4" s="515"/>
    </row>
    <row r="5" s="26" customFormat="1" ht="12.75">
      <c r="B5" s="28"/>
    </row>
    <row r="6" spans="1:5" s="32" customFormat="1" ht="45">
      <c r="A6" s="29" t="s">
        <v>164</v>
      </c>
      <c r="B6" s="30" t="s">
        <v>165</v>
      </c>
      <c r="C6" s="29" t="s">
        <v>166</v>
      </c>
      <c r="D6" s="29" t="s">
        <v>162</v>
      </c>
      <c r="E6" s="31" t="s">
        <v>167</v>
      </c>
    </row>
    <row r="7" spans="1:5" s="32" customFormat="1" ht="11.25">
      <c r="A7" s="29">
        <v>1</v>
      </c>
      <c r="B7" s="30" t="s">
        <v>168</v>
      </c>
      <c r="C7" s="29">
        <v>11</v>
      </c>
      <c r="D7" s="29">
        <v>11</v>
      </c>
      <c r="E7" s="29">
        <v>11</v>
      </c>
    </row>
    <row r="8" spans="1:5" s="37" customFormat="1" ht="33.75" customHeight="1">
      <c r="A8" s="33" t="s">
        <v>169</v>
      </c>
      <c r="B8" s="34" t="s">
        <v>170</v>
      </c>
      <c r="C8" s="35">
        <f>C9+C14+C19+C28</f>
        <v>31409000</v>
      </c>
      <c r="D8" s="35">
        <f>D9+D14+D19+D28</f>
        <v>7393598.150000006</v>
      </c>
      <c r="E8" s="36">
        <f aca="true" t="shared" si="0" ref="E8:E16">D8/C8*100</f>
        <v>23.539743863223936</v>
      </c>
    </row>
    <row r="9" spans="1:5" s="37" customFormat="1" ht="33.75" customHeight="1">
      <c r="A9" s="33" t="s">
        <v>298</v>
      </c>
      <c r="B9" s="55" t="s">
        <v>299</v>
      </c>
      <c r="C9" s="35">
        <f>C10-C12</f>
        <v>20000000</v>
      </c>
      <c r="D9" s="35">
        <f>D10-D12</f>
        <v>0</v>
      </c>
      <c r="E9" s="36">
        <f t="shared" si="0"/>
        <v>0</v>
      </c>
    </row>
    <row r="10" spans="1:5" s="37" customFormat="1" ht="33.75" customHeight="1">
      <c r="A10" s="33" t="s">
        <v>300</v>
      </c>
      <c r="B10" s="55" t="s">
        <v>301</v>
      </c>
      <c r="C10" s="35">
        <f>C11</f>
        <v>10000000</v>
      </c>
      <c r="D10" s="35">
        <f>D11</f>
        <v>0</v>
      </c>
      <c r="E10" s="36">
        <f t="shared" si="0"/>
        <v>0</v>
      </c>
    </row>
    <row r="11" spans="1:5" s="37" customFormat="1" ht="33.75" customHeight="1">
      <c r="A11" s="56" t="s">
        <v>302</v>
      </c>
      <c r="B11" s="55" t="s">
        <v>303</v>
      </c>
      <c r="C11" s="39">
        <v>10000000</v>
      </c>
      <c r="D11" s="39">
        <v>0</v>
      </c>
      <c r="E11" s="36">
        <f t="shared" si="0"/>
        <v>0</v>
      </c>
    </row>
    <row r="12" spans="1:5" s="37" customFormat="1" ht="33.75" customHeight="1">
      <c r="A12" s="33" t="s">
        <v>306</v>
      </c>
      <c r="B12" s="55" t="s">
        <v>304</v>
      </c>
      <c r="C12" s="35">
        <f>C13</f>
        <v>-10000000</v>
      </c>
      <c r="D12" s="35">
        <f>D13</f>
        <v>0</v>
      </c>
      <c r="E12" s="36">
        <f t="shared" si="0"/>
        <v>0</v>
      </c>
    </row>
    <row r="13" spans="1:5" s="37" customFormat="1" ht="39.75" customHeight="1">
      <c r="A13" s="56" t="s">
        <v>307</v>
      </c>
      <c r="B13" s="55" t="s">
        <v>305</v>
      </c>
      <c r="C13" s="39">
        <v>-10000000</v>
      </c>
      <c r="D13" s="39">
        <v>0</v>
      </c>
      <c r="E13" s="36">
        <f t="shared" si="0"/>
        <v>0</v>
      </c>
    </row>
    <row r="14" spans="1:5" s="37" customFormat="1" ht="24.75" customHeight="1">
      <c r="A14" s="33" t="s">
        <v>171</v>
      </c>
      <c r="B14" s="34" t="s">
        <v>172</v>
      </c>
      <c r="C14" s="35">
        <f>C15+C17</f>
        <v>-6528400</v>
      </c>
      <c r="D14" s="35">
        <f>D15+D17</f>
        <v>7815000</v>
      </c>
      <c r="E14" s="36">
        <f t="shared" si="0"/>
        <v>-119.70773849641564</v>
      </c>
    </row>
    <row r="15" spans="1:5" s="37" customFormat="1" ht="36" customHeight="1">
      <c r="A15" s="33" t="s">
        <v>173</v>
      </c>
      <c r="B15" s="34" t="s">
        <v>174</v>
      </c>
      <c r="C15" s="35">
        <f>C16</f>
        <v>19504600</v>
      </c>
      <c r="D15" s="35">
        <f>D16</f>
        <v>11000000</v>
      </c>
      <c r="E15" s="36">
        <f t="shared" si="0"/>
        <v>56.39695251376599</v>
      </c>
    </row>
    <row r="16" spans="1:5" s="37" customFormat="1" ht="41.25" customHeight="1">
      <c r="A16" s="38" t="s">
        <v>175</v>
      </c>
      <c r="B16" s="34" t="s">
        <v>176</v>
      </c>
      <c r="C16" s="39">
        <v>19504600</v>
      </c>
      <c r="D16" s="39">
        <v>11000000</v>
      </c>
      <c r="E16" s="36">
        <f t="shared" si="0"/>
        <v>56.39695251376599</v>
      </c>
    </row>
    <row r="17" spans="1:5" s="37" customFormat="1" ht="42" customHeight="1">
      <c r="A17" s="33" t="s">
        <v>177</v>
      </c>
      <c r="B17" s="34" t="s">
        <v>178</v>
      </c>
      <c r="C17" s="35">
        <f>C18</f>
        <v>-26033000</v>
      </c>
      <c r="D17" s="35">
        <f>D18</f>
        <v>-3185000</v>
      </c>
      <c r="E17" s="36">
        <f aca="true" t="shared" si="1" ref="E17:E31">D17/C17*100</f>
        <v>12.234471632159183</v>
      </c>
    </row>
    <row r="18" spans="1:5" s="37" customFormat="1" ht="39.75" customHeight="1">
      <c r="A18" s="38" t="s">
        <v>179</v>
      </c>
      <c r="B18" s="34" t="s">
        <v>180</v>
      </c>
      <c r="C18" s="39">
        <v>-26033000</v>
      </c>
      <c r="D18" s="39">
        <v>-3185000</v>
      </c>
      <c r="E18" s="36">
        <f t="shared" si="1"/>
        <v>12.234471632159183</v>
      </c>
    </row>
    <row r="19" spans="1:5" s="37" customFormat="1" ht="25.5">
      <c r="A19" s="33" t="s">
        <v>181</v>
      </c>
      <c r="B19" s="40" t="s">
        <v>182</v>
      </c>
      <c r="C19" s="35">
        <f>C20+C24</f>
        <v>3732100</v>
      </c>
      <c r="D19" s="35">
        <f>D20+D24</f>
        <v>-1570801.849999994</v>
      </c>
      <c r="E19" s="36">
        <f t="shared" si="1"/>
        <v>-42.088953940140776</v>
      </c>
    </row>
    <row r="20" spans="1:5" s="37" customFormat="1" ht="15" customHeight="1">
      <c r="A20" s="33" t="s">
        <v>183</v>
      </c>
      <c r="B20" s="40" t="s">
        <v>184</v>
      </c>
      <c r="C20" s="35">
        <f aca="true" t="shared" si="2" ref="C20:D22">C21</f>
        <v>-447898505.27</v>
      </c>
      <c r="D20" s="35">
        <f t="shared" si="2"/>
        <v>-220097371.54</v>
      </c>
      <c r="E20" s="36">
        <f t="shared" si="1"/>
        <v>49.140010281418995</v>
      </c>
    </row>
    <row r="21" spans="1:5" s="37" customFormat="1" ht="18" customHeight="1">
      <c r="A21" s="38" t="s">
        <v>185</v>
      </c>
      <c r="B21" s="34" t="s">
        <v>186</v>
      </c>
      <c r="C21" s="39">
        <f t="shared" si="2"/>
        <v>-447898505.27</v>
      </c>
      <c r="D21" s="39">
        <f t="shared" si="2"/>
        <v>-220097371.54</v>
      </c>
      <c r="E21" s="36">
        <f t="shared" si="1"/>
        <v>49.140010281418995</v>
      </c>
    </row>
    <row r="22" spans="1:5" s="41" customFormat="1" ht="18.75" customHeight="1">
      <c r="A22" s="38" t="s">
        <v>187</v>
      </c>
      <c r="B22" s="34" t="s">
        <v>188</v>
      </c>
      <c r="C22" s="39">
        <f t="shared" si="2"/>
        <v>-447898505.27</v>
      </c>
      <c r="D22" s="39">
        <f t="shared" si="2"/>
        <v>-220097371.54</v>
      </c>
      <c r="E22" s="36">
        <f t="shared" si="1"/>
        <v>49.140010281418995</v>
      </c>
    </row>
    <row r="23" spans="1:5" s="41" customFormat="1" ht="24.75" customHeight="1">
      <c r="A23" s="38" t="s">
        <v>189</v>
      </c>
      <c r="B23" s="34" t="s">
        <v>190</v>
      </c>
      <c r="C23" s="39">
        <v>-447898505.27</v>
      </c>
      <c r="D23" s="39">
        <v>-220097371.54</v>
      </c>
      <c r="E23" s="36">
        <f t="shared" si="1"/>
        <v>49.140010281418995</v>
      </c>
    </row>
    <row r="24" spans="1:5" s="41" customFormat="1" ht="16.5" customHeight="1">
      <c r="A24" s="33" t="s">
        <v>191</v>
      </c>
      <c r="B24" s="40" t="s">
        <v>192</v>
      </c>
      <c r="C24" s="35">
        <f aca="true" t="shared" si="3" ref="C24:D26">C25</f>
        <v>451630605.27</v>
      </c>
      <c r="D24" s="35">
        <f t="shared" si="3"/>
        <v>218526569.69</v>
      </c>
      <c r="E24" s="36">
        <f t="shared" si="1"/>
        <v>48.3861295359639</v>
      </c>
    </row>
    <row r="25" spans="1:5" s="41" customFormat="1" ht="30" customHeight="1">
      <c r="A25" s="38" t="s">
        <v>193</v>
      </c>
      <c r="B25" s="34" t="s">
        <v>194</v>
      </c>
      <c r="C25" s="39">
        <f t="shared" si="3"/>
        <v>451630605.27</v>
      </c>
      <c r="D25" s="39">
        <f t="shared" si="3"/>
        <v>218526569.69</v>
      </c>
      <c r="E25" s="36">
        <f t="shared" si="1"/>
        <v>48.3861295359639</v>
      </c>
    </row>
    <row r="26" spans="1:5" s="37" customFormat="1" ht="32.25" customHeight="1">
      <c r="A26" s="38" t="s">
        <v>195</v>
      </c>
      <c r="B26" s="34" t="s">
        <v>196</v>
      </c>
      <c r="C26" s="39">
        <f t="shared" si="3"/>
        <v>451630605.27</v>
      </c>
      <c r="D26" s="39">
        <f t="shared" si="3"/>
        <v>218526569.69</v>
      </c>
      <c r="E26" s="36">
        <f t="shared" si="1"/>
        <v>48.3861295359639</v>
      </c>
    </row>
    <row r="27" spans="1:6" s="37" customFormat="1" ht="24" customHeight="1">
      <c r="A27" s="38" t="s">
        <v>197</v>
      </c>
      <c r="B27" s="34" t="s">
        <v>198</v>
      </c>
      <c r="C27" s="39">
        <v>451630605.27</v>
      </c>
      <c r="D27" s="39">
        <v>218526569.69</v>
      </c>
      <c r="E27" s="36">
        <f t="shared" si="1"/>
        <v>48.3861295359639</v>
      </c>
      <c r="F27" s="42"/>
    </row>
    <row r="28" spans="1:5" ht="26.25" customHeight="1">
      <c r="A28" s="33" t="s">
        <v>199</v>
      </c>
      <c r="B28" s="40" t="s">
        <v>200</v>
      </c>
      <c r="C28" s="35">
        <f>C29</f>
        <v>14205300</v>
      </c>
      <c r="D28" s="35">
        <f>D29</f>
        <v>1149400</v>
      </c>
      <c r="E28" s="36">
        <f t="shared" si="1"/>
        <v>8.09134618769051</v>
      </c>
    </row>
    <row r="29" spans="1:5" ht="24.75" customHeight="1">
      <c r="A29" s="33" t="s">
        <v>201</v>
      </c>
      <c r="B29" s="40" t="s">
        <v>202</v>
      </c>
      <c r="C29" s="35">
        <f>C30+C32</f>
        <v>14205300</v>
      </c>
      <c r="D29" s="35">
        <f>D30+D32</f>
        <v>1149400</v>
      </c>
      <c r="E29" s="36">
        <f t="shared" si="1"/>
        <v>8.09134618769051</v>
      </c>
    </row>
    <row r="30" spans="1:5" ht="24.75" customHeight="1">
      <c r="A30" s="38" t="s">
        <v>203</v>
      </c>
      <c r="B30" s="34" t="s">
        <v>204</v>
      </c>
      <c r="C30" s="39">
        <f>C31</f>
        <v>14205300</v>
      </c>
      <c r="D30" s="39">
        <f>D31</f>
        <v>1149400</v>
      </c>
      <c r="E30" s="36">
        <f t="shared" si="1"/>
        <v>8.09134618769051</v>
      </c>
    </row>
    <row r="31" spans="1:5" ht="51.75" customHeight="1">
      <c r="A31" s="38" t="s">
        <v>205</v>
      </c>
      <c r="B31" s="34" t="s">
        <v>206</v>
      </c>
      <c r="C31" s="39">
        <v>14205300</v>
      </c>
      <c r="D31" s="39">
        <v>1149400</v>
      </c>
      <c r="E31" s="36">
        <f t="shared" si="1"/>
        <v>8.09134618769051</v>
      </c>
    </row>
    <row r="32" spans="1:5" ht="0.75" customHeight="1">
      <c r="A32" s="38" t="s">
        <v>207</v>
      </c>
      <c r="B32" s="34" t="s">
        <v>208</v>
      </c>
      <c r="C32" s="39">
        <f>C33</f>
        <v>0</v>
      </c>
      <c r="D32" s="39">
        <f>D33</f>
        <v>0</v>
      </c>
      <c r="E32" s="39"/>
    </row>
    <row r="33" spans="1:5" ht="38.25" customHeight="1" hidden="1">
      <c r="A33" s="38" t="s">
        <v>209</v>
      </c>
      <c r="B33" s="34" t="s">
        <v>210</v>
      </c>
      <c r="C33" s="39">
        <f>C34</f>
        <v>0</v>
      </c>
      <c r="D33" s="39">
        <f>D34</f>
        <v>0</v>
      </c>
      <c r="E33" s="39"/>
    </row>
    <row r="34" spans="1:5" ht="43.5" customHeight="1" hidden="1">
      <c r="A34" s="38" t="s">
        <v>211</v>
      </c>
      <c r="B34" s="34" t="s">
        <v>212</v>
      </c>
      <c r="C34" s="39"/>
      <c r="D34" s="39"/>
      <c r="E34" s="39"/>
    </row>
    <row r="37" spans="1:3" ht="18">
      <c r="A37" s="43"/>
      <c r="B37" s="44"/>
      <c r="C37" s="45"/>
    </row>
    <row r="38" spans="2:7" ht="18">
      <c r="B38" s="44"/>
      <c r="C38" s="46"/>
      <c r="D38" s="47"/>
      <c r="E38" s="47"/>
      <c r="F38" s="47"/>
      <c r="G38" s="47"/>
    </row>
    <row r="39" spans="2:7" ht="18">
      <c r="B39" s="44"/>
      <c r="C39" s="48"/>
      <c r="D39" s="47"/>
      <c r="E39" s="47"/>
      <c r="F39" s="47"/>
      <c r="G39" s="47"/>
    </row>
    <row r="40" spans="2:7" ht="18">
      <c r="B40" s="44"/>
      <c r="C40" s="46"/>
      <c r="D40" s="47"/>
      <c r="E40" s="47"/>
      <c r="F40" s="47"/>
      <c r="G40" s="47"/>
    </row>
    <row r="41" spans="2:3" ht="18">
      <c r="B41" s="44"/>
      <c r="C41" s="49"/>
    </row>
    <row r="42" spans="2:3" ht="18">
      <c r="B42" s="44"/>
      <c r="C42" s="49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fitToHeight="1" fitToWidth="1" horizontalDpi="600" verticalDpi="600" orientation="portrait" paperSize="9" scale="72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2016-08-17T09:14:00Z</cp:lastPrinted>
  <dcterms:created xsi:type="dcterms:W3CDTF">2004-09-08T10:28:32Z</dcterms:created>
  <dcterms:modified xsi:type="dcterms:W3CDTF">2016-08-17T09:14:06Z</dcterms:modified>
  <cp:category/>
  <cp:version/>
  <cp:contentType/>
  <cp:contentStatus/>
</cp:coreProperties>
</file>