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195" windowHeight="6495" activeTab="1"/>
  </bookViews>
  <sheets>
    <sheet name="прил.5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<sst xmlns="http://schemas.openxmlformats.org/spreadsheetml/2006/main" count="3985" uniqueCount="384">
  <si>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</si>
  <si>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</si>
  <si>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</si>
  <si>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</si>
  <si>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</si>
  <si>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</si>
  <si>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</si>
  <si>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</si>
  <si>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</si>
  <si>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</si>
  <si>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</si>
  <si>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</si>
  <si>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</si>
  <si>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</si>
  <si>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</si>
  <si>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</si>
  <si>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</si>
  <si>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</si>
  <si>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</si>
  <si>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</si>
  <si>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</si>
  <si>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</si>
  <si>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</si>
  <si>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</si>
  <si>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</si>
  <si>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</si>
  <si>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</si>
  <si>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</si>
  <si>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</si>
  <si>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</si>
  <si>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</si>
  <si>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</si>
  <si>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</si>
  <si>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</si>
  <si>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</si>
  <si>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</si>
  <si>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</si>
  <si>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</si>
  <si>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</si>
  <si>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</si>
  <si>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</si>
  <si>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</si>
  <si>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</si>
  <si>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</si>
  <si>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</si>
  <si>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</si>
  <si>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01 1 02 42050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</si>
  <si>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</si>
  <si>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</si>
  <si>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</si>
  <si>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</si>
  <si>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</si>
  <si>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</si>
  <si>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</si>
  <si>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</si>
  <si>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</si>
  <si>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</si>
  <si>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</si>
  <si>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</si>
  <si>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</si>
  <si>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</si>
  <si>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</si>
  <si>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</si>
  <si>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</si>
  <si>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</si>
  <si>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</si>
  <si>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</si>
  <si>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</si>
  <si>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</si>
  <si>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</si>
  <si>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</si>
  <si>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</si>
  <si>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</si>
  <si>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</si>
  <si>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</si>
  <si>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</si>
  <si>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</si>
  <si>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</si>
  <si>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</si>
  <si>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02 0 01 77950</t>
  </si>
  <si>
    <t>01 1 02 24350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</si>
  <si>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</si>
  <si>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</si>
  <si>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</si>
  <si>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</si>
  <si>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</si>
  <si>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</si>
  <si>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</si>
  <si>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</si>
  <si>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</si>
  <si>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</si>
  <si>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</si>
  <si>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</si>
  <si>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</si>
  <si>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</si>
  <si>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01 1 02 77950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</si>
  <si>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</si>
  <si>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</si>
  <si>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</si>
  <si>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</si>
  <si>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</si>
  <si>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</si>
  <si>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</si>
  <si>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</si>
  <si>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</si>
  <si>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</si>
  <si>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</si>
  <si>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</si>
  <si>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</si>
  <si>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</si>
  <si>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</si>
  <si>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</si>
  <si>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</si>
  <si>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</si>
  <si>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</si>
  <si>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</si>
  <si>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</si>
  <si>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</si>
  <si>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</si>
  <si>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</si>
  <si>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</si>
  <si>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</si>
  <si>
    <t>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</si>
  <si>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08 3 01 43140</t>
  </si>
  <si>
    <t>06 2 01 43140</t>
  </si>
  <si>
    <t>Субсидии на поддержку местных инициатив граждан,проживающих в городских и сельских поселениях РК</t>
  </si>
  <si>
    <t>321</t>
  </si>
  <si>
    <t>Пособия, компенсации и иные социальные выплаты гражданам, кроме публичных нормативных обязательств</t>
  </si>
  <si>
    <t>01 1 02 42040</t>
  </si>
  <si>
    <t>Содержание детского дома за счёт средств местного бюджета</t>
  </si>
  <si>
    <t>06 2 01 43030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</si>
  <si>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</si>
  <si>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03 0 01 43030</t>
  </si>
  <si>
    <t>Cофинансирование за счет средств местного бюджета субсидии на расселение аварийного жилья</t>
  </si>
  <si>
    <t>06 2 01 S9602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</si>
  <si>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(Вешкел.школа)</t>
  </si>
  <si>
    <t>01 1 02 50970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</si>
  <si>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</si>
  <si>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R0970</t>
  </si>
  <si>
    <t>Софинансирование за счёт средств местного бюджета субсидии на социально-экономическое развитие территорий</t>
  </si>
  <si>
    <t xml:space="preserve">Субсидия на социально-экономическое развитие территории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</si>
  <si>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</si>
  <si>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</si>
  <si>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Субсидия на компенсацию части затрат на уплату процентов по кредитам,полученным муниципальными образованиями в российских кредитных организациях</t>
  </si>
  <si>
    <t>06 1 01 43160</t>
  </si>
  <si>
    <t>Софинансирование за счет средств местного бюджета субсидии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</si>
  <si>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Софинансирование за счет средств местного бюджета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</si>
  <si>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за сч ост-ка на 01.01.2016 г</t>
  </si>
  <si>
    <t>01 1 02 S0650</t>
  </si>
  <si>
    <t>01 1 02 24211</t>
  </si>
  <si>
    <t>01 1 02 24240</t>
  </si>
  <si>
    <t>01 1 02 S3100</t>
  </si>
  <si>
    <t>01 2 01 S3010</t>
  </si>
  <si>
    <t>01 3 01 S3090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</si>
  <si>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</si>
  <si>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Сверхнормативные затраты по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</si>
  <si>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01 1 01 24201</t>
  </si>
  <si>
    <t>08 3 01 77950</t>
  </si>
  <si>
    <t>08 4 01 77950</t>
  </si>
  <si>
    <t>06 2 01 65200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</si>
  <si>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бюджета РК (Вешкел.школа)</t>
  </si>
  <si>
    <t>01 1 02 S0970</t>
  </si>
  <si>
    <t>08 3 01 S3140</t>
  </si>
  <si>
    <t>03 0 01 S3030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</si>
  <si>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</si>
  <si>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</si>
  <si>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</si>
  <si>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</si>
  <si>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</si>
  <si>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</si>
  <si>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</si>
  <si>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</si>
  <si>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</si>
  <si>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</si>
  <si>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</si>
  <si>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</si>
  <si>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</si>
  <si>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</si>
  <si>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</si>
  <si>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</si>
  <si>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</si>
  <si>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</si>
  <si>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</si>
  <si>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</si>
  <si>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</si>
  <si>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</si>
  <si>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</si>
  <si>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</si>
  <si>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</si>
  <si>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</si>
  <si>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</si>
  <si>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</si>
  <si>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</si>
  <si>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</si>
  <si>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</si>
  <si>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</si>
  <si>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</si>
  <si>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</si>
  <si>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</si>
  <si>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</si>
  <si>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</si>
  <si>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</si>
  <si>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</si>
  <si>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</si>
  <si>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</si>
  <si>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</si>
  <si>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</si>
  <si>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</si>
  <si>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</si>
  <si>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</si>
  <si>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</si>
  <si>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</si>
  <si>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</si>
  <si>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</si>
  <si>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</si>
  <si>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</si>
  <si>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</si>
  <si>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</si>
  <si>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</si>
  <si>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</si>
  <si>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</si>
  <si>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</si>
  <si>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</si>
  <si>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</si>
  <si>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</si>
  <si>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</si>
  <si>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</si>
  <si>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</si>
  <si>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</si>
  <si>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</si>
  <si>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</si>
  <si>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</si>
  <si>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</si>
  <si>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</si>
  <si>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</si>
  <si>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</si>
  <si>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</si>
  <si>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</si>
  <si>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</si>
  <si>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</si>
  <si>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</si>
  <si>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</si>
  <si>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</si>
  <si>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</si>
  <si>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</si>
  <si>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</si>
  <si>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</si>
  <si>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</si>
  <si>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</si>
  <si>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</si>
  <si>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</si>
  <si>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</si>
  <si>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</si>
  <si>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</si>
  <si>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</si>
  <si>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</si>
  <si>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</si>
  <si>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</si>
  <si>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</si>
  <si>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</si>
  <si>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</si>
  <si>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</si>
  <si>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</si>
  <si>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</si>
  <si>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</si>
  <si>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</si>
  <si>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</si>
  <si>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</si>
  <si>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</si>
  <si>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</si>
  <si>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</si>
  <si>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</si>
  <si>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</si>
  <si>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</si>
  <si>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</si>
  <si>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</si>
  <si>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</si>
  <si>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</si>
  <si>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</si>
  <si>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</si>
  <si>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</si>
  <si>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</si>
  <si>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</si>
  <si>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</si>
  <si>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</si>
  <si>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</si>
  <si>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</si>
  <si>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</si>
  <si>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</si>
  <si>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</si>
  <si>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</si>
  <si>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</si>
  <si>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</si>
  <si>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</si>
  <si>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</si>
  <si>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</si>
  <si>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</si>
  <si>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</si>
  <si>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</si>
  <si>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</si>
  <si>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</si>
  <si>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</si>
  <si>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</si>
  <si>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</si>
  <si>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</si>
  <si>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</si>
  <si>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</si>
  <si>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</si>
  <si>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</si>
  <si>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</si>
  <si>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</si>
  <si>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</si>
  <si>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</si>
  <si>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</si>
  <si>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</si>
  <si>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</si>
  <si>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</si>
  <si>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</si>
  <si>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</si>
  <si>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</si>
  <si>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</si>
  <si>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</si>
  <si>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</si>
  <si>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</si>
  <si>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</si>
  <si>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</si>
  <si>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</si>
  <si>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</si>
  <si>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</si>
  <si>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</si>
  <si>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</si>
  <si>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</si>
  <si>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</si>
  <si>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</si>
  <si>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</si>
  <si>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</si>
  <si>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</si>
  <si>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</si>
  <si>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</si>
  <si>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</si>
  <si>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Иные межбюджетные трансферты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</si>
  <si>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</si>
  <si>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</si>
  <si>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</si>
  <si>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</si>
  <si>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</si>
  <si>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</si>
  <si>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</si>
  <si>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</si>
  <si>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</si>
  <si>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</si>
  <si>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</si>
  <si>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</si>
  <si>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</si>
  <si>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</si>
  <si>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</si>
  <si>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</si>
  <si>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</si>
  <si>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</si>
  <si>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</si>
  <si>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</si>
  <si>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</si>
  <si>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</si>
  <si>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 xml:space="preserve">Мероприятия по подготовке празднования к 100-летию образования  Республики Карелия в рамках подпрограммы </t>
  </si>
  <si>
    <t>30 0 00 12010</t>
  </si>
  <si>
    <t>Софинансирование за счёт средств местного бюджета субвенции на общ.образование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</si>
  <si>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</si>
  <si>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</si>
  <si>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</si>
  <si>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</si>
  <si>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</si>
  <si>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Софинансирование за счет средств физлиц и юрлиц субсидии на поддержку местных инициатив граждан,проживающих в городских и сельских поселениях РК(ремонт водонапорной башни в с.Вешкелица)</t>
  </si>
  <si>
    <t>08 3 01 73140</t>
  </si>
  <si>
    <t>Мероприятия в рамках Федеральной программы развития и поддержки малого и среднего предпринимательства в Суоярвском районе</t>
  </si>
  <si>
    <t>09 0 01 50640</t>
  </si>
  <si>
    <t xml:space="preserve">               Приложение № 5</t>
  </si>
  <si>
    <t>к решению Совета депутатов муниципального</t>
  </si>
  <si>
    <t>образования "Суоярвский район"</t>
  </si>
  <si>
    <t>Сумма в рублях</t>
  </si>
  <si>
    <t xml:space="preserve">               Приложение № 6</t>
  </si>
  <si>
    <t>Код администратора</t>
  </si>
  <si>
    <t>Администрация муниципального образования "Суоярвский район"</t>
  </si>
  <si>
    <t>019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</si>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</sst>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000\.00\.000\.0"/>
    <numFmt numFmtId="180" formatCode="0\.00"/>
    <numFmt numFmtId="181" formatCode="000\.00\.00"/>
    <numFmt numFmtId="182" formatCode="0000000000"/>
    <numFmt numFmtId="183" formatCode="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0"/>
      <name val="Arial Cyr"/>
      <family val="0"/>
    </font>
    <font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5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32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horizontal="right" vertical="top" wrapText="1"/>
      <protection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3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32" borderId="10" xfId="0" applyFill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49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13" xfId="0" applyFont="1" applyBorder="1" applyAlignment="1">
      <alignment horizontal="left" vertical="top" wrapText="1"/>
    </xf>
    <xf numFmtId="172" fontId="2" fillId="0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11" fillId="33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wrapText="1"/>
    </xf>
    <xf numFmtId="49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0" fontId="11" fillId="32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6" fontId="18" fillId="0" borderId="13" xfId="56" applyNumberFormat="1" applyFont="1" applyFill="1" applyBorder="1" applyAlignment="1" applyProtection="1">
      <alignment horizontal="left" vertical="top" wrapText="1"/>
      <protection hidden="1"/>
    </xf>
    <xf numFmtId="1" fontId="2" fillId="0" borderId="13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1" fontId="14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3" fillId="33" borderId="12" xfId="0" applyNumberFormat="1" applyFont="1" applyFill="1" applyBorder="1" applyAlignment="1">
      <alignment horizontal="left" vertical="top"/>
    </xf>
    <xf numFmtId="0" fontId="14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left" vertical="top" wrapText="1"/>
    </xf>
    <xf numFmtId="49" fontId="11" fillId="33" borderId="19" xfId="0" applyNumberFormat="1" applyFont="1" applyFill="1" applyBorder="1" applyAlignment="1">
      <alignment horizontal="center" vertical="top"/>
    </xf>
    <xf numFmtId="176" fontId="14" fillId="0" borderId="13" xfId="56" applyNumberFormat="1" applyFont="1" applyFill="1" applyBorder="1" applyAlignment="1" applyProtection="1">
      <alignment horizontal="left" vertical="top" wrapText="1"/>
      <protection hidden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top" wrapText="1"/>
    </xf>
    <xf numFmtId="49" fontId="11" fillId="33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14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" fontId="14" fillId="0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178" fontId="2" fillId="0" borderId="10" xfId="55" applyNumberFormat="1" applyFont="1" applyFill="1" applyBorder="1" applyAlignment="1" applyProtection="1">
      <alignment vertical="top"/>
      <protection hidden="1"/>
    </xf>
    <xf numFmtId="4" fontId="10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49" fontId="24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49" fontId="2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36" xfId="0" applyFont="1" applyFill="1" applyBorder="1" applyAlignment="1" applyProtection="1">
      <alignment horizontal="center" vertical="center" textRotation="90" wrapText="1"/>
      <protection/>
    </xf>
    <xf numFmtId="0" fontId="20" fillId="0" borderId="37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49" fontId="24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1" xfId="0" applyNumberFormat="1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3"/>
  <sheetViews>
    <sheetView zoomScalePageLayoutView="0" workbookViewId="0" topLeftCell="A1">
      <selection activeCell="F422" sqref="F422"/>
    </sheetView>
  </sheetViews>
  <sheetFormatPr defaultColWidth="9.00390625" defaultRowHeight="12.75"/>
  <cols>
    <col min="1" max="1" width="57.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6" width="17.75390625" style="0" customWidth="1"/>
    <col min="8" max="8" width="13.875" style="66" bestFit="1" customWidth="1"/>
    <col min="9" max="9" width="15.625" style="66" customWidth="1"/>
    <col min="10" max="10" width="9.125" style="66" customWidth="1"/>
    <col min="11" max="11" width="16.25390625" style="66" customWidth="1"/>
    <col min="12" max="12" width="11.75390625" style="66" bestFit="1" customWidth="1"/>
  </cols>
  <sheetData>
    <row r="1" ht="12.75">
      <c r="D1" s="75" t="s">
        <v>375</v>
      </c>
    </row>
    <row r="2" spans="1:3" ht="12.75">
      <c r="A2" s="64"/>
      <c r="C2" t="s">
        <v>376</v>
      </c>
    </row>
    <row r="3" spans="1:4" ht="12.75">
      <c r="A3" s="64"/>
      <c r="D3" t="s">
        <v>377</v>
      </c>
    </row>
    <row r="4" ht="12.75">
      <c r="A4" s="64"/>
    </row>
    <row r="5" spans="1:5" ht="43.5" customHeight="1">
      <c r="A5" s="248" t="s">
        <v>370</v>
      </c>
      <c r="B5" s="248"/>
      <c r="C5" s="248"/>
      <c r="D5" s="248"/>
      <c r="E5" s="248"/>
    </row>
    <row r="6" spans="1:5" ht="13.5" thickBot="1">
      <c r="A6" s="1"/>
      <c r="B6" s="2"/>
      <c r="C6" s="2"/>
      <c r="D6" s="3"/>
      <c r="E6" s="3"/>
    </row>
    <row r="7" spans="1:6" ht="12.75" customHeight="1">
      <c r="A7" s="249" t="s">
        <v>164</v>
      </c>
      <c r="B7" s="252" t="s">
        <v>165</v>
      </c>
      <c r="C7" s="255" t="s">
        <v>174</v>
      </c>
      <c r="D7" s="258" t="s">
        <v>184</v>
      </c>
      <c r="E7" s="261" t="s">
        <v>185</v>
      </c>
      <c r="F7" s="246" t="s">
        <v>378</v>
      </c>
    </row>
    <row r="8" spans="1:6" ht="12.75" customHeight="1">
      <c r="A8" s="250"/>
      <c r="B8" s="253"/>
      <c r="C8" s="256"/>
      <c r="D8" s="259"/>
      <c r="E8" s="262"/>
      <c r="F8" s="247"/>
    </row>
    <row r="9" spans="1:6" ht="12.75">
      <c r="A9" s="250"/>
      <c r="B9" s="253"/>
      <c r="C9" s="256"/>
      <c r="D9" s="259"/>
      <c r="E9" s="262"/>
      <c r="F9" s="247"/>
    </row>
    <row r="10" spans="1:6" ht="12.75">
      <c r="A10" s="250"/>
      <c r="B10" s="253"/>
      <c r="C10" s="256"/>
      <c r="D10" s="259"/>
      <c r="E10" s="262"/>
      <c r="F10" s="247"/>
    </row>
    <row r="11" spans="1:6" ht="12.75">
      <c r="A11" s="250"/>
      <c r="B11" s="253"/>
      <c r="C11" s="256"/>
      <c r="D11" s="259"/>
      <c r="E11" s="262"/>
      <c r="F11" s="247"/>
    </row>
    <row r="12" spans="1:6" ht="13.5" thickBot="1">
      <c r="A12" s="251"/>
      <c r="B12" s="254"/>
      <c r="C12" s="257"/>
      <c r="D12" s="260"/>
      <c r="E12" s="263"/>
      <c r="F12" s="247"/>
    </row>
    <row r="13" spans="1:6" ht="15.75">
      <c r="A13" s="224" t="s">
        <v>180</v>
      </c>
      <c r="B13" s="225" t="s">
        <v>166</v>
      </c>
      <c r="C13" s="225"/>
      <c r="D13" s="225"/>
      <c r="E13" s="225"/>
      <c r="F13" s="230">
        <f>F14+F18+F63+F66+F69</f>
        <v>28101017.03</v>
      </c>
    </row>
    <row r="14" spans="1:11" ht="37.5" customHeight="1">
      <c r="A14" s="103" t="s">
        <v>201</v>
      </c>
      <c r="B14" s="57" t="s">
        <v>166</v>
      </c>
      <c r="C14" s="4" t="s">
        <v>175</v>
      </c>
      <c r="D14" s="4"/>
      <c r="E14" s="4"/>
      <c r="F14" s="229">
        <f>F15</f>
        <v>539600</v>
      </c>
      <c r="H14" s="55"/>
      <c r="I14" s="55"/>
      <c r="J14" s="55"/>
      <c r="K14" s="67"/>
    </row>
    <row r="15" spans="1:10" ht="15.75" customHeight="1">
      <c r="A15" s="104" t="s">
        <v>277</v>
      </c>
      <c r="B15" s="34" t="s">
        <v>166</v>
      </c>
      <c r="C15" s="32" t="s">
        <v>175</v>
      </c>
      <c r="D15" s="13" t="s">
        <v>364</v>
      </c>
      <c r="E15" s="32"/>
      <c r="F15" s="227">
        <f>F16+F17</f>
        <v>539600</v>
      </c>
      <c r="H15" s="55"/>
      <c r="I15" s="55"/>
      <c r="J15" s="55"/>
    </row>
    <row r="16" spans="1:10" ht="41.25" customHeight="1">
      <c r="A16" s="56" t="s">
        <v>328</v>
      </c>
      <c r="B16" s="16" t="s">
        <v>166</v>
      </c>
      <c r="C16" s="5" t="s">
        <v>175</v>
      </c>
      <c r="D16" s="5" t="s">
        <v>364</v>
      </c>
      <c r="E16" s="5" t="s">
        <v>327</v>
      </c>
      <c r="F16" s="228">
        <f>202020+40000</f>
        <v>242020</v>
      </c>
      <c r="H16" s="55"/>
      <c r="I16" s="55"/>
      <c r="J16" s="55"/>
    </row>
    <row r="17" spans="1:11" ht="24" customHeight="1">
      <c r="A17" s="56" t="s">
        <v>239</v>
      </c>
      <c r="B17" s="16" t="s">
        <v>166</v>
      </c>
      <c r="C17" s="5" t="s">
        <v>175</v>
      </c>
      <c r="D17" s="5" t="s">
        <v>364</v>
      </c>
      <c r="E17" s="5" t="s">
        <v>241</v>
      </c>
      <c r="F17" s="228">
        <f>97580+200000</f>
        <v>297580</v>
      </c>
      <c r="H17" s="55"/>
      <c r="I17" s="55"/>
      <c r="J17" s="55"/>
      <c r="K17" s="67"/>
    </row>
    <row r="18" spans="1:10" ht="38.25" customHeight="1">
      <c r="A18" s="105" t="s">
        <v>194</v>
      </c>
      <c r="B18" s="57" t="s">
        <v>166</v>
      </c>
      <c r="C18" s="4" t="s">
        <v>176</v>
      </c>
      <c r="D18" s="4"/>
      <c r="E18" s="4"/>
      <c r="F18" s="229">
        <f>F19+F21+F27+F30+F35+F39+F45+F47+F51+F53+F55+F59+F61</f>
        <v>18791472.39</v>
      </c>
      <c r="H18" s="55"/>
      <c r="I18" s="55"/>
      <c r="J18" s="55"/>
    </row>
    <row r="19" spans="1:10" ht="45" customHeight="1">
      <c r="A19" s="106" t="s">
        <v>154</v>
      </c>
      <c r="B19" s="34" t="s">
        <v>166</v>
      </c>
      <c r="C19" s="32" t="s">
        <v>176</v>
      </c>
      <c r="D19" s="13" t="s">
        <v>159</v>
      </c>
      <c r="E19" s="32"/>
      <c r="F19" s="227">
        <f>F20</f>
        <v>93510.12</v>
      </c>
      <c r="H19" s="55"/>
      <c r="I19" s="55"/>
      <c r="J19" s="55"/>
    </row>
    <row r="20" spans="1:10" ht="21" customHeight="1">
      <c r="A20" s="56" t="s">
        <v>340</v>
      </c>
      <c r="B20" s="16" t="s">
        <v>166</v>
      </c>
      <c r="C20" s="5" t="s">
        <v>176</v>
      </c>
      <c r="D20" s="5" t="s">
        <v>159</v>
      </c>
      <c r="E20" s="5" t="s">
        <v>341</v>
      </c>
      <c r="F20" s="228">
        <v>93510.12</v>
      </c>
      <c r="H20" s="55"/>
      <c r="I20" s="55"/>
      <c r="J20" s="55"/>
    </row>
    <row r="21" spans="1:11" ht="28.5" customHeight="1">
      <c r="A21" s="104" t="s">
        <v>246</v>
      </c>
      <c r="B21" s="34" t="s">
        <v>166</v>
      </c>
      <c r="C21" s="32" t="s">
        <v>176</v>
      </c>
      <c r="D21" s="13" t="s">
        <v>14</v>
      </c>
      <c r="E21" s="32"/>
      <c r="F21" s="227">
        <f>SUM(F22:F26)</f>
        <v>16279962.27</v>
      </c>
      <c r="H21" s="55"/>
      <c r="I21" s="55"/>
      <c r="J21" s="55"/>
      <c r="K21" s="67"/>
    </row>
    <row r="22" spans="1:11" ht="25.5" customHeight="1">
      <c r="A22" s="56" t="s">
        <v>75</v>
      </c>
      <c r="B22" s="16" t="s">
        <v>166</v>
      </c>
      <c r="C22" s="5" t="s">
        <v>176</v>
      </c>
      <c r="D22" s="5" t="s">
        <v>14</v>
      </c>
      <c r="E22" s="5" t="s">
        <v>243</v>
      </c>
      <c r="F22" s="228">
        <f>9839100+300000</f>
        <v>10139100</v>
      </c>
      <c r="K22" s="68"/>
    </row>
    <row r="23" spans="1:6" ht="13.5" customHeight="1">
      <c r="A23" s="56" t="s">
        <v>247</v>
      </c>
      <c r="B23" s="16" t="s">
        <v>248</v>
      </c>
      <c r="C23" s="5" t="s">
        <v>176</v>
      </c>
      <c r="D23" s="5" t="s">
        <v>14</v>
      </c>
      <c r="E23" s="5" t="s">
        <v>249</v>
      </c>
      <c r="F23" s="228">
        <v>258718.27</v>
      </c>
    </row>
    <row r="24" spans="1:6" ht="39" customHeight="1">
      <c r="A24" s="56" t="s">
        <v>73</v>
      </c>
      <c r="B24" s="16" t="s">
        <v>248</v>
      </c>
      <c r="C24" s="5" t="s">
        <v>176</v>
      </c>
      <c r="D24" s="5" t="s">
        <v>14</v>
      </c>
      <c r="E24" s="5" t="s">
        <v>74</v>
      </c>
      <c r="F24" s="228">
        <f>3526539.34+368000-327.18+87.58</f>
        <v>3894299.7399999998</v>
      </c>
    </row>
    <row r="25" spans="1:8" ht="27.75" customHeight="1">
      <c r="A25" s="56" t="s">
        <v>239</v>
      </c>
      <c r="B25" s="16" t="s">
        <v>166</v>
      </c>
      <c r="C25" s="5" t="s">
        <v>176</v>
      </c>
      <c r="D25" s="5" t="s">
        <v>14</v>
      </c>
      <c r="E25" s="5" t="s">
        <v>241</v>
      </c>
      <c r="F25" s="228">
        <f>1487844.26+500000</f>
        <v>1987844.26</v>
      </c>
      <c r="H25" s="67"/>
    </row>
    <row r="26" spans="1:6" ht="27" customHeight="1">
      <c r="A26" s="58" t="s">
        <v>266</v>
      </c>
      <c r="B26" s="16" t="s">
        <v>166</v>
      </c>
      <c r="C26" s="5" t="s">
        <v>176</v>
      </c>
      <c r="D26" s="5" t="s">
        <v>14</v>
      </c>
      <c r="E26" s="5" t="s">
        <v>267</v>
      </c>
      <c r="F26" s="228"/>
    </row>
    <row r="27" spans="1:6" ht="27" customHeight="1">
      <c r="A27" s="107" t="s">
        <v>198</v>
      </c>
      <c r="B27" s="15" t="s">
        <v>166</v>
      </c>
      <c r="C27" s="13" t="s">
        <v>176</v>
      </c>
      <c r="D27" s="13" t="s">
        <v>15</v>
      </c>
      <c r="E27" s="13"/>
      <c r="F27" s="227">
        <f>F28+F29</f>
        <v>1350000</v>
      </c>
    </row>
    <row r="28" spans="1:6" ht="21.75" customHeight="1">
      <c r="A28" s="56" t="s">
        <v>76</v>
      </c>
      <c r="B28" s="16" t="s">
        <v>166</v>
      </c>
      <c r="C28" s="5" t="s">
        <v>176</v>
      </c>
      <c r="D28" s="5" t="s">
        <v>15</v>
      </c>
      <c r="E28" s="5" t="s">
        <v>243</v>
      </c>
      <c r="F28" s="228">
        <v>1100000</v>
      </c>
    </row>
    <row r="29" spans="1:6" ht="42" customHeight="1">
      <c r="A29" s="56" t="s">
        <v>73</v>
      </c>
      <c r="B29" s="16" t="s">
        <v>166</v>
      </c>
      <c r="C29" s="5" t="s">
        <v>176</v>
      </c>
      <c r="D29" s="5" t="s">
        <v>15</v>
      </c>
      <c r="E29" s="5" t="s">
        <v>74</v>
      </c>
      <c r="F29" s="228">
        <f>300000-50000</f>
        <v>250000</v>
      </c>
    </row>
    <row r="30" spans="1:6" ht="30" customHeight="1">
      <c r="A30" s="108" t="s">
        <v>214</v>
      </c>
      <c r="B30" s="15" t="s">
        <v>166</v>
      </c>
      <c r="C30" s="13" t="s">
        <v>176</v>
      </c>
      <c r="D30" s="13" t="s">
        <v>16</v>
      </c>
      <c r="E30" s="13"/>
      <c r="F30" s="227">
        <f>SUM(F31:F34)</f>
        <v>350000</v>
      </c>
    </row>
    <row r="31" spans="1:6" ht="18.75" customHeight="1">
      <c r="A31" s="56" t="s">
        <v>76</v>
      </c>
      <c r="B31" s="16" t="s">
        <v>166</v>
      </c>
      <c r="C31" s="5" t="s">
        <v>176</v>
      </c>
      <c r="D31" s="5" t="s">
        <v>16</v>
      </c>
      <c r="E31" s="5" t="s">
        <v>243</v>
      </c>
      <c r="F31" s="228">
        <v>190519.94</v>
      </c>
    </row>
    <row r="32" spans="1:6" ht="18.75" customHeight="1">
      <c r="A32" s="56" t="s">
        <v>247</v>
      </c>
      <c r="B32" s="16" t="s">
        <v>166</v>
      </c>
      <c r="C32" s="5" t="s">
        <v>176</v>
      </c>
      <c r="D32" s="5" t="s">
        <v>16</v>
      </c>
      <c r="E32" s="5" t="s">
        <v>249</v>
      </c>
      <c r="F32" s="228">
        <v>11000</v>
      </c>
    </row>
    <row r="33" spans="1:6" ht="42.75" customHeight="1">
      <c r="A33" s="56" t="s">
        <v>73</v>
      </c>
      <c r="B33" s="16" t="s">
        <v>166</v>
      </c>
      <c r="C33" s="5" t="s">
        <v>176</v>
      </c>
      <c r="D33" s="5" t="s">
        <v>16</v>
      </c>
      <c r="E33" s="5" t="s">
        <v>74</v>
      </c>
      <c r="F33" s="228">
        <v>85480.06</v>
      </c>
    </row>
    <row r="34" spans="1:6" ht="30" customHeight="1">
      <c r="A34" s="56" t="s">
        <v>239</v>
      </c>
      <c r="B34" s="16" t="s">
        <v>166</v>
      </c>
      <c r="C34" s="5" t="s">
        <v>176</v>
      </c>
      <c r="D34" s="5" t="s">
        <v>16</v>
      </c>
      <c r="E34" s="5" t="s">
        <v>241</v>
      </c>
      <c r="F34" s="228">
        <v>63000</v>
      </c>
    </row>
    <row r="35" spans="1:6" ht="30" customHeight="1">
      <c r="A35" s="106" t="s">
        <v>203</v>
      </c>
      <c r="B35" s="15" t="s">
        <v>166</v>
      </c>
      <c r="C35" s="13" t="s">
        <v>176</v>
      </c>
      <c r="D35" s="13" t="s">
        <v>17</v>
      </c>
      <c r="E35" s="13"/>
      <c r="F35" s="227">
        <f>SUM(F36:F38)</f>
        <v>73000</v>
      </c>
    </row>
    <row r="36" spans="1:6" ht="29.25" customHeight="1">
      <c r="A36" s="56" t="s">
        <v>76</v>
      </c>
      <c r="B36" s="16" t="s">
        <v>166</v>
      </c>
      <c r="C36" s="5" t="s">
        <v>176</v>
      </c>
      <c r="D36" s="5" t="s">
        <v>17</v>
      </c>
      <c r="E36" s="5" t="s">
        <v>243</v>
      </c>
      <c r="F36" s="228">
        <v>52980.92</v>
      </c>
    </row>
    <row r="37" spans="1:6" ht="39" customHeight="1">
      <c r="A37" s="56" t="s">
        <v>73</v>
      </c>
      <c r="B37" s="16" t="s">
        <v>166</v>
      </c>
      <c r="C37" s="5" t="s">
        <v>176</v>
      </c>
      <c r="D37" s="5" t="s">
        <v>17</v>
      </c>
      <c r="E37" s="5" t="s">
        <v>74</v>
      </c>
      <c r="F37" s="228">
        <v>18019.08</v>
      </c>
    </row>
    <row r="38" spans="1:6" ht="30" customHeight="1">
      <c r="A38" s="56" t="s">
        <v>239</v>
      </c>
      <c r="B38" s="16" t="s">
        <v>166</v>
      </c>
      <c r="C38" s="5" t="s">
        <v>176</v>
      </c>
      <c r="D38" s="5" t="s">
        <v>17</v>
      </c>
      <c r="E38" s="5" t="s">
        <v>241</v>
      </c>
      <c r="F38" s="228">
        <v>2000</v>
      </c>
    </row>
    <row r="39" spans="1:6" ht="50.25" customHeight="1">
      <c r="A39" s="109" t="s">
        <v>234</v>
      </c>
      <c r="B39" s="29" t="s">
        <v>166</v>
      </c>
      <c r="C39" s="28" t="s">
        <v>176</v>
      </c>
      <c r="D39" s="28" t="s">
        <v>18</v>
      </c>
      <c r="E39" s="28"/>
      <c r="F39" s="227">
        <f>SUM(F40:F44)</f>
        <v>342000</v>
      </c>
    </row>
    <row r="40" spans="1:6" ht="27" customHeight="1">
      <c r="A40" s="56" t="s">
        <v>75</v>
      </c>
      <c r="B40" s="16" t="s">
        <v>166</v>
      </c>
      <c r="C40" s="5" t="s">
        <v>176</v>
      </c>
      <c r="D40" s="5" t="s">
        <v>18</v>
      </c>
      <c r="E40" s="5" t="s">
        <v>243</v>
      </c>
      <c r="F40" s="228">
        <v>234000</v>
      </c>
    </row>
    <row r="41" spans="1:6" ht="27" customHeight="1">
      <c r="A41" s="56" t="s">
        <v>247</v>
      </c>
      <c r="B41" s="16" t="s">
        <v>166</v>
      </c>
      <c r="C41" s="5" t="s">
        <v>176</v>
      </c>
      <c r="D41" s="5" t="s">
        <v>18</v>
      </c>
      <c r="E41" s="5" t="s">
        <v>249</v>
      </c>
      <c r="F41" s="228">
        <v>14000</v>
      </c>
    </row>
    <row r="42" spans="1:6" ht="37.5" customHeight="1">
      <c r="A42" s="56" t="s">
        <v>73</v>
      </c>
      <c r="B42" s="16" t="s">
        <v>166</v>
      </c>
      <c r="C42" s="5" t="s">
        <v>176</v>
      </c>
      <c r="D42" s="5" t="s">
        <v>18</v>
      </c>
      <c r="E42" s="5" t="s">
        <v>74</v>
      </c>
      <c r="F42" s="228">
        <v>70930</v>
      </c>
    </row>
    <row r="43" spans="1:6" ht="26.25" customHeight="1">
      <c r="A43" s="56" t="s">
        <v>239</v>
      </c>
      <c r="B43" s="16" t="s">
        <v>166</v>
      </c>
      <c r="C43" s="5" t="s">
        <v>176</v>
      </c>
      <c r="D43" s="5" t="s">
        <v>18</v>
      </c>
      <c r="E43" s="5" t="s">
        <v>241</v>
      </c>
      <c r="F43" s="228">
        <v>13070</v>
      </c>
    </row>
    <row r="44" spans="1:6" ht="18.75" customHeight="1">
      <c r="A44" s="56" t="s">
        <v>250</v>
      </c>
      <c r="B44" s="16" t="s">
        <v>166</v>
      </c>
      <c r="C44" s="5" t="s">
        <v>176</v>
      </c>
      <c r="D44" s="5" t="s">
        <v>18</v>
      </c>
      <c r="E44" s="5" t="s">
        <v>230</v>
      </c>
      <c r="F44" s="228">
        <v>10000</v>
      </c>
    </row>
    <row r="45" spans="1:6" ht="27.75" customHeight="1">
      <c r="A45" s="106" t="s">
        <v>244</v>
      </c>
      <c r="B45" s="62" t="s">
        <v>166</v>
      </c>
      <c r="C45" s="61" t="s">
        <v>176</v>
      </c>
      <c r="D45" s="13" t="s">
        <v>86</v>
      </c>
      <c r="E45" s="61"/>
      <c r="F45" s="227">
        <f>F46</f>
        <v>160000</v>
      </c>
    </row>
    <row r="46" spans="1:6" ht="30" customHeight="1">
      <c r="A46" s="56" t="s">
        <v>239</v>
      </c>
      <c r="B46" s="16" t="s">
        <v>166</v>
      </c>
      <c r="C46" s="5" t="s">
        <v>176</v>
      </c>
      <c r="D46" s="5" t="s">
        <v>86</v>
      </c>
      <c r="E46" s="5" t="s">
        <v>241</v>
      </c>
      <c r="F46" s="228">
        <f>110000+50000</f>
        <v>160000</v>
      </c>
    </row>
    <row r="47" spans="1:6" ht="36" customHeight="1">
      <c r="A47" s="106" t="s">
        <v>331</v>
      </c>
      <c r="B47" s="62" t="s">
        <v>166</v>
      </c>
      <c r="C47" s="61" t="s">
        <v>176</v>
      </c>
      <c r="D47" s="13" t="s">
        <v>87</v>
      </c>
      <c r="E47" s="61"/>
      <c r="F47" s="227">
        <f>SUM(F48:F50)</f>
        <v>50000</v>
      </c>
    </row>
    <row r="48" spans="1:6" ht="18.75" customHeight="1">
      <c r="A48" s="56" t="s">
        <v>76</v>
      </c>
      <c r="B48" s="16" t="s">
        <v>166</v>
      </c>
      <c r="C48" s="5" t="s">
        <v>176</v>
      </c>
      <c r="D48" s="5" t="s">
        <v>87</v>
      </c>
      <c r="E48" s="5" t="s">
        <v>243</v>
      </c>
      <c r="F48" s="228">
        <v>0</v>
      </c>
    </row>
    <row r="49" spans="1:6" ht="39" customHeight="1">
      <c r="A49" s="56" t="s">
        <v>73</v>
      </c>
      <c r="B49" s="16" t="s">
        <v>166</v>
      </c>
      <c r="C49" s="5" t="s">
        <v>176</v>
      </c>
      <c r="D49" s="5" t="s">
        <v>87</v>
      </c>
      <c r="E49" s="5" t="s">
        <v>74</v>
      </c>
      <c r="F49" s="228">
        <v>0</v>
      </c>
    </row>
    <row r="50" spans="1:6" ht="33.75" customHeight="1">
      <c r="A50" s="56" t="s">
        <v>239</v>
      </c>
      <c r="B50" s="16" t="s">
        <v>166</v>
      </c>
      <c r="C50" s="5" t="s">
        <v>176</v>
      </c>
      <c r="D50" s="5" t="s">
        <v>87</v>
      </c>
      <c r="E50" s="5" t="s">
        <v>241</v>
      </c>
      <c r="F50" s="228">
        <v>50000</v>
      </c>
    </row>
    <row r="51" spans="1:6" ht="51.75" customHeight="1">
      <c r="A51" s="106" t="s">
        <v>349</v>
      </c>
      <c r="B51" s="62" t="s">
        <v>166</v>
      </c>
      <c r="C51" s="61" t="s">
        <v>176</v>
      </c>
      <c r="D51" s="61" t="s">
        <v>88</v>
      </c>
      <c r="E51" s="61"/>
      <c r="F51" s="227">
        <f>F52</f>
        <v>5000</v>
      </c>
    </row>
    <row r="52" spans="1:6" ht="18.75" customHeight="1">
      <c r="A52" s="56" t="s">
        <v>239</v>
      </c>
      <c r="B52" s="16" t="s">
        <v>166</v>
      </c>
      <c r="C52" s="5" t="s">
        <v>176</v>
      </c>
      <c r="D52" s="5" t="s">
        <v>88</v>
      </c>
      <c r="E52" s="5" t="s">
        <v>241</v>
      </c>
      <c r="F52" s="228">
        <v>5000</v>
      </c>
    </row>
    <row r="53" spans="1:6" ht="27.75" customHeight="1">
      <c r="A53" s="108" t="s">
        <v>82</v>
      </c>
      <c r="B53" s="62" t="s">
        <v>166</v>
      </c>
      <c r="C53" s="61" t="s">
        <v>176</v>
      </c>
      <c r="D53" s="13" t="s">
        <v>89</v>
      </c>
      <c r="E53" s="61"/>
      <c r="F53" s="227">
        <f>F54</f>
        <v>11000</v>
      </c>
    </row>
    <row r="54" spans="1:6" ht="18.75" customHeight="1">
      <c r="A54" s="56" t="s">
        <v>239</v>
      </c>
      <c r="B54" s="16" t="s">
        <v>166</v>
      </c>
      <c r="C54" s="5" t="s">
        <v>176</v>
      </c>
      <c r="D54" s="5" t="s">
        <v>90</v>
      </c>
      <c r="E54" s="5" t="s">
        <v>241</v>
      </c>
      <c r="F54" s="228">
        <v>11000</v>
      </c>
    </row>
    <row r="55" spans="1:6" ht="33" customHeight="1">
      <c r="A55" s="108" t="s">
        <v>83</v>
      </c>
      <c r="B55" s="62" t="s">
        <v>166</v>
      </c>
      <c r="C55" s="61" t="s">
        <v>176</v>
      </c>
      <c r="D55" s="13" t="s">
        <v>91</v>
      </c>
      <c r="E55" s="61"/>
      <c r="F55" s="227">
        <f>SUM(F56:F58)</f>
        <v>66000</v>
      </c>
    </row>
    <row r="56" spans="1:6" ht="18.75" customHeight="1">
      <c r="A56" s="56" t="s">
        <v>75</v>
      </c>
      <c r="B56" s="16" t="s">
        <v>166</v>
      </c>
      <c r="C56" s="5" t="s">
        <v>176</v>
      </c>
      <c r="D56" s="5" t="s">
        <v>91</v>
      </c>
      <c r="E56" s="5" t="s">
        <v>243</v>
      </c>
      <c r="F56" s="228">
        <v>0</v>
      </c>
    </row>
    <row r="57" spans="1:6" ht="41.25" customHeight="1">
      <c r="A57" s="56" t="s">
        <v>73</v>
      </c>
      <c r="B57" s="16" t="s">
        <v>166</v>
      </c>
      <c r="C57" s="5" t="s">
        <v>176</v>
      </c>
      <c r="D57" s="5" t="s">
        <v>91</v>
      </c>
      <c r="E57" s="5" t="s">
        <v>74</v>
      </c>
      <c r="F57" s="228">
        <v>71.66</v>
      </c>
    </row>
    <row r="58" spans="1:6" ht="27" customHeight="1">
      <c r="A58" s="56" t="s">
        <v>239</v>
      </c>
      <c r="B58" s="16" t="s">
        <v>166</v>
      </c>
      <c r="C58" s="5" t="s">
        <v>176</v>
      </c>
      <c r="D58" s="5" t="s">
        <v>91</v>
      </c>
      <c r="E58" s="5" t="s">
        <v>241</v>
      </c>
      <c r="F58" s="228">
        <v>65928.34</v>
      </c>
    </row>
    <row r="59" spans="1:6" ht="36.75" customHeight="1">
      <c r="A59" s="108" t="s">
        <v>84</v>
      </c>
      <c r="B59" s="62" t="s">
        <v>166</v>
      </c>
      <c r="C59" s="61" t="s">
        <v>176</v>
      </c>
      <c r="D59" s="13" t="s">
        <v>92</v>
      </c>
      <c r="E59" s="61"/>
      <c r="F59" s="227">
        <f>F60</f>
        <v>11000</v>
      </c>
    </row>
    <row r="60" spans="1:6" ht="27.75" customHeight="1">
      <c r="A60" s="56" t="s">
        <v>239</v>
      </c>
      <c r="B60" s="16" t="s">
        <v>166</v>
      </c>
      <c r="C60" s="5" t="s">
        <v>176</v>
      </c>
      <c r="D60" s="5" t="s">
        <v>92</v>
      </c>
      <c r="E60" s="5" t="s">
        <v>241</v>
      </c>
      <c r="F60" s="228">
        <v>11000</v>
      </c>
    </row>
    <row r="61" spans="1:6" ht="24" customHeight="1">
      <c r="A61" s="108" t="s">
        <v>85</v>
      </c>
      <c r="B61" s="62" t="s">
        <v>166</v>
      </c>
      <c r="C61" s="61" t="s">
        <v>176</v>
      </c>
      <c r="D61" s="13" t="s">
        <v>93</v>
      </c>
      <c r="E61" s="61"/>
      <c r="F61" s="227">
        <f>F62</f>
        <v>0</v>
      </c>
    </row>
    <row r="62" spans="1:6" ht="25.5" customHeight="1">
      <c r="A62" s="56" t="s">
        <v>239</v>
      </c>
      <c r="B62" s="16" t="s">
        <v>166</v>
      </c>
      <c r="C62" s="5" t="s">
        <v>176</v>
      </c>
      <c r="D62" s="5" t="s">
        <v>93</v>
      </c>
      <c r="E62" s="5" t="s">
        <v>241</v>
      </c>
      <c r="F62" s="228">
        <v>0</v>
      </c>
    </row>
    <row r="63" spans="1:6" ht="18" customHeight="1">
      <c r="A63" s="110" t="s">
        <v>366</v>
      </c>
      <c r="B63" s="57" t="s">
        <v>166</v>
      </c>
      <c r="C63" s="4" t="s">
        <v>172</v>
      </c>
      <c r="D63" s="4"/>
      <c r="E63" s="4"/>
      <c r="F63" s="229">
        <f>F64</f>
        <v>10500</v>
      </c>
    </row>
    <row r="64" spans="1:6" ht="75.75" customHeight="1">
      <c r="A64" s="108" t="s">
        <v>367</v>
      </c>
      <c r="B64" s="15" t="s">
        <v>166</v>
      </c>
      <c r="C64" s="13" t="s">
        <v>172</v>
      </c>
      <c r="D64" s="61" t="s">
        <v>77</v>
      </c>
      <c r="E64" s="13"/>
      <c r="F64" s="227">
        <f>F65</f>
        <v>10500</v>
      </c>
    </row>
    <row r="65" spans="1:6" ht="27" customHeight="1">
      <c r="A65" s="56" t="s">
        <v>239</v>
      </c>
      <c r="B65" s="16" t="s">
        <v>166</v>
      </c>
      <c r="C65" s="5" t="s">
        <v>172</v>
      </c>
      <c r="D65" s="5" t="s">
        <v>77</v>
      </c>
      <c r="E65" s="5" t="s">
        <v>241</v>
      </c>
      <c r="F65" s="228">
        <v>10500</v>
      </c>
    </row>
    <row r="66" spans="1:6" ht="17.25" customHeight="1">
      <c r="A66" s="110" t="s">
        <v>207</v>
      </c>
      <c r="B66" s="57" t="s">
        <v>166</v>
      </c>
      <c r="C66" s="4" t="s">
        <v>197</v>
      </c>
      <c r="D66" s="4"/>
      <c r="E66" s="4"/>
      <c r="F66" s="229">
        <f>F67</f>
        <v>74648</v>
      </c>
    </row>
    <row r="67" spans="1:6" ht="17.25" customHeight="1">
      <c r="A67" s="111" t="s">
        <v>208</v>
      </c>
      <c r="B67" s="15" t="s">
        <v>166</v>
      </c>
      <c r="C67" s="13" t="s">
        <v>197</v>
      </c>
      <c r="D67" s="13" t="s">
        <v>19</v>
      </c>
      <c r="E67" s="13"/>
      <c r="F67" s="227">
        <f>F68</f>
        <v>74648</v>
      </c>
    </row>
    <row r="68" spans="1:6" ht="16.5" customHeight="1">
      <c r="A68" s="112" t="s">
        <v>251</v>
      </c>
      <c r="B68" s="16" t="s">
        <v>166</v>
      </c>
      <c r="C68" s="5" t="s">
        <v>197</v>
      </c>
      <c r="D68" s="5" t="s">
        <v>3</v>
      </c>
      <c r="E68" s="5" t="s">
        <v>232</v>
      </c>
      <c r="F68" s="228">
        <v>74648</v>
      </c>
    </row>
    <row r="69" spans="1:6" ht="15.75" customHeight="1">
      <c r="A69" s="105" t="s">
        <v>181</v>
      </c>
      <c r="B69" s="57" t="s">
        <v>166</v>
      </c>
      <c r="C69" s="4" t="s">
        <v>212</v>
      </c>
      <c r="D69" s="4" t="s">
        <v>337</v>
      </c>
      <c r="E69" s="4"/>
      <c r="F69" s="229">
        <f>F72+F74+F82+F91+F70</f>
        <v>8684796.64</v>
      </c>
    </row>
    <row r="70" spans="1:6" ht="15.75" customHeight="1">
      <c r="A70" s="113" t="s">
        <v>353</v>
      </c>
      <c r="B70" s="15" t="s">
        <v>166</v>
      </c>
      <c r="C70" s="13" t="s">
        <v>212</v>
      </c>
      <c r="D70" s="13" t="s">
        <v>98</v>
      </c>
      <c r="E70" s="13"/>
      <c r="F70" s="227">
        <f>F71</f>
        <v>0</v>
      </c>
    </row>
    <row r="71" spans="1:6" ht="42" customHeight="1">
      <c r="A71" s="58" t="s">
        <v>338</v>
      </c>
      <c r="B71" s="16" t="s">
        <v>166</v>
      </c>
      <c r="C71" s="5" t="s">
        <v>212</v>
      </c>
      <c r="D71" s="5" t="s">
        <v>98</v>
      </c>
      <c r="E71" s="5" t="s">
        <v>281</v>
      </c>
      <c r="F71" s="228">
        <v>0</v>
      </c>
    </row>
    <row r="72" spans="1:6" ht="46.5" customHeight="1">
      <c r="A72" s="113" t="s">
        <v>368</v>
      </c>
      <c r="B72" s="34" t="s">
        <v>166</v>
      </c>
      <c r="C72" s="32" t="s">
        <v>212</v>
      </c>
      <c r="D72" s="61" t="s">
        <v>78</v>
      </c>
      <c r="E72" s="32"/>
      <c r="F72" s="227">
        <f>F73</f>
        <v>541000</v>
      </c>
    </row>
    <row r="73" spans="1:6" ht="27.75" customHeight="1">
      <c r="A73" s="56" t="s">
        <v>239</v>
      </c>
      <c r="B73" s="16" t="s">
        <v>248</v>
      </c>
      <c r="C73" s="5" t="s">
        <v>212</v>
      </c>
      <c r="D73" s="5" t="s">
        <v>78</v>
      </c>
      <c r="E73" s="5" t="s">
        <v>241</v>
      </c>
      <c r="F73" s="228">
        <v>541000</v>
      </c>
    </row>
    <row r="74" spans="1:6" ht="28.5" customHeight="1">
      <c r="A74" s="104" t="s">
        <v>278</v>
      </c>
      <c r="B74" s="34" t="s">
        <v>166</v>
      </c>
      <c r="C74" s="32" t="s">
        <v>212</v>
      </c>
      <c r="D74" s="32" t="s">
        <v>4</v>
      </c>
      <c r="E74" s="32"/>
      <c r="F74" s="227">
        <f>SUM(F75:F81)</f>
        <v>661044.03</v>
      </c>
    </row>
    <row r="75" spans="1:6" ht="42" customHeight="1">
      <c r="A75" s="56" t="s">
        <v>330</v>
      </c>
      <c r="B75" s="16" t="s">
        <v>248</v>
      </c>
      <c r="C75" s="5" t="s">
        <v>212</v>
      </c>
      <c r="D75" s="5" t="s">
        <v>4</v>
      </c>
      <c r="E75" s="5" t="s">
        <v>327</v>
      </c>
      <c r="F75" s="228">
        <v>0</v>
      </c>
    </row>
    <row r="76" spans="1:6" ht="25.5" customHeight="1">
      <c r="A76" s="56" t="s">
        <v>239</v>
      </c>
      <c r="B76" s="16" t="s">
        <v>166</v>
      </c>
      <c r="C76" s="5" t="s">
        <v>212</v>
      </c>
      <c r="D76" s="5" t="s">
        <v>4</v>
      </c>
      <c r="E76" s="5" t="s">
        <v>241</v>
      </c>
      <c r="F76" s="228">
        <f>1243144.03-9100-300000-368000-100000-120000+40000</f>
        <v>386044.03</v>
      </c>
    </row>
    <row r="77" spans="1:6" ht="16.5" customHeight="1">
      <c r="A77" s="56" t="s">
        <v>97</v>
      </c>
      <c r="B77" s="16" t="s">
        <v>166</v>
      </c>
      <c r="C77" s="5" t="s">
        <v>212</v>
      </c>
      <c r="D77" s="5" t="s">
        <v>4</v>
      </c>
      <c r="E77" s="5" t="s">
        <v>96</v>
      </c>
      <c r="F77" s="228">
        <v>16000</v>
      </c>
    </row>
    <row r="78" spans="1:6" ht="80.25" customHeight="1">
      <c r="A78" s="114" t="s">
        <v>257</v>
      </c>
      <c r="B78" s="16" t="s">
        <v>166</v>
      </c>
      <c r="C78" s="5" t="s">
        <v>212</v>
      </c>
      <c r="D78" s="5" t="s">
        <v>4</v>
      </c>
      <c r="E78" s="5" t="s">
        <v>253</v>
      </c>
      <c r="F78" s="228">
        <v>149288.94</v>
      </c>
    </row>
    <row r="79" spans="1:6" ht="18" customHeight="1">
      <c r="A79" s="56" t="s">
        <v>252</v>
      </c>
      <c r="B79" s="16" t="s">
        <v>166</v>
      </c>
      <c r="C79" s="5" t="s">
        <v>212</v>
      </c>
      <c r="D79" s="5" t="s">
        <v>4</v>
      </c>
      <c r="E79" s="5" t="s">
        <v>255</v>
      </c>
      <c r="F79" s="228">
        <v>11511.06</v>
      </c>
    </row>
    <row r="80" spans="1:6" ht="17.25" customHeight="1">
      <c r="A80" s="56" t="s">
        <v>254</v>
      </c>
      <c r="B80" s="16" t="s">
        <v>166</v>
      </c>
      <c r="C80" s="5" t="s">
        <v>212</v>
      </c>
      <c r="D80" s="5" t="s">
        <v>4</v>
      </c>
      <c r="E80" s="5" t="s">
        <v>256</v>
      </c>
      <c r="F80" s="228">
        <v>31000</v>
      </c>
    </row>
    <row r="81" spans="1:6" ht="17.25" customHeight="1">
      <c r="A81" s="56" t="s">
        <v>100</v>
      </c>
      <c r="B81" s="16" t="s">
        <v>166</v>
      </c>
      <c r="C81" s="5" t="s">
        <v>212</v>
      </c>
      <c r="D81" s="5" t="s">
        <v>4</v>
      </c>
      <c r="E81" s="5" t="s">
        <v>99</v>
      </c>
      <c r="F81" s="228">
        <v>67200</v>
      </c>
    </row>
    <row r="82" spans="1:6" ht="18" customHeight="1">
      <c r="A82" s="106" t="s">
        <v>231</v>
      </c>
      <c r="B82" s="76" t="s">
        <v>166</v>
      </c>
      <c r="C82" s="26" t="s">
        <v>212</v>
      </c>
      <c r="D82" s="26" t="s">
        <v>20</v>
      </c>
      <c r="E82" s="26"/>
      <c r="F82" s="231">
        <f>SUM(F83:F90)</f>
        <v>7477752.61</v>
      </c>
    </row>
    <row r="83" spans="1:6" ht="24.75" customHeight="1">
      <c r="A83" s="56" t="s">
        <v>43</v>
      </c>
      <c r="B83" s="35" t="s">
        <v>166</v>
      </c>
      <c r="C83" s="27" t="s">
        <v>212</v>
      </c>
      <c r="D83" s="27" t="s">
        <v>20</v>
      </c>
      <c r="E83" s="27" t="s">
        <v>258</v>
      </c>
      <c r="F83" s="232">
        <f>2561840+450000</f>
        <v>3011840</v>
      </c>
    </row>
    <row r="84" spans="1:6" ht="30.75" customHeight="1">
      <c r="A84" s="56" t="s">
        <v>260</v>
      </c>
      <c r="B84" s="35" t="s">
        <v>166</v>
      </c>
      <c r="C84" s="27" t="s">
        <v>212</v>
      </c>
      <c r="D84" s="27" t="s">
        <v>20</v>
      </c>
      <c r="E84" s="27" t="s">
        <v>259</v>
      </c>
      <c r="F84" s="232">
        <v>20000</v>
      </c>
    </row>
    <row r="85" spans="1:6" ht="47.25" customHeight="1">
      <c r="A85" s="56" t="s">
        <v>36</v>
      </c>
      <c r="B85" s="35" t="s">
        <v>166</v>
      </c>
      <c r="C85" s="27" t="s">
        <v>212</v>
      </c>
      <c r="D85" s="27" t="s">
        <v>20</v>
      </c>
      <c r="E85" s="27" t="s">
        <v>21</v>
      </c>
      <c r="F85" s="232">
        <v>1089565.16</v>
      </c>
    </row>
    <row r="86" spans="1:6" ht="35.25" customHeight="1">
      <c r="A86" s="56" t="s">
        <v>261</v>
      </c>
      <c r="B86" s="35" t="s">
        <v>166</v>
      </c>
      <c r="C86" s="27" t="s">
        <v>212</v>
      </c>
      <c r="D86" s="27" t="s">
        <v>20</v>
      </c>
      <c r="E86" s="27" t="s">
        <v>241</v>
      </c>
      <c r="F86" s="232">
        <f>2911347.45+82000+50000</f>
        <v>3043347.45</v>
      </c>
    </row>
    <row r="87" spans="1:6" ht="78.75" customHeight="1">
      <c r="A87" s="114" t="s">
        <v>257</v>
      </c>
      <c r="B87" s="35" t="s">
        <v>166</v>
      </c>
      <c r="C87" s="27" t="s">
        <v>212</v>
      </c>
      <c r="D87" s="27" t="s">
        <v>20</v>
      </c>
      <c r="E87" s="27" t="s">
        <v>253</v>
      </c>
      <c r="F87" s="232">
        <v>90000</v>
      </c>
    </row>
    <row r="88" spans="1:6" ht="16.5" customHeight="1">
      <c r="A88" s="56" t="s">
        <v>252</v>
      </c>
      <c r="B88" s="16" t="s">
        <v>166</v>
      </c>
      <c r="C88" s="5" t="s">
        <v>212</v>
      </c>
      <c r="D88" s="27" t="s">
        <v>20</v>
      </c>
      <c r="E88" s="5" t="s">
        <v>255</v>
      </c>
      <c r="F88" s="228">
        <v>106000</v>
      </c>
    </row>
    <row r="89" spans="1:6" ht="18" customHeight="1">
      <c r="A89" s="56" t="s">
        <v>254</v>
      </c>
      <c r="B89" s="16" t="s">
        <v>166</v>
      </c>
      <c r="C89" s="5" t="s">
        <v>212</v>
      </c>
      <c r="D89" s="27" t="s">
        <v>20</v>
      </c>
      <c r="E89" s="5" t="s">
        <v>256</v>
      </c>
      <c r="F89" s="228">
        <v>85000</v>
      </c>
    </row>
    <row r="90" spans="1:6" ht="18" customHeight="1">
      <c r="A90" s="56" t="s">
        <v>100</v>
      </c>
      <c r="B90" s="16" t="s">
        <v>166</v>
      </c>
      <c r="C90" s="5" t="s">
        <v>212</v>
      </c>
      <c r="D90" s="27" t="s">
        <v>20</v>
      </c>
      <c r="E90" s="5" t="s">
        <v>99</v>
      </c>
      <c r="F90" s="228">
        <v>32000</v>
      </c>
    </row>
    <row r="91" spans="1:6" ht="43.5" customHeight="1">
      <c r="A91" s="113" t="s">
        <v>326</v>
      </c>
      <c r="B91" s="18" t="s">
        <v>166</v>
      </c>
      <c r="C91" s="13" t="s">
        <v>212</v>
      </c>
      <c r="D91" s="13" t="s">
        <v>22</v>
      </c>
      <c r="E91" s="47"/>
      <c r="F91" s="227">
        <f>SUM(F92:F92)</f>
        <v>5000</v>
      </c>
    </row>
    <row r="92" spans="1:6" ht="30.75" customHeight="1">
      <c r="A92" s="56" t="s">
        <v>261</v>
      </c>
      <c r="B92" s="36" t="s">
        <v>166</v>
      </c>
      <c r="C92" s="47" t="s">
        <v>212</v>
      </c>
      <c r="D92" s="5" t="s">
        <v>22</v>
      </c>
      <c r="E92" s="47" t="s">
        <v>241</v>
      </c>
      <c r="F92" s="228">
        <v>5000</v>
      </c>
    </row>
    <row r="93" spans="1:6" ht="18" customHeight="1">
      <c r="A93" s="115" t="s">
        <v>222</v>
      </c>
      <c r="B93" s="24" t="s">
        <v>173</v>
      </c>
      <c r="C93" s="24"/>
      <c r="D93" s="24"/>
      <c r="E93" s="24"/>
      <c r="F93" s="233">
        <f aca="true" t="shared" si="0" ref="F93:F99">F94</f>
        <v>643000</v>
      </c>
    </row>
    <row r="94" spans="1:6" ht="16.5" customHeight="1">
      <c r="A94" s="105" t="s">
        <v>223</v>
      </c>
      <c r="B94" s="57" t="s">
        <v>173</v>
      </c>
      <c r="C94" s="4" t="s">
        <v>175</v>
      </c>
      <c r="D94" s="4"/>
      <c r="E94" s="4"/>
      <c r="F94" s="229">
        <f t="shared" si="0"/>
        <v>643000</v>
      </c>
    </row>
    <row r="95" spans="1:11" ht="28.5" customHeight="1">
      <c r="A95" s="108" t="s">
        <v>213</v>
      </c>
      <c r="B95" s="15" t="s">
        <v>173</v>
      </c>
      <c r="C95" s="13" t="s">
        <v>175</v>
      </c>
      <c r="D95" s="13" t="s">
        <v>27</v>
      </c>
      <c r="E95" s="13"/>
      <c r="F95" s="227">
        <f t="shared" si="0"/>
        <v>643000</v>
      </c>
      <c r="I95" s="55"/>
      <c r="J95" s="55"/>
      <c r="K95" s="67"/>
    </row>
    <row r="96" spans="1:6" ht="18.75" customHeight="1">
      <c r="A96" s="56" t="s">
        <v>250</v>
      </c>
      <c r="B96" s="16" t="s">
        <v>173</v>
      </c>
      <c r="C96" s="5" t="s">
        <v>175</v>
      </c>
      <c r="D96" s="5" t="s">
        <v>27</v>
      </c>
      <c r="E96" s="5" t="s">
        <v>230</v>
      </c>
      <c r="F96" s="228">
        <v>643000</v>
      </c>
    </row>
    <row r="97" spans="1:6" ht="28.5" customHeight="1">
      <c r="A97" s="115" t="s">
        <v>351</v>
      </c>
      <c r="B97" s="24" t="s">
        <v>175</v>
      </c>
      <c r="C97" s="24"/>
      <c r="D97" s="24"/>
      <c r="E97" s="24"/>
      <c r="F97" s="233">
        <f t="shared" si="0"/>
        <v>252000</v>
      </c>
    </row>
    <row r="98" spans="1:6" ht="26.25" customHeight="1">
      <c r="A98" s="105" t="s">
        <v>352</v>
      </c>
      <c r="B98" s="57" t="s">
        <v>175</v>
      </c>
      <c r="C98" s="4" t="s">
        <v>200</v>
      </c>
      <c r="D98" s="4"/>
      <c r="E98" s="4"/>
      <c r="F98" s="229">
        <f t="shared" si="0"/>
        <v>252000</v>
      </c>
    </row>
    <row r="99" spans="1:6" ht="18.75" customHeight="1">
      <c r="A99" s="108" t="s">
        <v>105</v>
      </c>
      <c r="B99" s="15" t="s">
        <v>175</v>
      </c>
      <c r="C99" s="13" t="s">
        <v>200</v>
      </c>
      <c r="D99" s="13" t="s">
        <v>98</v>
      </c>
      <c r="E99" s="13"/>
      <c r="F99" s="227">
        <f t="shared" si="0"/>
        <v>252000</v>
      </c>
    </row>
    <row r="100" spans="1:6" ht="30.75" customHeight="1">
      <c r="A100" s="58" t="s">
        <v>338</v>
      </c>
      <c r="B100" s="16" t="s">
        <v>175</v>
      </c>
      <c r="C100" s="5" t="s">
        <v>200</v>
      </c>
      <c r="D100" s="5" t="s">
        <v>98</v>
      </c>
      <c r="E100" s="5" t="s">
        <v>281</v>
      </c>
      <c r="F100" s="228">
        <v>252000</v>
      </c>
    </row>
    <row r="101" spans="1:6" ht="21" customHeight="1">
      <c r="A101" s="115" t="s">
        <v>195</v>
      </c>
      <c r="B101" s="24" t="s">
        <v>176</v>
      </c>
      <c r="C101" s="22"/>
      <c r="D101" s="22"/>
      <c r="E101" s="22"/>
      <c r="F101" s="233">
        <f>F102+F105+F113</f>
        <v>1180120</v>
      </c>
    </row>
    <row r="102" spans="1:6" ht="18" customHeight="1">
      <c r="A102" s="103" t="s">
        <v>279</v>
      </c>
      <c r="B102" s="11" t="s">
        <v>176</v>
      </c>
      <c r="C102" s="4" t="s">
        <v>172</v>
      </c>
      <c r="D102" s="4"/>
      <c r="E102" s="4"/>
      <c r="F102" s="229">
        <f>F103</f>
        <v>212000</v>
      </c>
    </row>
    <row r="103" spans="1:12" ht="51.75" customHeight="1">
      <c r="A103" s="108" t="s">
        <v>280</v>
      </c>
      <c r="B103" s="14" t="s">
        <v>176</v>
      </c>
      <c r="C103" s="13" t="s">
        <v>172</v>
      </c>
      <c r="D103" s="13" t="s">
        <v>23</v>
      </c>
      <c r="E103" s="13"/>
      <c r="F103" s="227">
        <f>F104</f>
        <v>212000</v>
      </c>
      <c r="I103" s="55"/>
      <c r="J103" s="55"/>
      <c r="L103" s="67"/>
    </row>
    <row r="104" spans="1:10" ht="25.5">
      <c r="A104" s="56" t="s">
        <v>261</v>
      </c>
      <c r="B104" s="12" t="s">
        <v>176</v>
      </c>
      <c r="C104" s="5" t="s">
        <v>172</v>
      </c>
      <c r="D104" s="5" t="s">
        <v>23</v>
      </c>
      <c r="E104" s="5" t="s">
        <v>241</v>
      </c>
      <c r="F104" s="228">
        <v>212000</v>
      </c>
      <c r="I104" s="55"/>
      <c r="J104" s="55"/>
    </row>
    <row r="105" spans="1:10" ht="12.75" hidden="1">
      <c r="A105" s="103" t="s">
        <v>354</v>
      </c>
      <c r="B105" s="11" t="s">
        <v>176</v>
      </c>
      <c r="C105" s="4" t="s">
        <v>169</v>
      </c>
      <c r="D105" s="4"/>
      <c r="E105" s="4"/>
      <c r="F105" s="229">
        <f>F106+F111</f>
        <v>0</v>
      </c>
      <c r="I105" s="55"/>
      <c r="J105" s="55"/>
    </row>
    <row r="106" spans="1:12" ht="24.75" customHeight="1" hidden="1">
      <c r="A106" s="116" t="s">
        <v>359</v>
      </c>
      <c r="B106" s="50" t="s">
        <v>176</v>
      </c>
      <c r="C106" s="49" t="s">
        <v>169</v>
      </c>
      <c r="D106" s="49" t="s">
        <v>5</v>
      </c>
      <c r="E106" s="49"/>
      <c r="F106" s="226">
        <f>F107+F109</f>
        <v>0</v>
      </c>
      <c r="I106" s="55"/>
      <c r="J106" s="55"/>
      <c r="L106" s="67"/>
    </row>
    <row r="107" spans="1:10" ht="21" customHeight="1" hidden="1">
      <c r="A107" s="113" t="s">
        <v>357</v>
      </c>
      <c r="B107" s="15" t="s">
        <v>176</v>
      </c>
      <c r="C107" s="13" t="s">
        <v>169</v>
      </c>
      <c r="D107" s="13" t="s">
        <v>24</v>
      </c>
      <c r="E107" s="5"/>
      <c r="F107" s="227">
        <f>F108</f>
        <v>0</v>
      </c>
      <c r="I107" s="55"/>
      <c r="J107" s="55"/>
    </row>
    <row r="108" spans="1:10" ht="21" customHeight="1" hidden="1">
      <c r="A108" s="56" t="s">
        <v>261</v>
      </c>
      <c r="B108" s="16" t="s">
        <v>176</v>
      </c>
      <c r="C108" s="5" t="s">
        <v>169</v>
      </c>
      <c r="D108" s="5" t="s">
        <v>24</v>
      </c>
      <c r="E108" s="5" t="s">
        <v>241</v>
      </c>
      <c r="F108" s="228">
        <v>0</v>
      </c>
      <c r="I108" s="55"/>
      <c r="J108" s="55"/>
    </row>
    <row r="109" spans="1:6" ht="25.5" hidden="1">
      <c r="A109" s="113" t="s">
        <v>358</v>
      </c>
      <c r="B109" s="15" t="s">
        <v>176</v>
      </c>
      <c r="C109" s="13" t="s">
        <v>169</v>
      </c>
      <c r="D109" s="13" t="s">
        <v>25</v>
      </c>
      <c r="E109" s="5"/>
      <c r="F109" s="227">
        <f>F110</f>
        <v>0</v>
      </c>
    </row>
    <row r="110" spans="1:6" ht="25.5" hidden="1">
      <c r="A110" s="56" t="s">
        <v>261</v>
      </c>
      <c r="B110" s="16" t="s">
        <v>176</v>
      </c>
      <c r="C110" s="5" t="s">
        <v>169</v>
      </c>
      <c r="D110" s="5" t="s">
        <v>25</v>
      </c>
      <c r="E110" s="5" t="s">
        <v>241</v>
      </c>
      <c r="F110" s="228">
        <v>0</v>
      </c>
    </row>
    <row r="111" spans="1:6" ht="12.75" hidden="1">
      <c r="A111" s="113" t="s">
        <v>353</v>
      </c>
      <c r="B111" s="15" t="s">
        <v>176</v>
      </c>
      <c r="C111" s="13" t="s">
        <v>169</v>
      </c>
      <c r="D111" s="13" t="s">
        <v>98</v>
      </c>
      <c r="E111" s="13"/>
      <c r="F111" s="227">
        <f>F112</f>
        <v>0</v>
      </c>
    </row>
    <row r="112" spans="1:6" ht="27.75" customHeight="1" hidden="1">
      <c r="A112" s="58" t="s">
        <v>338</v>
      </c>
      <c r="B112" s="16" t="s">
        <v>176</v>
      </c>
      <c r="C112" s="5" t="s">
        <v>169</v>
      </c>
      <c r="D112" s="5" t="s">
        <v>98</v>
      </c>
      <c r="E112" s="5" t="s">
        <v>281</v>
      </c>
      <c r="F112" s="228"/>
    </row>
    <row r="113" spans="1:6" ht="12" customHeight="1">
      <c r="A113" s="103" t="s">
        <v>209</v>
      </c>
      <c r="B113" s="11" t="s">
        <v>176</v>
      </c>
      <c r="C113" s="4" t="s">
        <v>170</v>
      </c>
      <c r="D113" s="4"/>
      <c r="E113" s="4"/>
      <c r="F113" s="229">
        <f>F114+F116</f>
        <v>968120</v>
      </c>
    </row>
    <row r="114" spans="1:6" ht="42" customHeight="1">
      <c r="A114" s="108" t="s">
        <v>373</v>
      </c>
      <c r="B114" s="14" t="s">
        <v>176</v>
      </c>
      <c r="C114" s="13" t="s">
        <v>170</v>
      </c>
      <c r="D114" s="13" t="s">
        <v>374</v>
      </c>
      <c r="E114" s="13"/>
      <c r="F114" s="227">
        <f>F115</f>
        <v>918120</v>
      </c>
    </row>
    <row r="115" spans="1:6" ht="30.75" customHeight="1">
      <c r="A115" s="56" t="s">
        <v>276</v>
      </c>
      <c r="B115" s="12" t="s">
        <v>176</v>
      </c>
      <c r="C115" s="5" t="s">
        <v>170</v>
      </c>
      <c r="D115" s="5" t="s">
        <v>374</v>
      </c>
      <c r="E115" s="5" t="s">
        <v>275</v>
      </c>
      <c r="F115" s="228">
        <v>918120</v>
      </c>
    </row>
    <row r="116" spans="1:6" ht="42" customHeight="1">
      <c r="A116" s="108" t="s">
        <v>335</v>
      </c>
      <c r="B116" s="14" t="s">
        <v>176</v>
      </c>
      <c r="C116" s="13" t="s">
        <v>170</v>
      </c>
      <c r="D116" s="13" t="s">
        <v>26</v>
      </c>
      <c r="E116" s="13"/>
      <c r="F116" s="227">
        <f>F117+F118</f>
        <v>50000</v>
      </c>
    </row>
    <row r="117" spans="1:6" ht="30" customHeight="1">
      <c r="A117" s="56" t="s">
        <v>261</v>
      </c>
      <c r="B117" s="12" t="s">
        <v>176</v>
      </c>
      <c r="C117" s="5" t="s">
        <v>170</v>
      </c>
      <c r="D117" s="5" t="s">
        <v>26</v>
      </c>
      <c r="E117" s="5" t="s">
        <v>241</v>
      </c>
      <c r="F117" s="228">
        <v>0</v>
      </c>
    </row>
    <row r="118" spans="1:6" ht="30" customHeight="1">
      <c r="A118" s="56" t="s">
        <v>276</v>
      </c>
      <c r="B118" s="12" t="s">
        <v>176</v>
      </c>
      <c r="C118" s="5" t="s">
        <v>170</v>
      </c>
      <c r="D118" s="5" t="s">
        <v>26</v>
      </c>
      <c r="E118" s="5" t="s">
        <v>275</v>
      </c>
      <c r="F118" s="228">
        <v>50000</v>
      </c>
    </row>
    <row r="119" spans="1:6" ht="16.5" customHeight="1">
      <c r="A119" s="117" t="s">
        <v>191</v>
      </c>
      <c r="B119" s="24" t="s">
        <v>172</v>
      </c>
      <c r="C119" s="24"/>
      <c r="D119" s="24"/>
      <c r="E119" s="24"/>
      <c r="F119" s="233">
        <f>F120+F132+F145+F155</f>
        <v>28211003.249999996</v>
      </c>
    </row>
    <row r="120" spans="1:6" ht="16.5" customHeight="1">
      <c r="A120" s="118" t="s">
        <v>339</v>
      </c>
      <c r="B120" s="11" t="s">
        <v>172</v>
      </c>
      <c r="C120" s="11" t="s">
        <v>166</v>
      </c>
      <c r="D120" s="31"/>
      <c r="E120" s="31"/>
      <c r="F120" s="234">
        <f>F121+F123+F125+F128+F130</f>
        <v>22560591.22</v>
      </c>
    </row>
    <row r="121" spans="1:6" ht="27.75" customHeight="1">
      <c r="A121" s="108" t="s">
        <v>133</v>
      </c>
      <c r="B121" s="14" t="s">
        <v>172</v>
      </c>
      <c r="C121" s="14" t="s">
        <v>166</v>
      </c>
      <c r="D121" s="14" t="s">
        <v>134</v>
      </c>
      <c r="E121" s="31"/>
      <c r="F121" s="235">
        <f>F122</f>
        <v>143807.49</v>
      </c>
    </row>
    <row r="122" spans="1:6" ht="27" customHeight="1">
      <c r="A122" s="56" t="s">
        <v>340</v>
      </c>
      <c r="B122" s="12" t="s">
        <v>172</v>
      </c>
      <c r="C122" s="12" t="s">
        <v>166</v>
      </c>
      <c r="D122" s="12" t="s">
        <v>134</v>
      </c>
      <c r="E122" s="5" t="s">
        <v>341</v>
      </c>
      <c r="F122" s="228">
        <v>143807.49</v>
      </c>
    </row>
    <row r="123" spans="1:11" ht="16.5" customHeight="1">
      <c r="A123" s="108" t="s">
        <v>1</v>
      </c>
      <c r="B123" s="14" t="s">
        <v>172</v>
      </c>
      <c r="C123" s="14" t="s">
        <v>166</v>
      </c>
      <c r="D123" s="14" t="s">
        <v>28</v>
      </c>
      <c r="E123" s="31"/>
      <c r="F123" s="235">
        <f>F124</f>
        <v>251897</v>
      </c>
      <c r="H123" s="55"/>
      <c r="I123" s="55"/>
      <c r="J123" s="55"/>
      <c r="K123" s="67"/>
    </row>
    <row r="124" spans="1:10" ht="27.75" customHeight="1">
      <c r="A124" s="56" t="s">
        <v>261</v>
      </c>
      <c r="B124" s="12" t="s">
        <v>172</v>
      </c>
      <c r="C124" s="12" t="s">
        <v>166</v>
      </c>
      <c r="D124" s="12" t="s">
        <v>28</v>
      </c>
      <c r="E124" s="5" t="s">
        <v>241</v>
      </c>
      <c r="F124" s="228">
        <f>251889+8</f>
        <v>251897</v>
      </c>
      <c r="H124" s="55"/>
      <c r="I124" s="55"/>
      <c r="J124" s="55"/>
    </row>
    <row r="125" spans="1:10" ht="18.75" customHeight="1">
      <c r="A125" s="108" t="s">
        <v>0</v>
      </c>
      <c r="B125" s="14" t="s">
        <v>172</v>
      </c>
      <c r="C125" s="14" t="s">
        <v>166</v>
      </c>
      <c r="D125" s="14" t="s">
        <v>29</v>
      </c>
      <c r="E125" s="31"/>
      <c r="F125" s="235">
        <f>F126+F127</f>
        <v>688963</v>
      </c>
      <c r="H125" s="55"/>
      <c r="I125" s="55"/>
      <c r="J125" s="55"/>
    </row>
    <row r="126" spans="1:11" ht="28.5" customHeight="1">
      <c r="A126" s="56" t="s">
        <v>261</v>
      </c>
      <c r="B126" s="12" t="s">
        <v>172</v>
      </c>
      <c r="C126" s="12" t="s">
        <v>166</v>
      </c>
      <c r="D126" s="12" t="s">
        <v>29</v>
      </c>
      <c r="E126" s="5" t="s">
        <v>241</v>
      </c>
      <c r="F126" s="228">
        <v>594945.18</v>
      </c>
      <c r="H126" s="55"/>
      <c r="I126" s="55"/>
      <c r="J126" s="55"/>
      <c r="K126" s="67"/>
    </row>
    <row r="127" spans="1:11" ht="18" customHeight="1">
      <c r="A127" s="56" t="s">
        <v>340</v>
      </c>
      <c r="B127" s="12" t="s">
        <v>172</v>
      </c>
      <c r="C127" s="12" t="s">
        <v>166</v>
      </c>
      <c r="D127" s="12" t="s">
        <v>29</v>
      </c>
      <c r="E127" s="5" t="s">
        <v>341</v>
      </c>
      <c r="F127" s="228">
        <v>94017.82</v>
      </c>
      <c r="H127" s="55"/>
      <c r="I127" s="55"/>
      <c r="J127" s="55"/>
      <c r="K127" s="67"/>
    </row>
    <row r="128" spans="1:11" ht="42.75" customHeight="1">
      <c r="A128" s="106" t="s">
        <v>102</v>
      </c>
      <c r="B128" s="14" t="s">
        <v>172</v>
      </c>
      <c r="C128" s="14" t="s">
        <v>166</v>
      </c>
      <c r="D128" s="14" t="s">
        <v>101</v>
      </c>
      <c r="E128" s="5"/>
      <c r="F128" s="227">
        <f>F129</f>
        <v>16809382.33</v>
      </c>
      <c r="H128" s="55"/>
      <c r="I128" s="55"/>
      <c r="J128" s="55"/>
      <c r="K128" s="67"/>
    </row>
    <row r="129" spans="1:10" ht="28.5" customHeight="1">
      <c r="A129" s="56" t="s">
        <v>342</v>
      </c>
      <c r="B129" s="12" t="s">
        <v>172</v>
      </c>
      <c r="C129" s="12" t="s">
        <v>166</v>
      </c>
      <c r="D129" s="12" t="s">
        <v>101</v>
      </c>
      <c r="E129" s="5" t="s">
        <v>343</v>
      </c>
      <c r="F129" s="228">
        <v>16809382.33</v>
      </c>
      <c r="H129" s="55"/>
      <c r="I129" s="55"/>
      <c r="J129" s="55"/>
    </row>
    <row r="130" spans="1:11" ht="28.5" customHeight="1">
      <c r="A130" s="106" t="s">
        <v>103</v>
      </c>
      <c r="B130" s="14" t="s">
        <v>172</v>
      </c>
      <c r="C130" s="14" t="s">
        <v>166</v>
      </c>
      <c r="D130" s="14" t="s">
        <v>104</v>
      </c>
      <c r="E130" s="5"/>
      <c r="F130" s="227">
        <f>F131</f>
        <v>4666541.4</v>
      </c>
      <c r="K130" s="68"/>
    </row>
    <row r="131" spans="1:6" ht="28.5" customHeight="1">
      <c r="A131" s="56" t="s">
        <v>342</v>
      </c>
      <c r="B131" s="12" t="s">
        <v>172</v>
      </c>
      <c r="C131" s="12" t="s">
        <v>166</v>
      </c>
      <c r="D131" s="12" t="s">
        <v>104</v>
      </c>
      <c r="E131" s="5" t="s">
        <v>343</v>
      </c>
      <c r="F131" s="228">
        <v>4666541.4</v>
      </c>
    </row>
    <row r="132" spans="1:6" ht="16.5" customHeight="1">
      <c r="A132" s="119" t="s">
        <v>245</v>
      </c>
      <c r="B132" s="77" t="s">
        <v>172</v>
      </c>
      <c r="C132" s="33" t="s">
        <v>173</v>
      </c>
      <c r="D132" s="14"/>
      <c r="E132" s="31"/>
      <c r="F132" s="234">
        <f>F133+F135+F137+F139+F143+F141</f>
        <v>4579790.54</v>
      </c>
    </row>
    <row r="133" spans="1:6" ht="19.5" customHeight="1">
      <c r="A133" s="108" t="s">
        <v>208</v>
      </c>
      <c r="B133" s="15" t="s">
        <v>172</v>
      </c>
      <c r="C133" s="32" t="s">
        <v>173</v>
      </c>
      <c r="D133" s="13" t="s">
        <v>19</v>
      </c>
      <c r="E133" s="78"/>
      <c r="F133" s="235">
        <f>F134</f>
        <v>5352</v>
      </c>
    </row>
    <row r="134" spans="1:6" ht="22.5" customHeight="1">
      <c r="A134" s="56" t="s">
        <v>239</v>
      </c>
      <c r="B134" s="16" t="s">
        <v>172</v>
      </c>
      <c r="C134" s="5" t="s">
        <v>173</v>
      </c>
      <c r="D134" s="5" t="s">
        <v>19</v>
      </c>
      <c r="E134" s="5" t="s">
        <v>241</v>
      </c>
      <c r="F134" s="228">
        <v>5352</v>
      </c>
    </row>
    <row r="135" spans="1:6" ht="38.25" customHeight="1">
      <c r="A135" s="106" t="s">
        <v>120</v>
      </c>
      <c r="B135" s="15" t="s">
        <v>172</v>
      </c>
      <c r="C135" s="32" t="s">
        <v>173</v>
      </c>
      <c r="D135" s="13" t="s">
        <v>121</v>
      </c>
      <c r="E135" s="5"/>
      <c r="F135" s="227">
        <f>F136</f>
        <v>3455500</v>
      </c>
    </row>
    <row r="136" spans="1:6" ht="28.5" customHeight="1">
      <c r="A136" s="56" t="s">
        <v>342</v>
      </c>
      <c r="B136" s="16" t="s">
        <v>172</v>
      </c>
      <c r="C136" s="5" t="s">
        <v>173</v>
      </c>
      <c r="D136" s="5" t="s">
        <v>121</v>
      </c>
      <c r="E136" s="5" t="s">
        <v>343</v>
      </c>
      <c r="F136" s="228">
        <v>3455500</v>
      </c>
    </row>
    <row r="137" spans="1:6" ht="39.75" customHeight="1">
      <c r="A137" s="106" t="s">
        <v>122</v>
      </c>
      <c r="B137" s="15" t="s">
        <v>172</v>
      </c>
      <c r="C137" s="13" t="s">
        <v>173</v>
      </c>
      <c r="D137" s="13" t="s">
        <v>123</v>
      </c>
      <c r="E137" s="13"/>
      <c r="F137" s="227">
        <f>F138</f>
        <v>800000</v>
      </c>
    </row>
    <row r="138" spans="1:6" ht="28.5" customHeight="1">
      <c r="A138" s="56" t="s">
        <v>239</v>
      </c>
      <c r="B138" s="16" t="s">
        <v>172</v>
      </c>
      <c r="C138" s="5" t="s">
        <v>173</v>
      </c>
      <c r="D138" s="5" t="s">
        <v>123</v>
      </c>
      <c r="E138" s="5" t="s">
        <v>241</v>
      </c>
      <c r="F138" s="228">
        <v>800000</v>
      </c>
    </row>
    <row r="139" spans="1:6" ht="54.75" customHeight="1">
      <c r="A139" s="106" t="s">
        <v>371</v>
      </c>
      <c r="B139" s="15" t="s">
        <v>172</v>
      </c>
      <c r="C139" s="13" t="s">
        <v>173</v>
      </c>
      <c r="D139" s="13" t="s">
        <v>372</v>
      </c>
      <c r="E139" s="13"/>
      <c r="F139" s="227">
        <f>F140</f>
        <v>69374.18</v>
      </c>
    </row>
    <row r="140" spans="1:6" ht="28.5" customHeight="1">
      <c r="A140" s="56" t="s">
        <v>239</v>
      </c>
      <c r="B140" s="16" t="s">
        <v>172</v>
      </c>
      <c r="C140" s="5" t="s">
        <v>173</v>
      </c>
      <c r="D140" s="5" t="s">
        <v>372</v>
      </c>
      <c r="E140" s="5" t="s">
        <v>241</v>
      </c>
      <c r="F140" s="228">
        <v>69374.18</v>
      </c>
    </row>
    <row r="141" spans="1:6" ht="48" customHeight="1">
      <c r="A141" s="106" t="s">
        <v>146</v>
      </c>
      <c r="B141" s="15" t="s">
        <v>172</v>
      </c>
      <c r="C141" s="13" t="s">
        <v>173</v>
      </c>
      <c r="D141" s="13" t="s">
        <v>162</v>
      </c>
      <c r="E141" s="13"/>
      <c r="F141" s="227">
        <f>F142</f>
        <v>249564.36</v>
      </c>
    </row>
    <row r="142" spans="1:6" ht="28.5" customHeight="1">
      <c r="A142" s="56" t="s">
        <v>239</v>
      </c>
      <c r="B142" s="16" t="s">
        <v>172</v>
      </c>
      <c r="C142" s="5" t="s">
        <v>173</v>
      </c>
      <c r="D142" s="5" t="s">
        <v>162</v>
      </c>
      <c r="E142" s="5" t="s">
        <v>241</v>
      </c>
      <c r="F142" s="228">
        <v>249564.36</v>
      </c>
    </row>
    <row r="143" spans="1:6" ht="0.75" customHeight="1" hidden="1">
      <c r="A143" s="108" t="s">
        <v>355</v>
      </c>
      <c r="B143" s="15" t="s">
        <v>172</v>
      </c>
      <c r="C143" s="79" t="s">
        <v>173</v>
      </c>
      <c r="D143" s="13" t="s">
        <v>30</v>
      </c>
      <c r="E143" s="80"/>
      <c r="F143" s="235">
        <f>F144</f>
        <v>0</v>
      </c>
    </row>
    <row r="144" spans="1:6" ht="6" customHeight="1" hidden="1">
      <c r="A144" s="56" t="s">
        <v>239</v>
      </c>
      <c r="B144" s="16" t="s">
        <v>172</v>
      </c>
      <c r="C144" s="5" t="s">
        <v>173</v>
      </c>
      <c r="D144" s="5" t="s">
        <v>30</v>
      </c>
      <c r="E144" s="5" t="s">
        <v>241</v>
      </c>
      <c r="F144" s="228">
        <v>0</v>
      </c>
    </row>
    <row r="145" spans="1:6" ht="16.5" customHeight="1">
      <c r="A145" s="120" t="s">
        <v>344</v>
      </c>
      <c r="B145" s="17" t="s">
        <v>172</v>
      </c>
      <c r="C145" s="44" t="s">
        <v>175</v>
      </c>
      <c r="D145" s="13"/>
      <c r="E145" s="44"/>
      <c r="F145" s="229">
        <f>F146+F151+F153</f>
        <v>1070621.49</v>
      </c>
    </row>
    <row r="146" spans="1:6" ht="0.75" customHeight="1" hidden="1">
      <c r="A146" s="121" t="s">
        <v>344</v>
      </c>
      <c r="B146" s="19" t="s">
        <v>172</v>
      </c>
      <c r="C146" s="45" t="s">
        <v>175</v>
      </c>
      <c r="D146" s="8" t="s">
        <v>31</v>
      </c>
      <c r="E146" s="45"/>
      <c r="F146" s="226">
        <f>F147+F149</f>
        <v>0</v>
      </c>
    </row>
    <row r="147" spans="1:6" ht="15.75" customHeight="1" hidden="1">
      <c r="A147" s="108" t="s">
        <v>345</v>
      </c>
      <c r="B147" s="18" t="s">
        <v>172</v>
      </c>
      <c r="C147" s="46" t="s">
        <v>175</v>
      </c>
      <c r="D147" s="13" t="s">
        <v>31</v>
      </c>
      <c r="E147" s="46"/>
      <c r="F147" s="227">
        <f>F148</f>
        <v>0</v>
      </c>
    </row>
    <row r="148" spans="1:6" ht="24.75" customHeight="1" hidden="1">
      <c r="A148" s="56" t="s">
        <v>239</v>
      </c>
      <c r="B148" s="36" t="s">
        <v>172</v>
      </c>
      <c r="C148" s="47" t="s">
        <v>175</v>
      </c>
      <c r="D148" s="5" t="s">
        <v>31</v>
      </c>
      <c r="E148" s="47" t="s">
        <v>241</v>
      </c>
      <c r="F148" s="228">
        <v>0</v>
      </c>
    </row>
    <row r="149" spans="1:6" ht="29.25" customHeight="1" hidden="1">
      <c r="A149" s="108" t="s">
        <v>346</v>
      </c>
      <c r="B149" s="18" t="s">
        <v>172</v>
      </c>
      <c r="C149" s="46" t="s">
        <v>175</v>
      </c>
      <c r="D149" s="13" t="s">
        <v>32</v>
      </c>
      <c r="E149" s="46"/>
      <c r="F149" s="227">
        <f>F150</f>
        <v>0</v>
      </c>
    </row>
    <row r="150" spans="1:6" ht="27.75" customHeight="1" hidden="1">
      <c r="A150" s="56" t="s">
        <v>239</v>
      </c>
      <c r="B150" s="36" t="s">
        <v>172</v>
      </c>
      <c r="C150" s="47" t="s">
        <v>175</v>
      </c>
      <c r="D150" s="5" t="s">
        <v>32</v>
      </c>
      <c r="E150" s="47" t="s">
        <v>241</v>
      </c>
      <c r="F150" s="228">
        <v>0</v>
      </c>
    </row>
    <row r="151" spans="1:6" ht="18" customHeight="1">
      <c r="A151" s="106" t="s">
        <v>105</v>
      </c>
      <c r="B151" s="18" t="s">
        <v>172</v>
      </c>
      <c r="C151" s="46" t="s">
        <v>175</v>
      </c>
      <c r="D151" s="13" t="s">
        <v>98</v>
      </c>
      <c r="E151" s="46"/>
      <c r="F151" s="227">
        <f>F152</f>
        <v>1070621.49</v>
      </c>
    </row>
    <row r="152" spans="1:6" ht="28.5" customHeight="1">
      <c r="A152" s="58" t="s">
        <v>338</v>
      </c>
      <c r="B152" s="36" t="s">
        <v>172</v>
      </c>
      <c r="C152" s="47" t="s">
        <v>175</v>
      </c>
      <c r="D152" s="5" t="s">
        <v>98</v>
      </c>
      <c r="E152" s="47" t="s">
        <v>281</v>
      </c>
      <c r="F152" s="228">
        <v>1070621.49</v>
      </c>
    </row>
    <row r="153" spans="1:6" ht="28.5" customHeight="1" hidden="1">
      <c r="A153" s="113" t="s">
        <v>125</v>
      </c>
      <c r="B153" s="18" t="s">
        <v>172</v>
      </c>
      <c r="C153" s="46" t="s">
        <v>175</v>
      </c>
      <c r="D153" s="13" t="s">
        <v>124</v>
      </c>
      <c r="E153" s="46"/>
      <c r="F153" s="227">
        <f>F154</f>
        <v>0</v>
      </c>
    </row>
    <row r="154" spans="1:6" ht="28.5" customHeight="1" hidden="1">
      <c r="A154" s="58" t="s">
        <v>338</v>
      </c>
      <c r="B154" s="36" t="s">
        <v>172</v>
      </c>
      <c r="C154" s="47" t="s">
        <v>175</v>
      </c>
      <c r="D154" s="5" t="s">
        <v>124</v>
      </c>
      <c r="E154" s="47" t="s">
        <v>281</v>
      </c>
      <c r="F154" s="228">
        <v>0</v>
      </c>
    </row>
    <row r="155" spans="1:6" ht="17.25" customHeight="1" hidden="1">
      <c r="A155" s="120" t="s">
        <v>192</v>
      </c>
      <c r="B155" s="17" t="s">
        <v>172</v>
      </c>
      <c r="C155" s="4" t="s">
        <v>172</v>
      </c>
      <c r="D155" s="4"/>
      <c r="E155" s="4"/>
      <c r="F155" s="236">
        <f>F156</f>
        <v>0</v>
      </c>
    </row>
    <row r="156" spans="1:6" ht="24.75" customHeight="1" hidden="1">
      <c r="A156" s="113" t="s">
        <v>323</v>
      </c>
      <c r="B156" s="15" t="s">
        <v>172</v>
      </c>
      <c r="C156" s="13" t="s">
        <v>172</v>
      </c>
      <c r="D156" s="13" t="s">
        <v>157</v>
      </c>
      <c r="E156" s="13"/>
      <c r="F156" s="227">
        <f>F157</f>
        <v>0</v>
      </c>
    </row>
    <row r="157" spans="1:6" ht="18" customHeight="1" hidden="1">
      <c r="A157" s="58" t="s">
        <v>288</v>
      </c>
      <c r="B157" s="12" t="s">
        <v>172</v>
      </c>
      <c r="C157" s="5" t="s">
        <v>172</v>
      </c>
      <c r="D157" s="5" t="s">
        <v>157</v>
      </c>
      <c r="E157" s="5" t="s">
        <v>287</v>
      </c>
      <c r="F157" s="228">
        <v>0</v>
      </c>
    </row>
    <row r="158" spans="1:6" ht="18.75" customHeight="1">
      <c r="A158" s="117" t="s">
        <v>186</v>
      </c>
      <c r="B158" s="24" t="s">
        <v>167</v>
      </c>
      <c r="C158" s="24"/>
      <c r="D158" s="24"/>
      <c r="E158" s="24"/>
      <c r="F158" s="233">
        <f>F159+F197+F269+F283</f>
        <v>291129317.24</v>
      </c>
    </row>
    <row r="159" spans="1:6" ht="18" customHeight="1">
      <c r="A159" s="120" t="s">
        <v>187</v>
      </c>
      <c r="B159" s="81" t="s">
        <v>167</v>
      </c>
      <c r="C159" s="7" t="s">
        <v>166</v>
      </c>
      <c r="D159" s="6"/>
      <c r="E159" s="6"/>
      <c r="F159" s="236">
        <f>F161+F163+F165+F176+F178+F188+F191+F195</f>
        <v>74506113.64999999</v>
      </c>
    </row>
    <row r="160" spans="1:6" ht="29.25" customHeight="1">
      <c r="A160" s="107" t="s">
        <v>289</v>
      </c>
      <c r="B160" s="78" t="s">
        <v>167</v>
      </c>
      <c r="C160" s="32" t="s">
        <v>166</v>
      </c>
      <c r="D160" s="39" t="s">
        <v>6</v>
      </c>
      <c r="E160" s="39"/>
      <c r="F160" s="227">
        <f>F159</f>
        <v>74506113.64999999</v>
      </c>
    </row>
    <row r="161" spans="1:11" ht="12.75">
      <c r="A161" s="122" t="s">
        <v>291</v>
      </c>
      <c r="B161" s="82" t="s">
        <v>167</v>
      </c>
      <c r="C161" s="8" t="s">
        <v>166</v>
      </c>
      <c r="D161" s="8" t="s">
        <v>33</v>
      </c>
      <c r="E161" s="8"/>
      <c r="F161" s="226">
        <f>F162</f>
        <v>13431076.05</v>
      </c>
      <c r="H161" s="55"/>
      <c r="I161" s="55"/>
      <c r="K161" s="67"/>
    </row>
    <row r="162" spans="1:9" ht="26.25" customHeight="1">
      <c r="A162" s="56" t="s">
        <v>261</v>
      </c>
      <c r="B162" s="12" t="s">
        <v>167</v>
      </c>
      <c r="C162" s="5" t="s">
        <v>166</v>
      </c>
      <c r="D162" s="5" t="s">
        <v>33</v>
      </c>
      <c r="E162" s="5" t="s">
        <v>241</v>
      </c>
      <c r="F162" s="228">
        <v>13431076.05</v>
      </c>
      <c r="H162" s="55"/>
      <c r="I162" s="55"/>
    </row>
    <row r="163" spans="1:11" ht="18" customHeight="1">
      <c r="A163" s="122" t="s">
        <v>350</v>
      </c>
      <c r="B163" s="82" t="s">
        <v>167</v>
      </c>
      <c r="C163" s="8" t="s">
        <v>166</v>
      </c>
      <c r="D163" s="8" t="s">
        <v>34</v>
      </c>
      <c r="E163" s="8"/>
      <c r="F163" s="226">
        <f>F164</f>
        <v>306958.89</v>
      </c>
      <c r="H163" s="55"/>
      <c r="I163" s="55"/>
      <c r="K163" s="67"/>
    </row>
    <row r="164" spans="1:11" ht="26.25" customHeight="1">
      <c r="A164" s="56" t="s">
        <v>261</v>
      </c>
      <c r="B164" s="12" t="s">
        <v>167</v>
      </c>
      <c r="C164" s="5" t="s">
        <v>166</v>
      </c>
      <c r="D164" s="5" t="s">
        <v>34</v>
      </c>
      <c r="E164" s="5" t="s">
        <v>241</v>
      </c>
      <c r="F164" s="228">
        <v>306958.89</v>
      </c>
      <c r="H164" s="55"/>
      <c r="I164" s="55"/>
      <c r="K164" s="67"/>
    </row>
    <row r="165" spans="1:9" ht="32.25" customHeight="1">
      <c r="A165" s="122" t="s">
        <v>290</v>
      </c>
      <c r="B165" s="82" t="s">
        <v>167</v>
      </c>
      <c r="C165" s="8" t="s">
        <v>166</v>
      </c>
      <c r="D165" s="8" t="s">
        <v>35</v>
      </c>
      <c r="E165" s="8"/>
      <c r="F165" s="226">
        <f>SUM(F166:F175)</f>
        <v>16867022.640000004</v>
      </c>
      <c r="H165" s="55"/>
      <c r="I165" s="55"/>
    </row>
    <row r="166" spans="1:9" ht="12.75">
      <c r="A166" s="56" t="s">
        <v>43</v>
      </c>
      <c r="B166" s="36" t="s">
        <v>167</v>
      </c>
      <c r="C166" s="47" t="s">
        <v>166</v>
      </c>
      <c r="D166" s="5" t="s">
        <v>35</v>
      </c>
      <c r="E166" s="27" t="s">
        <v>258</v>
      </c>
      <c r="F166" s="228">
        <f>3659521.97+260000</f>
        <v>3919521.97</v>
      </c>
      <c r="H166" s="55"/>
      <c r="I166" s="55"/>
    </row>
    <row r="167" spans="1:11" ht="25.5">
      <c r="A167" s="56" t="s">
        <v>260</v>
      </c>
      <c r="B167" s="36" t="s">
        <v>167</v>
      </c>
      <c r="C167" s="47" t="s">
        <v>166</v>
      </c>
      <c r="D167" s="5" t="s">
        <v>35</v>
      </c>
      <c r="E167" s="27" t="s">
        <v>259</v>
      </c>
      <c r="F167" s="228">
        <v>206649</v>
      </c>
      <c r="K167" s="68"/>
    </row>
    <row r="168" spans="1:6" ht="38.25">
      <c r="A168" s="56" t="s">
        <v>36</v>
      </c>
      <c r="B168" s="36" t="s">
        <v>167</v>
      </c>
      <c r="C168" s="47" t="s">
        <v>166</v>
      </c>
      <c r="D168" s="5" t="s">
        <v>35</v>
      </c>
      <c r="E168" s="27" t="s">
        <v>21</v>
      </c>
      <c r="F168" s="228">
        <f>2436378.76+220000</f>
        <v>2656378.76</v>
      </c>
    </row>
    <row r="169" spans="1:6" ht="25.5">
      <c r="A169" s="56" t="s">
        <v>261</v>
      </c>
      <c r="B169" s="36" t="s">
        <v>167</v>
      </c>
      <c r="C169" s="47" t="s">
        <v>166</v>
      </c>
      <c r="D169" s="5" t="s">
        <v>35</v>
      </c>
      <c r="E169" s="27" t="s">
        <v>241</v>
      </c>
      <c r="F169" s="228">
        <v>8344339.12</v>
      </c>
    </row>
    <row r="170" spans="1:6" ht="31.5" customHeight="1">
      <c r="A170" s="56" t="s">
        <v>127</v>
      </c>
      <c r="B170" s="36" t="s">
        <v>167</v>
      </c>
      <c r="C170" s="47" t="s">
        <v>166</v>
      </c>
      <c r="D170" s="5" t="s">
        <v>35</v>
      </c>
      <c r="E170" s="27" t="s">
        <v>126</v>
      </c>
      <c r="F170" s="228">
        <v>35461.48</v>
      </c>
    </row>
    <row r="171" spans="1:6" ht="47.25" customHeight="1">
      <c r="A171" s="56" t="s">
        <v>262</v>
      </c>
      <c r="B171" s="36" t="s">
        <v>167</v>
      </c>
      <c r="C171" s="47" t="s">
        <v>166</v>
      </c>
      <c r="D171" s="5" t="s">
        <v>35</v>
      </c>
      <c r="E171" s="27" t="s">
        <v>263</v>
      </c>
      <c r="F171" s="228">
        <v>370000</v>
      </c>
    </row>
    <row r="172" spans="1:6" ht="76.5">
      <c r="A172" s="114" t="s">
        <v>257</v>
      </c>
      <c r="B172" s="36" t="s">
        <v>167</v>
      </c>
      <c r="C172" s="47" t="s">
        <v>166</v>
      </c>
      <c r="D172" s="5" t="s">
        <v>35</v>
      </c>
      <c r="E172" s="27" t="s">
        <v>253</v>
      </c>
      <c r="F172" s="228">
        <v>401530.83</v>
      </c>
    </row>
    <row r="173" spans="1:6" ht="12.75">
      <c r="A173" s="56" t="s">
        <v>252</v>
      </c>
      <c r="B173" s="36" t="s">
        <v>167</v>
      </c>
      <c r="C173" s="47" t="s">
        <v>166</v>
      </c>
      <c r="D173" s="5" t="s">
        <v>35</v>
      </c>
      <c r="E173" s="5" t="s">
        <v>255</v>
      </c>
      <c r="F173" s="228">
        <v>667048.15</v>
      </c>
    </row>
    <row r="174" spans="1:6" ht="12.75">
      <c r="A174" s="56" t="s">
        <v>254</v>
      </c>
      <c r="B174" s="36" t="s">
        <v>167</v>
      </c>
      <c r="C174" s="47" t="s">
        <v>166</v>
      </c>
      <c r="D174" s="5" t="s">
        <v>35</v>
      </c>
      <c r="E174" s="5" t="s">
        <v>256</v>
      </c>
      <c r="F174" s="228">
        <v>83737.4</v>
      </c>
    </row>
    <row r="175" spans="1:6" ht="12.75">
      <c r="A175" s="56" t="s">
        <v>100</v>
      </c>
      <c r="B175" s="36" t="s">
        <v>167</v>
      </c>
      <c r="C175" s="47" t="s">
        <v>166</v>
      </c>
      <c r="D175" s="5" t="s">
        <v>35</v>
      </c>
      <c r="E175" s="5" t="s">
        <v>99</v>
      </c>
      <c r="F175" s="228">
        <v>182355.93</v>
      </c>
    </row>
    <row r="176" spans="1:6" ht="63.75">
      <c r="A176" s="108" t="s">
        <v>155</v>
      </c>
      <c r="B176" s="83" t="s">
        <v>167</v>
      </c>
      <c r="C176" s="84" t="s">
        <v>166</v>
      </c>
      <c r="D176" s="13" t="s">
        <v>156</v>
      </c>
      <c r="E176" s="32"/>
      <c r="F176" s="227">
        <f>F177</f>
        <v>448611.9</v>
      </c>
    </row>
    <row r="177" spans="1:6" ht="40.5" customHeight="1">
      <c r="A177" s="56" t="s">
        <v>36</v>
      </c>
      <c r="B177" s="36" t="s">
        <v>167</v>
      </c>
      <c r="C177" s="47" t="s">
        <v>166</v>
      </c>
      <c r="D177" s="5" t="s">
        <v>156</v>
      </c>
      <c r="E177" s="27" t="s">
        <v>21</v>
      </c>
      <c r="F177" s="228">
        <v>448611.9</v>
      </c>
    </row>
    <row r="178" spans="1:6" ht="52.5" customHeight="1">
      <c r="A178" s="123" t="s">
        <v>329</v>
      </c>
      <c r="B178" s="83" t="s">
        <v>167</v>
      </c>
      <c r="C178" s="84" t="s">
        <v>166</v>
      </c>
      <c r="D178" s="32" t="s">
        <v>37</v>
      </c>
      <c r="E178" s="32"/>
      <c r="F178" s="227">
        <f>SUM(F179:F187)</f>
        <v>40745000</v>
      </c>
    </row>
    <row r="179" spans="1:6" ht="12.75">
      <c r="A179" s="56" t="s">
        <v>44</v>
      </c>
      <c r="B179" s="36" t="s">
        <v>167</v>
      </c>
      <c r="C179" s="47" t="s">
        <v>166</v>
      </c>
      <c r="D179" s="5" t="s">
        <v>37</v>
      </c>
      <c r="E179" s="27" t="s">
        <v>258</v>
      </c>
      <c r="F179" s="228">
        <v>29265130.36</v>
      </c>
    </row>
    <row r="180" spans="1:6" ht="31.5" customHeight="1">
      <c r="A180" s="56" t="s">
        <v>260</v>
      </c>
      <c r="B180" s="36" t="s">
        <v>167</v>
      </c>
      <c r="C180" s="47" t="s">
        <v>166</v>
      </c>
      <c r="D180" s="5" t="s">
        <v>37</v>
      </c>
      <c r="E180" s="27" t="s">
        <v>259</v>
      </c>
      <c r="F180" s="228">
        <f>713111.84</f>
        <v>713111.84</v>
      </c>
    </row>
    <row r="181" spans="1:6" ht="38.25">
      <c r="A181" s="56" t="s">
        <v>36</v>
      </c>
      <c r="B181" s="36" t="s">
        <v>167</v>
      </c>
      <c r="C181" s="47" t="s">
        <v>166</v>
      </c>
      <c r="D181" s="5" t="s">
        <v>37</v>
      </c>
      <c r="E181" s="27" t="s">
        <v>21</v>
      </c>
      <c r="F181" s="228">
        <v>8432412.22</v>
      </c>
    </row>
    <row r="182" spans="1:6" ht="25.5">
      <c r="A182" s="56" t="s">
        <v>261</v>
      </c>
      <c r="B182" s="36" t="s">
        <v>167</v>
      </c>
      <c r="C182" s="47" t="s">
        <v>166</v>
      </c>
      <c r="D182" s="5" t="s">
        <v>37</v>
      </c>
      <c r="E182" s="27" t="s">
        <v>241</v>
      </c>
      <c r="F182" s="228">
        <v>669645.01</v>
      </c>
    </row>
    <row r="183" spans="1:6" ht="30" customHeight="1">
      <c r="A183" s="56" t="s">
        <v>266</v>
      </c>
      <c r="B183" s="36" t="s">
        <v>167</v>
      </c>
      <c r="C183" s="47" t="s">
        <v>166</v>
      </c>
      <c r="D183" s="5" t="s">
        <v>37</v>
      </c>
      <c r="E183" s="27" t="s">
        <v>267</v>
      </c>
      <c r="F183" s="228">
        <v>55187.06</v>
      </c>
    </row>
    <row r="184" spans="1:6" ht="35.25" customHeight="1">
      <c r="A184" s="56" t="s">
        <v>127</v>
      </c>
      <c r="B184" s="36" t="s">
        <v>167</v>
      </c>
      <c r="C184" s="47" t="s">
        <v>166</v>
      </c>
      <c r="D184" s="5" t="s">
        <v>37</v>
      </c>
      <c r="E184" s="27" t="s">
        <v>126</v>
      </c>
      <c r="F184" s="228">
        <v>49233.48</v>
      </c>
    </row>
    <row r="185" spans="1:6" ht="38.25">
      <c r="A185" s="56" t="s">
        <v>262</v>
      </c>
      <c r="B185" s="36" t="s">
        <v>167</v>
      </c>
      <c r="C185" s="47" t="s">
        <v>166</v>
      </c>
      <c r="D185" s="5" t="s">
        <v>37</v>
      </c>
      <c r="E185" s="27" t="s">
        <v>263</v>
      </c>
      <c r="F185" s="228">
        <v>1548000</v>
      </c>
    </row>
    <row r="186" spans="1:6" ht="76.5">
      <c r="A186" s="114" t="s">
        <v>257</v>
      </c>
      <c r="B186" s="36" t="s">
        <v>167</v>
      </c>
      <c r="C186" s="47" t="s">
        <v>166</v>
      </c>
      <c r="D186" s="5" t="s">
        <v>37</v>
      </c>
      <c r="E186" s="27" t="s">
        <v>253</v>
      </c>
      <c r="F186" s="228">
        <v>6310.78</v>
      </c>
    </row>
    <row r="187" spans="1:6" ht="17.25" customHeight="1">
      <c r="A187" s="114" t="s">
        <v>100</v>
      </c>
      <c r="B187" s="36" t="s">
        <v>167</v>
      </c>
      <c r="C187" s="47" t="s">
        <v>166</v>
      </c>
      <c r="D187" s="5" t="s">
        <v>37</v>
      </c>
      <c r="E187" s="27" t="s">
        <v>99</v>
      </c>
      <c r="F187" s="228">
        <v>5969.25</v>
      </c>
    </row>
    <row r="188" spans="1:6" ht="80.25" customHeight="1">
      <c r="A188" s="113" t="s">
        <v>333</v>
      </c>
      <c r="B188" s="15" t="s">
        <v>167</v>
      </c>
      <c r="C188" s="13" t="s">
        <v>166</v>
      </c>
      <c r="D188" s="13" t="s">
        <v>38</v>
      </c>
      <c r="E188" s="13"/>
      <c r="F188" s="227">
        <f>F189+F190</f>
        <v>1249176.5</v>
      </c>
    </row>
    <row r="189" spans="1:6" ht="25.5">
      <c r="A189" s="58" t="s">
        <v>260</v>
      </c>
      <c r="B189" s="16" t="s">
        <v>167</v>
      </c>
      <c r="C189" s="5" t="s">
        <v>166</v>
      </c>
      <c r="D189" s="5" t="s">
        <v>38</v>
      </c>
      <c r="E189" s="5" t="s">
        <v>259</v>
      </c>
      <c r="F189" s="228">
        <v>1171553.73</v>
      </c>
    </row>
    <row r="190" spans="1:6" ht="13.5" customHeight="1">
      <c r="A190" s="58" t="s">
        <v>237</v>
      </c>
      <c r="B190" s="16" t="s">
        <v>167</v>
      </c>
      <c r="C190" s="5" t="s">
        <v>166</v>
      </c>
      <c r="D190" s="5" t="s">
        <v>38</v>
      </c>
      <c r="E190" s="5" t="s">
        <v>236</v>
      </c>
      <c r="F190" s="228">
        <v>77622.77</v>
      </c>
    </row>
    <row r="191" spans="1:6" ht="102.75" customHeight="1">
      <c r="A191" s="113" t="s">
        <v>334</v>
      </c>
      <c r="B191" s="15" t="s">
        <v>167</v>
      </c>
      <c r="C191" s="13" t="s">
        <v>166</v>
      </c>
      <c r="D191" s="13" t="s">
        <v>39</v>
      </c>
      <c r="E191" s="13"/>
      <c r="F191" s="227">
        <f>SUM(F192:F194)</f>
        <v>569746.46</v>
      </c>
    </row>
    <row r="192" spans="1:6" ht="12.75">
      <c r="A192" s="56" t="s">
        <v>43</v>
      </c>
      <c r="B192" s="16" t="s">
        <v>167</v>
      </c>
      <c r="C192" s="5" t="s">
        <v>166</v>
      </c>
      <c r="D192" s="5" t="s">
        <v>39</v>
      </c>
      <c r="E192" s="5" t="s">
        <v>258</v>
      </c>
      <c r="F192" s="228">
        <v>107846.46</v>
      </c>
    </row>
    <row r="193" spans="1:6" ht="38.25">
      <c r="A193" s="56" t="s">
        <v>36</v>
      </c>
      <c r="B193" s="16" t="s">
        <v>167</v>
      </c>
      <c r="C193" s="5" t="s">
        <v>166</v>
      </c>
      <c r="D193" s="5" t="s">
        <v>39</v>
      </c>
      <c r="E193" s="5" t="s">
        <v>21</v>
      </c>
      <c r="F193" s="228">
        <v>33900</v>
      </c>
    </row>
    <row r="194" spans="1:6" ht="25.5">
      <c r="A194" s="56" t="s">
        <v>261</v>
      </c>
      <c r="B194" s="16" t="s">
        <v>167</v>
      </c>
      <c r="C194" s="5" t="s">
        <v>166</v>
      </c>
      <c r="D194" s="5" t="s">
        <v>39</v>
      </c>
      <c r="E194" s="5" t="s">
        <v>241</v>
      </c>
      <c r="F194" s="228">
        <v>428000</v>
      </c>
    </row>
    <row r="195" spans="1:6" ht="27.75" customHeight="1">
      <c r="A195" s="113" t="s">
        <v>106</v>
      </c>
      <c r="B195" s="15" t="s">
        <v>167</v>
      </c>
      <c r="C195" s="13" t="s">
        <v>166</v>
      </c>
      <c r="D195" s="13" t="s">
        <v>107</v>
      </c>
      <c r="E195" s="13"/>
      <c r="F195" s="227">
        <f>F196</f>
        <v>888521.21</v>
      </c>
    </row>
    <row r="196" spans="1:6" ht="27" customHeight="1">
      <c r="A196" s="56" t="s">
        <v>261</v>
      </c>
      <c r="B196" s="16" t="s">
        <v>167</v>
      </c>
      <c r="C196" s="5" t="s">
        <v>166</v>
      </c>
      <c r="D196" s="5" t="s">
        <v>107</v>
      </c>
      <c r="E196" s="5" t="s">
        <v>241</v>
      </c>
      <c r="F196" s="228">
        <v>888521.21</v>
      </c>
    </row>
    <row r="197" spans="1:6" ht="14.25" customHeight="1">
      <c r="A197" s="120" t="s">
        <v>188</v>
      </c>
      <c r="B197" s="17" t="s">
        <v>167</v>
      </c>
      <c r="C197" s="44" t="s">
        <v>173</v>
      </c>
      <c r="D197" s="4"/>
      <c r="E197" s="44"/>
      <c r="F197" s="236">
        <f>F198+F200+F210+F212+F215+F225+F235+F238+F241+F246+F249+F252+F255+F257+F259+F261+F266</f>
        <v>199302098.36999997</v>
      </c>
    </row>
    <row r="198" spans="1:6" ht="12.75">
      <c r="A198" s="124" t="s">
        <v>292</v>
      </c>
      <c r="B198" s="85" t="s">
        <v>167</v>
      </c>
      <c r="C198" s="86" t="s">
        <v>173</v>
      </c>
      <c r="D198" s="30" t="s">
        <v>40</v>
      </c>
      <c r="E198" s="30"/>
      <c r="F198" s="226">
        <f>F199</f>
        <v>2566923.95</v>
      </c>
    </row>
    <row r="199" spans="1:8" ht="25.5">
      <c r="A199" s="56" t="s">
        <v>261</v>
      </c>
      <c r="B199" s="36" t="s">
        <v>167</v>
      </c>
      <c r="C199" s="47" t="s">
        <v>173</v>
      </c>
      <c r="D199" s="5" t="s">
        <v>40</v>
      </c>
      <c r="E199" s="5" t="s">
        <v>241</v>
      </c>
      <c r="F199" s="228">
        <v>2566923.95</v>
      </c>
      <c r="H199" s="67"/>
    </row>
    <row r="200" spans="1:9" ht="17.25" customHeight="1">
      <c r="A200" s="122" t="s">
        <v>293</v>
      </c>
      <c r="B200" s="19" t="s">
        <v>167</v>
      </c>
      <c r="C200" s="45" t="s">
        <v>173</v>
      </c>
      <c r="D200" s="8" t="s">
        <v>42</v>
      </c>
      <c r="E200" s="45"/>
      <c r="F200" s="226">
        <f>SUM(F201:F209)</f>
        <v>48134645.18</v>
      </c>
      <c r="H200" s="55"/>
      <c r="I200" s="55"/>
    </row>
    <row r="201" spans="1:11" ht="21" customHeight="1">
      <c r="A201" s="56" t="s">
        <v>43</v>
      </c>
      <c r="B201" s="36" t="s">
        <v>167</v>
      </c>
      <c r="C201" s="47" t="s">
        <v>173</v>
      </c>
      <c r="D201" s="5" t="s">
        <v>42</v>
      </c>
      <c r="E201" s="27" t="s">
        <v>258</v>
      </c>
      <c r="F201" s="237">
        <f>6736117.65+370000</f>
        <v>7106117.65</v>
      </c>
      <c r="H201" s="55"/>
      <c r="I201" s="55"/>
      <c r="K201" s="67"/>
    </row>
    <row r="202" spans="1:11" ht="25.5">
      <c r="A202" s="56" t="s">
        <v>260</v>
      </c>
      <c r="B202" s="36" t="s">
        <v>167</v>
      </c>
      <c r="C202" s="47" t="s">
        <v>173</v>
      </c>
      <c r="D202" s="5" t="s">
        <v>42</v>
      </c>
      <c r="E202" s="27" t="s">
        <v>259</v>
      </c>
      <c r="F202" s="237">
        <v>107338.17</v>
      </c>
      <c r="H202" s="55"/>
      <c r="I202" s="55"/>
      <c r="K202" s="67"/>
    </row>
    <row r="203" spans="1:9" ht="38.25">
      <c r="A203" s="56" t="s">
        <v>36</v>
      </c>
      <c r="B203" s="36" t="s">
        <v>167</v>
      </c>
      <c r="C203" s="47" t="s">
        <v>173</v>
      </c>
      <c r="D203" s="5" t="s">
        <v>42</v>
      </c>
      <c r="E203" s="27" t="s">
        <v>21</v>
      </c>
      <c r="F203" s="237">
        <f>2694781.28+100000</f>
        <v>2794781.28</v>
      </c>
      <c r="H203" s="55"/>
      <c r="I203" s="55"/>
    </row>
    <row r="204" spans="1:9" ht="25.5">
      <c r="A204" s="56" t="s">
        <v>261</v>
      </c>
      <c r="B204" s="36" t="s">
        <v>167</v>
      </c>
      <c r="C204" s="47" t="s">
        <v>173</v>
      </c>
      <c r="D204" s="5" t="s">
        <v>42</v>
      </c>
      <c r="E204" s="27" t="s">
        <v>241</v>
      </c>
      <c r="F204" s="237">
        <f>16576929.97+403000</f>
        <v>16979929.97</v>
      </c>
      <c r="H204" s="55"/>
      <c r="I204" s="55"/>
    </row>
    <row r="205" spans="1:11" ht="40.5" customHeight="1">
      <c r="A205" s="56" t="s">
        <v>262</v>
      </c>
      <c r="B205" s="36" t="s">
        <v>167</v>
      </c>
      <c r="C205" s="47" t="s">
        <v>173</v>
      </c>
      <c r="D205" s="5" t="s">
        <v>42</v>
      </c>
      <c r="E205" s="27" t="s">
        <v>263</v>
      </c>
      <c r="F205" s="237">
        <f>19307972.82+92611.8</f>
        <v>19400584.62</v>
      </c>
      <c r="K205" s="68"/>
    </row>
    <row r="206" spans="1:6" ht="76.5">
      <c r="A206" s="114" t="s">
        <v>257</v>
      </c>
      <c r="B206" s="36" t="s">
        <v>167</v>
      </c>
      <c r="C206" s="47" t="s">
        <v>173</v>
      </c>
      <c r="D206" s="5" t="s">
        <v>42</v>
      </c>
      <c r="E206" s="27" t="s">
        <v>253</v>
      </c>
      <c r="F206" s="237">
        <v>264394</v>
      </c>
    </row>
    <row r="207" spans="1:6" ht="12.75">
      <c r="A207" s="56" t="s">
        <v>252</v>
      </c>
      <c r="B207" s="36" t="s">
        <v>167</v>
      </c>
      <c r="C207" s="47" t="s">
        <v>173</v>
      </c>
      <c r="D207" s="5" t="s">
        <v>42</v>
      </c>
      <c r="E207" s="5" t="s">
        <v>255</v>
      </c>
      <c r="F207" s="237">
        <v>970833.94</v>
      </c>
    </row>
    <row r="208" spans="1:6" ht="12.75">
      <c r="A208" s="56" t="s">
        <v>254</v>
      </c>
      <c r="B208" s="36" t="s">
        <v>167</v>
      </c>
      <c r="C208" s="47" t="s">
        <v>173</v>
      </c>
      <c r="D208" s="5" t="s">
        <v>42</v>
      </c>
      <c r="E208" s="5" t="s">
        <v>256</v>
      </c>
      <c r="F208" s="237">
        <v>145988.74</v>
      </c>
    </row>
    <row r="209" spans="1:6" ht="12.75">
      <c r="A209" s="56" t="s">
        <v>100</v>
      </c>
      <c r="B209" s="36" t="s">
        <v>167</v>
      </c>
      <c r="C209" s="47" t="s">
        <v>173</v>
      </c>
      <c r="D209" s="5" t="s">
        <v>42</v>
      </c>
      <c r="E209" s="5" t="s">
        <v>99</v>
      </c>
      <c r="F209" s="237">
        <v>364676.81</v>
      </c>
    </row>
    <row r="210" spans="1:6" ht="30.75" customHeight="1">
      <c r="A210" s="122" t="s">
        <v>294</v>
      </c>
      <c r="B210" s="19" t="s">
        <v>167</v>
      </c>
      <c r="C210" s="45" t="s">
        <v>173</v>
      </c>
      <c r="D210" s="8" t="s">
        <v>45</v>
      </c>
      <c r="E210" s="45"/>
      <c r="F210" s="226">
        <f>F211</f>
        <v>18000000</v>
      </c>
    </row>
    <row r="211" spans="1:6" ht="36" customHeight="1">
      <c r="A211" s="56" t="s">
        <v>262</v>
      </c>
      <c r="B211" s="36" t="s">
        <v>167</v>
      </c>
      <c r="C211" s="47" t="s">
        <v>173</v>
      </c>
      <c r="D211" s="5" t="s">
        <v>45</v>
      </c>
      <c r="E211" s="47" t="s">
        <v>263</v>
      </c>
      <c r="F211" s="228">
        <v>18000000</v>
      </c>
    </row>
    <row r="212" spans="1:6" ht="75.75" customHeight="1">
      <c r="A212" s="113" t="s">
        <v>333</v>
      </c>
      <c r="B212" s="15" t="s">
        <v>167</v>
      </c>
      <c r="C212" s="13" t="s">
        <v>173</v>
      </c>
      <c r="D212" s="13" t="s">
        <v>128</v>
      </c>
      <c r="E212" s="13"/>
      <c r="F212" s="227">
        <f>F213+F214</f>
        <v>4983823.5</v>
      </c>
    </row>
    <row r="213" spans="1:6" ht="21.75" customHeight="1">
      <c r="A213" s="58" t="s">
        <v>260</v>
      </c>
      <c r="B213" s="16" t="s">
        <v>167</v>
      </c>
      <c r="C213" s="5" t="s">
        <v>173</v>
      </c>
      <c r="D213" s="5" t="s">
        <v>128</v>
      </c>
      <c r="E213" s="5" t="s">
        <v>259</v>
      </c>
      <c r="F213" s="237">
        <v>3675339.44</v>
      </c>
    </row>
    <row r="214" spans="1:6" ht="18" customHeight="1">
      <c r="A214" s="58" t="s">
        <v>237</v>
      </c>
      <c r="B214" s="16" t="s">
        <v>167</v>
      </c>
      <c r="C214" s="5" t="s">
        <v>173</v>
      </c>
      <c r="D214" s="5" t="s">
        <v>128</v>
      </c>
      <c r="E214" s="5" t="s">
        <v>236</v>
      </c>
      <c r="F214" s="237">
        <v>1308484.06</v>
      </c>
    </row>
    <row r="215" spans="1:6" ht="82.5" customHeight="1">
      <c r="A215" s="108" t="s">
        <v>360</v>
      </c>
      <c r="B215" s="18" t="s">
        <v>167</v>
      </c>
      <c r="C215" s="46" t="s">
        <v>173</v>
      </c>
      <c r="D215" s="13" t="s">
        <v>46</v>
      </c>
      <c r="E215" s="46"/>
      <c r="F215" s="227">
        <f>SUM(F216:F224)</f>
        <v>113610000</v>
      </c>
    </row>
    <row r="216" spans="1:6" ht="12.75">
      <c r="A216" s="56" t="s">
        <v>44</v>
      </c>
      <c r="B216" s="16" t="s">
        <v>167</v>
      </c>
      <c r="C216" s="5" t="s">
        <v>173</v>
      </c>
      <c r="D216" s="5" t="s">
        <v>46</v>
      </c>
      <c r="E216" s="27" t="s">
        <v>258</v>
      </c>
      <c r="F216" s="237">
        <v>42224304.06</v>
      </c>
    </row>
    <row r="217" spans="1:6" ht="25.5">
      <c r="A217" s="56" t="s">
        <v>260</v>
      </c>
      <c r="B217" s="16" t="s">
        <v>167</v>
      </c>
      <c r="C217" s="5" t="s">
        <v>173</v>
      </c>
      <c r="D217" s="5" t="s">
        <v>46</v>
      </c>
      <c r="E217" s="27" t="s">
        <v>259</v>
      </c>
      <c r="F217" s="237">
        <v>664563.3</v>
      </c>
    </row>
    <row r="218" spans="1:6" ht="38.25">
      <c r="A218" s="56" t="s">
        <v>36</v>
      </c>
      <c r="B218" s="16" t="s">
        <v>167</v>
      </c>
      <c r="C218" s="5" t="s">
        <v>173</v>
      </c>
      <c r="D218" s="5" t="s">
        <v>46</v>
      </c>
      <c r="E218" s="27" t="s">
        <v>21</v>
      </c>
      <c r="F218" s="237">
        <v>13273123.8</v>
      </c>
    </row>
    <row r="219" spans="1:6" ht="25.5">
      <c r="A219" s="56" t="s">
        <v>261</v>
      </c>
      <c r="B219" s="16" t="s">
        <v>167</v>
      </c>
      <c r="C219" s="5" t="s">
        <v>173</v>
      </c>
      <c r="D219" s="5" t="s">
        <v>46</v>
      </c>
      <c r="E219" s="27" t="s">
        <v>241</v>
      </c>
      <c r="F219" s="237">
        <v>3389256.32</v>
      </c>
    </row>
    <row r="220" spans="1:6" ht="30.75" customHeight="1">
      <c r="A220" s="56" t="s">
        <v>266</v>
      </c>
      <c r="B220" s="16" t="s">
        <v>167</v>
      </c>
      <c r="C220" s="5" t="s">
        <v>173</v>
      </c>
      <c r="D220" s="5" t="s">
        <v>46</v>
      </c>
      <c r="E220" s="27" t="s">
        <v>267</v>
      </c>
      <c r="F220" s="237">
        <v>12325.47</v>
      </c>
    </row>
    <row r="221" spans="1:6" ht="30" customHeight="1">
      <c r="A221" s="56" t="s">
        <v>127</v>
      </c>
      <c r="B221" s="16" t="s">
        <v>167</v>
      </c>
      <c r="C221" s="5" t="s">
        <v>173</v>
      </c>
      <c r="D221" s="5" t="s">
        <v>46</v>
      </c>
      <c r="E221" s="27" t="s">
        <v>126</v>
      </c>
      <c r="F221" s="237">
        <v>13933.14</v>
      </c>
    </row>
    <row r="222" spans="1:6" ht="42" customHeight="1">
      <c r="A222" s="56" t="s">
        <v>262</v>
      </c>
      <c r="B222" s="16" t="s">
        <v>167</v>
      </c>
      <c r="C222" s="5" t="s">
        <v>173</v>
      </c>
      <c r="D222" s="5" t="s">
        <v>46</v>
      </c>
      <c r="E222" s="27" t="s">
        <v>263</v>
      </c>
      <c r="F222" s="237">
        <v>54000000</v>
      </c>
    </row>
    <row r="223" spans="1:6" ht="12.75">
      <c r="A223" s="56" t="s">
        <v>254</v>
      </c>
      <c r="B223" s="16" t="s">
        <v>167</v>
      </c>
      <c r="C223" s="5" t="s">
        <v>173</v>
      </c>
      <c r="D223" s="5" t="s">
        <v>46</v>
      </c>
      <c r="E223" s="5" t="s">
        <v>256</v>
      </c>
      <c r="F223" s="237">
        <v>18054.36</v>
      </c>
    </row>
    <row r="224" spans="1:6" ht="18" customHeight="1">
      <c r="A224" s="56" t="s">
        <v>100</v>
      </c>
      <c r="B224" s="16" t="s">
        <v>167</v>
      </c>
      <c r="C224" s="5" t="s">
        <v>173</v>
      </c>
      <c r="D224" s="5" t="s">
        <v>46</v>
      </c>
      <c r="E224" s="5" t="s">
        <v>99</v>
      </c>
      <c r="F224" s="237">
        <v>14439.55</v>
      </c>
    </row>
    <row r="225" spans="1:6" ht="63.75">
      <c r="A225" s="113" t="s">
        <v>210</v>
      </c>
      <c r="B225" s="18" t="s">
        <v>167</v>
      </c>
      <c r="C225" s="46" t="s">
        <v>173</v>
      </c>
      <c r="D225" s="13" t="s">
        <v>47</v>
      </c>
      <c r="E225" s="46"/>
      <c r="F225" s="227">
        <f>SUM(F226:F234)</f>
        <v>1863100</v>
      </c>
    </row>
    <row r="226" spans="1:6" ht="12.75">
      <c r="A226" s="56" t="s">
        <v>43</v>
      </c>
      <c r="B226" s="36" t="s">
        <v>167</v>
      </c>
      <c r="C226" s="47" t="s">
        <v>173</v>
      </c>
      <c r="D226" s="5" t="s">
        <v>47</v>
      </c>
      <c r="E226" s="27" t="s">
        <v>258</v>
      </c>
      <c r="F226" s="237">
        <v>923362.73</v>
      </c>
    </row>
    <row r="227" spans="1:6" ht="14.25" customHeight="1">
      <c r="A227" s="58" t="s">
        <v>260</v>
      </c>
      <c r="B227" s="36" t="s">
        <v>167</v>
      </c>
      <c r="C227" s="47" t="s">
        <v>173</v>
      </c>
      <c r="D227" s="5" t="s">
        <v>47</v>
      </c>
      <c r="E227" s="27" t="s">
        <v>259</v>
      </c>
      <c r="F227" s="237">
        <v>1260</v>
      </c>
    </row>
    <row r="228" spans="1:6" ht="42.75" customHeight="1">
      <c r="A228" s="56" t="s">
        <v>36</v>
      </c>
      <c r="B228" s="36" t="s">
        <v>167</v>
      </c>
      <c r="C228" s="47" t="s">
        <v>173</v>
      </c>
      <c r="D228" s="5" t="s">
        <v>47</v>
      </c>
      <c r="E228" s="5" t="s">
        <v>21</v>
      </c>
      <c r="F228" s="237">
        <v>232618.14</v>
      </c>
    </row>
    <row r="229" spans="1:6" ht="32.25" customHeight="1">
      <c r="A229" s="56" t="s">
        <v>261</v>
      </c>
      <c r="B229" s="36" t="s">
        <v>167</v>
      </c>
      <c r="C229" s="47" t="s">
        <v>173</v>
      </c>
      <c r="D229" s="5" t="s">
        <v>47</v>
      </c>
      <c r="E229" s="5" t="s">
        <v>241</v>
      </c>
      <c r="F229" s="237">
        <v>233134.53</v>
      </c>
    </row>
    <row r="230" spans="1:6" ht="27.75" customHeight="1">
      <c r="A230" s="56" t="s">
        <v>266</v>
      </c>
      <c r="B230" s="36" t="s">
        <v>167</v>
      </c>
      <c r="C230" s="47" t="s">
        <v>173</v>
      </c>
      <c r="D230" s="5" t="s">
        <v>47</v>
      </c>
      <c r="E230" s="5" t="s">
        <v>267</v>
      </c>
      <c r="F230" s="237">
        <v>89442.79</v>
      </c>
    </row>
    <row r="231" spans="1:6" ht="29.25" customHeight="1">
      <c r="A231" s="56" t="s">
        <v>127</v>
      </c>
      <c r="B231" s="36" t="s">
        <v>167</v>
      </c>
      <c r="C231" s="47" t="s">
        <v>173</v>
      </c>
      <c r="D231" s="5" t="s">
        <v>47</v>
      </c>
      <c r="E231" s="5" t="s">
        <v>126</v>
      </c>
      <c r="F231" s="237">
        <v>309233.49</v>
      </c>
    </row>
    <row r="232" spans="1:6" ht="21.75" customHeight="1">
      <c r="A232" s="56" t="s">
        <v>252</v>
      </c>
      <c r="B232" s="36" t="s">
        <v>167</v>
      </c>
      <c r="C232" s="47" t="s">
        <v>173</v>
      </c>
      <c r="D232" s="5" t="s">
        <v>47</v>
      </c>
      <c r="E232" s="5" t="s">
        <v>255</v>
      </c>
      <c r="F232" s="237">
        <v>54082.18</v>
      </c>
    </row>
    <row r="233" spans="1:6" ht="21.75" customHeight="1">
      <c r="A233" s="56" t="s">
        <v>254</v>
      </c>
      <c r="B233" s="36" t="s">
        <v>167</v>
      </c>
      <c r="C233" s="47" t="s">
        <v>173</v>
      </c>
      <c r="D233" s="5" t="s">
        <v>47</v>
      </c>
      <c r="E233" s="5" t="s">
        <v>256</v>
      </c>
      <c r="F233" s="237">
        <v>1300</v>
      </c>
    </row>
    <row r="234" spans="1:6" ht="21.75" customHeight="1">
      <c r="A234" s="56" t="s">
        <v>100</v>
      </c>
      <c r="B234" s="36" t="s">
        <v>167</v>
      </c>
      <c r="C234" s="47" t="s">
        <v>173</v>
      </c>
      <c r="D234" s="5" t="s">
        <v>47</v>
      </c>
      <c r="E234" s="5" t="s">
        <v>99</v>
      </c>
      <c r="F234" s="237">
        <v>18666.14</v>
      </c>
    </row>
    <row r="235" spans="1:6" ht="105.75" customHeight="1">
      <c r="A235" s="113" t="s">
        <v>334</v>
      </c>
      <c r="B235" s="15" t="s">
        <v>167</v>
      </c>
      <c r="C235" s="13" t="s">
        <v>173</v>
      </c>
      <c r="D235" s="13" t="s">
        <v>48</v>
      </c>
      <c r="E235" s="13"/>
      <c r="F235" s="227">
        <f>SUM(F236:F237)</f>
        <v>58253.54</v>
      </c>
    </row>
    <row r="236" spans="1:6" ht="27.75" customHeight="1">
      <c r="A236" s="56" t="s">
        <v>261</v>
      </c>
      <c r="B236" s="16" t="s">
        <v>167</v>
      </c>
      <c r="C236" s="5" t="s">
        <v>173</v>
      </c>
      <c r="D236" s="5" t="s">
        <v>48</v>
      </c>
      <c r="E236" s="5" t="s">
        <v>241</v>
      </c>
      <c r="F236" s="228">
        <v>34253.54</v>
      </c>
    </row>
    <row r="237" spans="1:6" ht="26.25" customHeight="1">
      <c r="A237" s="58" t="s">
        <v>237</v>
      </c>
      <c r="B237" s="16" t="s">
        <v>167</v>
      </c>
      <c r="C237" s="5" t="s">
        <v>173</v>
      </c>
      <c r="D237" s="5" t="s">
        <v>48</v>
      </c>
      <c r="E237" s="5" t="s">
        <v>236</v>
      </c>
      <c r="F237" s="228">
        <v>24000</v>
      </c>
    </row>
    <row r="238" spans="1:6" ht="38.25">
      <c r="A238" s="125" t="s">
        <v>282</v>
      </c>
      <c r="B238" s="19" t="s">
        <v>167</v>
      </c>
      <c r="C238" s="45" t="s">
        <v>173</v>
      </c>
      <c r="D238" s="8" t="s">
        <v>148</v>
      </c>
      <c r="E238" s="45"/>
      <c r="F238" s="226">
        <f>F239+F240</f>
        <v>631800</v>
      </c>
    </row>
    <row r="239" spans="1:6" ht="25.5">
      <c r="A239" s="56" t="s">
        <v>261</v>
      </c>
      <c r="B239" s="16" t="s">
        <v>167</v>
      </c>
      <c r="C239" s="5" t="s">
        <v>173</v>
      </c>
      <c r="D239" s="5" t="s">
        <v>148</v>
      </c>
      <c r="E239" s="27" t="s">
        <v>241</v>
      </c>
      <c r="F239" s="228">
        <v>330800</v>
      </c>
    </row>
    <row r="240" spans="1:6" ht="12.75">
      <c r="A240" s="58" t="s">
        <v>237</v>
      </c>
      <c r="B240" s="16" t="s">
        <v>167</v>
      </c>
      <c r="C240" s="5" t="s">
        <v>173</v>
      </c>
      <c r="D240" s="5" t="s">
        <v>148</v>
      </c>
      <c r="E240" s="27" t="s">
        <v>236</v>
      </c>
      <c r="F240" s="228">
        <v>301000</v>
      </c>
    </row>
    <row r="241" spans="1:6" ht="27.75" customHeight="1">
      <c r="A241" s="113" t="s">
        <v>365</v>
      </c>
      <c r="B241" s="15" t="s">
        <v>167</v>
      </c>
      <c r="C241" s="13" t="s">
        <v>173</v>
      </c>
      <c r="D241" s="13" t="s">
        <v>149</v>
      </c>
      <c r="E241" s="13"/>
      <c r="F241" s="227">
        <f>SUM(F242:F245)</f>
        <v>3371000</v>
      </c>
    </row>
    <row r="242" spans="1:6" ht="12.75">
      <c r="A242" s="56" t="s">
        <v>43</v>
      </c>
      <c r="B242" s="16" t="s">
        <v>167</v>
      </c>
      <c r="C242" s="5" t="s">
        <v>173</v>
      </c>
      <c r="D242" s="5" t="s">
        <v>149</v>
      </c>
      <c r="E242" s="27" t="s">
        <v>258</v>
      </c>
      <c r="F242" s="228">
        <v>0</v>
      </c>
    </row>
    <row r="243" spans="1:6" ht="25.5">
      <c r="A243" s="56" t="s">
        <v>260</v>
      </c>
      <c r="B243" s="16" t="s">
        <v>167</v>
      </c>
      <c r="C243" s="5" t="s">
        <v>173</v>
      </c>
      <c r="D243" s="5" t="s">
        <v>149</v>
      </c>
      <c r="E243" s="27" t="s">
        <v>259</v>
      </c>
      <c r="F243" s="228">
        <v>0</v>
      </c>
    </row>
    <row r="244" spans="1:6" ht="38.25">
      <c r="A244" s="56" t="s">
        <v>36</v>
      </c>
      <c r="B244" s="16" t="s">
        <v>167</v>
      </c>
      <c r="C244" s="5" t="s">
        <v>173</v>
      </c>
      <c r="D244" s="5" t="s">
        <v>149</v>
      </c>
      <c r="E244" s="27" t="s">
        <v>21</v>
      </c>
      <c r="F244" s="228">
        <v>1233000.78</v>
      </c>
    </row>
    <row r="245" spans="1:6" ht="50.25" customHeight="1">
      <c r="A245" s="56" t="s">
        <v>262</v>
      </c>
      <c r="B245" s="16" t="s">
        <v>167</v>
      </c>
      <c r="C245" s="5" t="s">
        <v>173</v>
      </c>
      <c r="D245" s="5" t="s">
        <v>149</v>
      </c>
      <c r="E245" s="27" t="s">
        <v>263</v>
      </c>
      <c r="F245" s="232">
        <v>2137999.22</v>
      </c>
    </row>
    <row r="246" spans="1:6" ht="42.75" customHeight="1">
      <c r="A246" s="106" t="s">
        <v>347</v>
      </c>
      <c r="B246" s="15" t="s">
        <v>167</v>
      </c>
      <c r="C246" s="13" t="s">
        <v>173</v>
      </c>
      <c r="D246" s="13" t="s">
        <v>108</v>
      </c>
      <c r="E246" s="26"/>
      <c r="F246" s="231">
        <f>F247+F248</f>
        <v>2286478.79</v>
      </c>
    </row>
    <row r="247" spans="1:6" ht="20.25" customHeight="1">
      <c r="A247" s="56" t="s">
        <v>261</v>
      </c>
      <c r="B247" s="16" t="s">
        <v>167</v>
      </c>
      <c r="C247" s="5" t="s">
        <v>173</v>
      </c>
      <c r="D247" s="5" t="s">
        <v>108</v>
      </c>
      <c r="E247" s="27" t="s">
        <v>241</v>
      </c>
      <c r="F247" s="232">
        <v>1359478.79</v>
      </c>
    </row>
    <row r="248" spans="1:6" ht="19.5" customHeight="1">
      <c r="A248" s="58" t="s">
        <v>237</v>
      </c>
      <c r="B248" s="16" t="s">
        <v>167</v>
      </c>
      <c r="C248" s="5" t="s">
        <v>173</v>
      </c>
      <c r="D248" s="5" t="s">
        <v>108</v>
      </c>
      <c r="E248" s="27" t="s">
        <v>236</v>
      </c>
      <c r="F248" s="232">
        <v>927000</v>
      </c>
    </row>
    <row r="249" spans="1:6" ht="29.25" customHeight="1">
      <c r="A249" s="113" t="s">
        <v>112</v>
      </c>
      <c r="B249" s="15" t="s">
        <v>167</v>
      </c>
      <c r="C249" s="13" t="s">
        <v>173</v>
      </c>
      <c r="D249" s="13" t="s">
        <v>111</v>
      </c>
      <c r="E249" s="26"/>
      <c r="F249" s="231">
        <f>F250+F251</f>
        <v>1535000</v>
      </c>
    </row>
    <row r="250" spans="1:6" ht="25.5" customHeight="1">
      <c r="A250" s="56" t="s">
        <v>261</v>
      </c>
      <c r="B250" s="16" t="s">
        <v>167</v>
      </c>
      <c r="C250" s="5" t="s">
        <v>173</v>
      </c>
      <c r="D250" s="5" t="s">
        <v>111</v>
      </c>
      <c r="E250" s="27" t="s">
        <v>241</v>
      </c>
      <c r="F250" s="232">
        <v>513315</v>
      </c>
    </row>
    <row r="251" spans="1:6" ht="18" customHeight="1">
      <c r="A251" s="58" t="s">
        <v>237</v>
      </c>
      <c r="B251" s="16" t="s">
        <v>113</v>
      </c>
      <c r="C251" s="5" t="s">
        <v>173</v>
      </c>
      <c r="D251" s="5" t="s">
        <v>111</v>
      </c>
      <c r="E251" s="27" t="s">
        <v>236</v>
      </c>
      <c r="F251" s="232">
        <v>1021685</v>
      </c>
    </row>
    <row r="252" spans="1:6" ht="28.5" customHeight="1">
      <c r="A252" s="113" t="s">
        <v>110</v>
      </c>
      <c r="B252" s="15" t="s">
        <v>167</v>
      </c>
      <c r="C252" s="13" t="s">
        <v>173</v>
      </c>
      <c r="D252" s="13" t="s">
        <v>109</v>
      </c>
      <c r="E252" s="26"/>
      <c r="F252" s="231">
        <f>F253+F254</f>
        <v>103000</v>
      </c>
    </row>
    <row r="253" spans="1:6" ht="30" customHeight="1">
      <c r="A253" s="56" t="s">
        <v>261</v>
      </c>
      <c r="B253" s="16" t="s">
        <v>167</v>
      </c>
      <c r="C253" s="5" t="s">
        <v>173</v>
      </c>
      <c r="D253" s="5" t="s">
        <v>109</v>
      </c>
      <c r="E253" s="27" t="s">
        <v>258</v>
      </c>
      <c r="F253" s="232">
        <v>79108</v>
      </c>
    </row>
    <row r="254" spans="1:6" ht="18.75" customHeight="1">
      <c r="A254" s="58" t="s">
        <v>237</v>
      </c>
      <c r="B254" s="16" t="s">
        <v>167</v>
      </c>
      <c r="C254" s="5" t="s">
        <v>173</v>
      </c>
      <c r="D254" s="5" t="s">
        <v>109</v>
      </c>
      <c r="E254" s="27" t="s">
        <v>21</v>
      </c>
      <c r="F254" s="232">
        <v>23892</v>
      </c>
    </row>
    <row r="255" spans="1:6" ht="54" customHeight="1">
      <c r="A255" s="113" t="s">
        <v>135</v>
      </c>
      <c r="B255" s="15" t="s">
        <v>167</v>
      </c>
      <c r="C255" s="13" t="s">
        <v>173</v>
      </c>
      <c r="D255" s="13" t="s">
        <v>136</v>
      </c>
      <c r="E255" s="26"/>
      <c r="F255" s="231">
        <f>F256</f>
        <v>1400000</v>
      </c>
    </row>
    <row r="256" spans="1:6" ht="30" customHeight="1">
      <c r="A256" s="56" t="s">
        <v>261</v>
      </c>
      <c r="B256" s="16" t="s">
        <v>167</v>
      </c>
      <c r="C256" s="5" t="s">
        <v>173</v>
      </c>
      <c r="D256" s="5" t="s">
        <v>136</v>
      </c>
      <c r="E256" s="27" t="s">
        <v>241</v>
      </c>
      <c r="F256" s="232">
        <v>1400000</v>
      </c>
    </row>
    <row r="257" spans="1:6" ht="54.75" customHeight="1">
      <c r="A257" s="113" t="s">
        <v>137</v>
      </c>
      <c r="B257" s="15" t="s">
        <v>167</v>
      </c>
      <c r="C257" s="13" t="s">
        <v>173</v>
      </c>
      <c r="D257" s="13" t="s">
        <v>138</v>
      </c>
      <c r="E257" s="26"/>
      <c r="F257" s="231">
        <f>F258</f>
        <v>600000</v>
      </c>
    </row>
    <row r="258" spans="1:6" ht="32.25" customHeight="1">
      <c r="A258" s="56" t="s">
        <v>261</v>
      </c>
      <c r="B258" s="16" t="s">
        <v>167</v>
      </c>
      <c r="C258" s="5" t="s">
        <v>173</v>
      </c>
      <c r="D258" s="5" t="s">
        <v>138</v>
      </c>
      <c r="E258" s="27" t="s">
        <v>241</v>
      </c>
      <c r="F258" s="232">
        <v>600000</v>
      </c>
    </row>
    <row r="259" spans="1:6" ht="66" customHeight="1">
      <c r="A259" s="113" t="s">
        <v>160</v>
      </c>
      <c r="B259" s="15" t="s">
        <v>167</v>
      </c>
      <c r="C259" s="13" t="s">
        <v>173</v>
      </c>
      <c r="D259" s="13" t="s">
        <v>161</v>
      </c>
      <c r="E259" s="26"/>
      <c r="F259" s="231">
        <f>F260</f>
        <v>2000</v>
      </c>
    </row>
    <row r="260" spans="1:6" ht="32.25" customHeight="1">
      <c r="A260" s="56" t="s">
        <v>261</v>
      </c>
      <c r="B260" s="16" t="s">
        <v>167</v>
      </c>
      <c r="C260" s="5" t="s">
        <v>173</v>
      </c>
      <c r="D260" s="5" t="s">
        <v>161</v>
      </c>
      <c r="E260" s="27" t="s">
        <v>241</v>
      </c>
      <c r="F260" s="232">
        <v>2000</v>
      </c>
    </row>
    <row r="261" spans="1:12" s="70" customFormat="1" ht="18.75" customHeight="1">
      <c r="A261" s="113" t="s">
        <v>129</v>
      </c>
      <c r="B261" s="15" t="s">
        <v>167</v>
      </c>
      <c r="C261" s="13" t="s">
        <v>173</v>
      </c>
      <c r="D261" s="13" t="s">
        <v>150</v>
      </c>
      <c r="E261" s="26"/>
      <c r="F261" s="231">
        <f>F262+F263+F264+F265</f>
        <v>5073.41</v>
      </c>
      <c r="H261" s="71"/>
      <c r="I261" s="71"/>
      <c r="J261" s="71"/>
      <c r="K261" s="71"/>
      <c r="L261" s="71"/>
    </row>
    <row r="262" spans="1:6" ht="27" customHeight="1">
      <c r="A262" s="56" t="s">
        <v>261</v>
      </c>
      <c r="B262" s="16" t="s">
        <v>167</v>
      </c>
      <c r="C262" s="5" t="s">
        <v>173</v>
      </c>
      <c r="D262" s="5" t="s">
        <v>150</v>
      </c>
      <c r="E262" s="27" t="s">
        <v>241</v>
      </c>
      <c r="F262" s="232">
        <v>10</v>
      </c>
    </row>
    <row r="263" spans="1:6" ht="18.75" customHeight="1">
      <c r="A263" s="56" t="s">
        <v>252</v>
      </c>
      <c r="B263" s="16" t="s">
        <v>167</v>
      </c>
      <c r="C263" s="5" t="s">
        <v>173</v>
      </c>
      <c r="D263" s="5" t="s">
        <v>150</v>
      </c>
      <c r="E263" s="27" t="s">
        <v>255</v>
      </c>
      <c r="F263" s="232">
        <v>0</v>
      </c>
    </row>
    <row r="264" spans="1:6" ht="18.75" customHeight="1">
      <c r="A264" s="56" t="s">
        <v>254</v>
      </c>
      <c r="B264" s="16" t="s">
        <v>167</v>
      </c>
      <c r="C264" s="5" t="s">
        <v>173</v>
      </c>
      <c r="D264" s="5" t="s">
        <v>150</v>
      </c>
      <c r="E264" s="27" t="s">
        <v>256</v>
      </c>
      <c r="F264" s="232">
        <v>200</v>
      </c>
    </row>
    <row r="265" spans="1:6" ht="18.75" customHeight="1">
      <c r="A265" s="56" t="s">
        <v>100</v>
      </c>
      <c r="B265" s="16" t="s">
        <v>167</v>
      </c>
      <c r="C265" s="5" t="s">
        <v>173</v>
      </c>
      <c r="D265" s="5" t="s">
        <v>150</v>
      </c>
      <c r="E265" s="27" t="s">
        <v>99</v>
      </c>
      <c r="F265" s="232">
        <v>4863.41</v>
      </c>
    </row>
    <row r="266" spans="1:6" ht="29.25" customHeight="1">
      <c r="A266" s="122" t="s">
        <v>114</v>
      </c>
      <c r="B266" s="65" t="s">
        <v>167</v>
      </c>
      <c r="C266" s="8" t="s">
        <v>173</v>
      </c>
      <c r="D266" s="8" t="s">
        <v>151</v>
      </c>
      <c r="E266" s="87"/>
      <c r="F266" s="238">
        <f>F267+F268</f>
        <v>151000</v>
      </c>
    </row>
    <row r="267" spans="1:6" ht="29.25" customHeight="1">
      <c r="A267" s="56" t="s">
        <v>261</v>
      </c>
      <c r="B267" s="16" t="s">
        <v>167</v>
      </c>
      <c r="C267" s="5" t="s">
        <v>173</v>
      </c>
      <c r="D267" s="5" t="s">
        <v>151</v>
      </c>
      <c r="E267" s="27" t="s">
        <v>241</v>
      </c>
      <c r="F267" s="232">
        <v>54000</v>
      </c>
    </row>
    <row r="268" spans="1:6" ht="29.25" customHeight="1">
      <c r="A268" s="56" t="s">
        <v>261</v>
      </c>
      <c r="B268" s="16" t="s">
        <v>167</v>
      </c>
      <c r="C268" s="5" t="s">
        <v>173</v>
      </c>
      <c r="D268" s="5" t="s">
        <v>151</v>
      </c>
      <c r="E268" s="27" t="s">
        <v>236</v>
      </c>
      <c r="F268" s="232">
        <v>97000</v>
      </c>
    </row>
    <row r="269" spans="1:6" ht="12.75">
      <c r="A269" s="119" t="s">
        <v>235</v>
      </c>
      <c r="B269" s="57" t="s">
        <v>167</v>
      </c>
      <c r="C269" s="4" t="s">
        <v>167</v>
      </c>
      <c r="D269" s="5"/>
      <c r="E269" s="27"/>
      <c r="F269" s="239">
        <f>F270+F276+F279+F273</f>
        <v>1721720.8</v>
      </c>
    </row>
    <row r="270" spans="1:6" ht="12.75">
      <c r="A270" s="113" t="s">
        <v>296</v>
      </c>
      <c r="B270" s="18" t="s">
        <v>167</v>
      </c>
      <c r="C270" s="13" t="s">
        <v>167</v>
      </c>
      <c r="D270" s="13" t="s">
        <v>79</v>
      </c>
      <c r="E270" s="13"/>
      <c r="F270" s="227">
        <f>SUM(F271:F272)</f>
        <v>104500</v>
      </c>
    </row>
    <row r="271" spans="1:11" ht="38.25">
      <c r="A271" s="56" t="s">
        <v>330</v>
      </c>
      <c r="B271" s="36" t="s">
        <v>167</v>
      </c>
      <c r="C271" s="47" t="s">
        <v>167</v>
      </c>
      <c r="D271" s="5" t="s">
        <v>79</v>
      </c>
      <c r="E271" s="5" t="s">
        <v>327</v>
      </c>
      <c r="F271" s="228">
        <v>0</v>
      </c>
      <c r="H271" s="55"/>
      <c r="I271" s="55"/>
      <c r="K271" s="67"/>
    </row>
    <row r="272" spans="1:9" ht="25.5">
      <c r="A272" s="56" t="s">
        <v>261</v>
      </c>
      <c r="B272" s="36" t="s">
        <v>167</v>
      </c>
      <c r="C272" s="47" t="s">
        <v>167</v>
      </c>
      <c r="D272" s="5" t="s">
        <v>79</v>
      </c>
      <c r="E272" s="5" t="s">
        <v>241</v>
      </c>
      <c r="F272" s="228">
        <f>90400+14100</f>
        <v>104500</v>
      </c>
      <c r="H272" s="55"/>
      <c r="I272" s="55"/>
    </row>
    <row r="273" spans="1:9" ht="14.25" customHeight="1">
      <c r="A273" s="106" t="s">
        <v>115</v>
      </c>
      <c r="B273" s="18" t="s">
        <v>167</v>
      </c>
      <c r="C273" s="46" t="s">
        <v>167</v>
      </c>
      <c r="D273" s="13" t="s">
        <v>116</v>
      </c>
      <c r="E273" s="13"/>
      <c r="F273" s="227">
        <f>F274+F275</f>
        <v>1271000</v>
      </c>
      <c r="H273" s="55"/>
      <c r="I273" s="55"/>
    </row>
    <row r="274" spans="1:11" ht="36" customHeight="1">
      <c r="A274" s="56" t="s">
        <v>261</v>
      </c>
      <c r="B274" s="36" t="s">
        <v>167</v>
      </c>
      <c r="C274" s="47" t="s">
        <v>167</v>
      </c>
      <c r="D274" s="5" t="s">
        <v>116</v>
      </c>
      <c r="E274" s="5" t="s">
        <v>241</v>
      </c>
      <c r="F274" s="228">
        <v>514887</v>
      </c>
      <c r="H274" s="55"/>
      <c r="I274" s="55"/>
      <c r="K274" s="67"/>
    </row>
    <row r="275" spans="1:9" ht="18.75" customHeight="1">
      <c r="A275" s="58" t="s">
        <v>237</v>
      </c>
      <c r="B275" s="36" t="s">
        <v>167</v>
      </c>
      <c r="C275" s="47" t="s">
        <v>167</v>
      </c>
      <c r="D275" s="5" t="s">
        <v>116</v>
      </c>
      <c r="E275" s="5" t="s">
        <v>236</v>
      </c>
      <c r="F275" s="228">
        <v>756113</v>
      </c>
      <c r="H275" s="55"/>
      <c r="I275" s="55"/>
    </row>
    <row r="276" spans="1:9" ht="38.25">
      <c r="A276" s="113" t="s">
        <v>297</v>
      </c>
      <c r="B276" s="18" t="s">
        <v>167</v>
      </c>
      <c r="C276" s="13" t="s">
        <v>167</v>
      </c>
      <c r="D276" s="13" t="s">
        <v>152</v>
      </c>
      <c r="E276" s="13"/>
      <c r="F276" s="227">
        <f>SUM(F277:F278)</f>
        <v>141300</v>
      </c>
      <c r="H276" s="55"/>
      <c r="I276" s="55"/>
    </row>
    <row r="277" spans="1:6" ht="25.5">
      <c r="A277" s="56" t="s">
        <v>261</v>
      </c>
      <c r="B277" s="36" t="s">
        <v>167</v>
      </c>
      <c r="C277" s="47" t="s">
        <v>167</v>
      </c>
      <c r="D277" s="5" t="s">
        <v>152</v>
      </c>
      <c r="E277" s="5" t="s">
        <v>241</v>
      </c>
      <c r="F277" s="228">
        <v>57242</v>
      </c>
    </row>
    <row r="278" spans="1:11" ht="12.75">
      <c r="A278" s="58" t="s">
        <v>237</v>
      </c>
      <c r="B278" s="36" t="s">
        <v>167</v>
      </c>
      <c r="C278" s="47" t="s">
        <v>167</v>
      </c>
      <c r="D278" s="5" t="s">
        <v>152</v>
      </c>
      <c r="E278" s="47" t="s">
        <v>236</v>
      </c>
      <c r="F278" s="228">
        <v>84058</v>
      </c>
      <c r="K278" s="68"/>
    </row>
    <row r="279" spans="1:6" ht="33" customHeight="1">
      <c r="A279" s="113" t="s">
        <v>2</v>
      </c>
      <c r="B279" s="18" t="s">
        <v>167</v>
      </c>
      <c r="C279" s="13" t="s">
        <v>167</v>
      </c>
      <c r="D279" s="13" t="s">
        <v>49</v>
      </c>
      <c r="E279" s="5"/>
      <c r="F279" s="227">
        <f>F280+F281+F282</f>
        <v>204920.8</v>
      </c>
    </row>
    <row r="280" spans="1:6" ht="12.75">
      <c r="A280" s="56" t="s">
        <v>43</v>
      </c>
      <c r="B280" s="36" t="s">
        <v>167</v>
      </c>
      <c r="C280" s="5" t="s">
        <v>167</v>
      </c>
      <c r="D280" s="5" t="s">
        <v>49</v>
      </c>
      <c r="E280" s="5" t="s">
        <v>258</v>
      </c>
      <c r="F280" s="240">
        <v>99955.31</v>
      </c>
    </row>
    <row r="281" spans="1:6" ht="38.25">
      <c r="A281" s="56" t="s">
        <v>36</v>
      </c>
      <c r="B281" s="36" t="s">
        <v>167</v>
      </c>
      <c r="C281" s="5" t="s">
        <v>167</v>
      </c>
      <c r="D281" s="5" t="s">
        <v>49</v>
      </c>
      <c r="E281" s="5" t="s">
        <v>21</v>
      </c>
      <c r="F281" s="240">
        <v>32018.69</v>
      </c>
    </row>
    <row r="282" spans="1:6" ht="12.75">
      <c r="A282" s="58" t="s">
        <v>237</v>
      </c>
      <c r="B282" s="36" t="s">
        <v>167</v>
      </c>
      <c r="C282" s="5" t="s">
        <v>167</v>
      </c>
      <c r="D282" s="5" t="s">
        <v>49</v>
      </c>
      <c r="E282" s="5" t="s">
        <v>236</v>
      </c>
      <c r="F282" s="240">
        <v>72946.8</v>
      </c>
    </row>
    <row r="283" spans="1:6" ht="12.75">
      <c r="A283" s="120" t="s">
        <v>189</v>
      </c>
      <c r="B283" s="17" t="s">
        <v>167</v>
      </c>
      <c r="C283" s="4" t="s">
        <v>169</v>
      </c>
      <c r="D283" s="4"/>
      <c r="E283" s="4"/>
      <c r="F283" s="229">
        <f>F284+F292+F298+F300+F302+F305</f>
        <v>15599384.42</v>
      </c>
    </row>
    <row r="284" spans="1:6" ht="25.5">
      <c r="A284" s="122" t="s">
        <v>298</v>
      </c>
      <c r="B284" s="19" t="s">
        <v>167</v>
      </c>
      <c r="C284" s="8" t="s">
        <v>169</v>
      </c>
      <c r="D284" s="8" t="s">
        <v>80</v>
      </c>
      <c r="E284" s="8"/>
      <c r="F284" s="226">
        <f>SUM(F285:F291)</f>
        <v>11160588.8</v>
      </c>
    </row>
    <row r="285" spans="1:6" ht="12.75">
      <c r="A285" s="56" t="s">
        <v>43</v>
      </c>
      <c r="B285" s="36" t="s">
        <v>167</v>
      </c>
      <c r="C285" s="5" t="s">
        <v>169</v>
      </c>
      <c r="D285" s="5" t="s">
        <v>80</v>
      </c>
      <c r="E285" s="27" t="s">
        <v>258</v>
      </c>
      <c r="F285" s="228">
        <f>6926681.75+80000</f>
        <v>7006681.75</v>
      </c>
    </row>
    <row r="286" spans="1:11" ht="25.5">
      <c r="A286" s="56" t="s">
        <v>260</v>
      </c>
      <c r="B286" s="36" t="s">
        <v>167</v>
      </c>
      <c r="C286" s="5" t="s">
        <v>169</v>
      </c>
      <c r="D286" s="5" t="s">
        <v>80</v>
      </c>
      <c r="E286" s="27" t="s">
        <v>259</v>
      </c>
      <c r="F286" s="228">
        <v>291000</v>
      </c>
      <c r="H286" s="55"/>
      <c r="I286" s="55"/>
      <c r="K286" s="67"/>
    </row>
    <row r="287" spans="1:9" ht="38.25">
      <c r="A287" s="56" t="s">
        <v>36</v>
      </c>
      <c r="B287" s="36" t="s">
        <v>167</v>
      </c>
      <c r="C287" s="5" t="s">
        <v>169</v>
      </c>
      <c r="D287" s="5" t="s">
        <v>80</v>
      </c>
      <c r="E287" s="27" t="s">
        <v>21</v>
      </c>
      <c r="F287" s="228">
        <v>3071852.62</v>
      </c>
      <c r="H287" s="55"/>
      <c r="I287" s="55"/>
    </row>
    <row r="288" spans="1:9" ht="25.5">
      <c r="A288" s="56" t="s">
        <v>261</v>
      </c>
      <c r="B288" s="36" t="s">
        <v>167</v>
      </c>
      <c r="C288" s="5" t="s">
        <v>169</v>
      </c>
      <c r="D288" s="5" t="s">
        <v>80</v>
      </c>
      <c r="E288" s="27" t="s">
        <v>241</v>
      </c>
      <c r="F288" s="228">
        <v>665431.41</v>
      </c>
      <c r="H288" s="55"/>
      <c r="I288" s="55"/>
    </row>
    <row r="289" spans="1:11" ht="20.25" customHeight="1">
      <c r="A289" s="56" t="s">
        <v>252</v>
      </c>
      <c r="B289" s="36" t="s">
        <v>167</v>
      </c>
      <c r="C289" s="5" t="s">
        <v>169</v>
      </c>
      <c r="D289" s="5" t="s">
        <v>80</v>
      </c>
      <c r="E289" s="5" t="s">
        <v>255</v>
      </c>
      <c r="F289" s="228">
        <v>2400</v>
      </c>
      <c r="H289" s="55"/>
      <c r="I289" s="55"/>
      <c r="K289" s="67"/>
    </row>
    <row r="290" spans="1:9" ht="12.75">
      <c r="A290" s="56" t="s">
        <v>254</v>
      </c>
      <c r="B290" s="36" t="s">
        <v>167</v>
      </c>
      <c r="C290" s="5" t="s">
        <v>169</v>
      </c>
      <c r="D290" s="5" t="s">
        <v>80</v>
      </c>
      <c r="E290" s="5" t="s">
        <v>256</v>
      </c>
      <c r="F290" s="228">
        <v>16630</v>
      </c>
      <c r="H290" s="55"/>
      <c r="I290" s="55"/>
    </row>
    <row r="291" spans="1:9" ht="12.75">
      <c r="A291" s="56" t="s">
        <v>100</v>
      </c>
      <c r="B291" s="36" t="s">
        <v>167</v>
      </c>
      <c r="C291" s="5" t="s">
        <v>169</v>
      </c>
      <c r="D291" s="5" t="s">
        <v>80</v>
      </c>
      <c r="E291" s="5" t="s">
        <v>99</v>
      </c>
      <c r="F291" s="228">
        <v>106593.02</v>
      </c>
      <c r="H291" s="55"/>
      <c r="I291" s="55"/>
    </row>
    <row r="292" spans="1:11" ht="54" customHeight="1">
      <c r="A292" s="113" t="s">
        <v>348</v>
      </c>
      <c r="B292" s="18" t="s">
        <v>167</v>
      </c>
      <c r="C292" s="13" t="s">
        <v>169</v>
      </c>
      <c r="D292" s="13" t="s">
        <v>95</v>
      </c>
      <c r="E292" s="13"/>
      <c r="F292" s="227">
        <f>SUM(F293:F297)</f>
        <v>1285256.6400000001</v>
      </c>
      <c r="K292" s="68"/>
    </row>
    <row r="293" spans="1:11" ht="27.75" customHeight="1">
      <c r="A293" s="56" t="s">
        <v>260</v>
      </c>
      <c r="B293" s="36" t="s">
        <v>167</v>
      </c>
      <c r="C293" s="47" t="s">
        <v>169</v>
      </c>
      <c r="D293" s="5" t="s">
        <v>95</v>
      </c>
      <c r="E293" s="5" t="s">
        <v>259</v>
      </c>
      <c r="F293" s="228">
        <v>16190</v>
      </c>
      <c r="K293" s="68"/>
    </row>
    <row r="294" spans="1:6" ht="39.75" customHeight="1">
      <c r="A294" s="56" t="s">
        <v>284</v>
      </c>
      <c r="B294" s="36" t="s">
        <v>167</v>
      </c>
      <c r="C294" s="47" t="s">
        <v>169</v>
      </c>
      <c r="D294" s="5" t="s">
        <v>95</v>
      </c>
      <c r="E294" s="5" t="s">
        <v>285</v>
      </c>
      <c r="F294" s="228">
        <v>0</v>
      </c>
    </row>
    <row r="295" spans="1:6" ht="38.25">
      <c r="A295" s="56" t="s">
        <v>369</v>
      </c>
      <c r="B295" s="36" t="s">
        <v>167</v>
      </c>
      <c r="C295" s="47" t="s">
        <v>169</v>
      </c>
      <c r="D295" s="5" t="s">
        <v>95</v>
      </c>
      <c r="E295" s="5" t="s">
        <v>241</v>
      </c>
      <c r="F295" s="228">
        <v>99950</v>
      </c>
    </row>
    <row r="296" spans="1:6" ht="25.5">
      <c r="A296" s="56" t="s">
        <v>356</v>
      </c>
      <c r="B296" s="36" t="s">
        <v>167</v>
      </c>
      <c r="C296" s="47" t="s">
        <v>169</v>
      </c>
      <c r="D296" s="5" t="s">
        <v>95</v>
      </c>
      <c r="E296" s="5" t="s">
        <v>236</v>
      </c>
      <c r="F296" s="228">
        <f>665000+504116.64</f>
        <v>1169116.6400000001</v>
      </c>
    </row>
    <row r="297" spans="1:6" ht="12.75">
      <c r="A297" s="58" t="s">
        <v>237</v>
      </c>
      <c r="B297" s="36" t="s">
        <v>167</v>
      </c>
      <c r="C297" s="47" t="s">
        <v>169</v>
      </c>
      <c r="D297" s="5" t="s">
        <v>95</v>
      </c>
      <c r="E297" s="5" t="s">
        <v>236</v>
      </c>
      <c r="F297" s="228">
        <v>0</v>
      </c>
    </row>
    <row r="298" spans="1:6" ht="12.75">
      <c r="A298" s="113" t="s">
        <v>140</v>
      </c>
      <c r="B298" s="18" t="s">
        <v>167</v>
      </c>
      <c r="C298" s="46" t="s">
        <v>169</v>
      </c>
      <c r="D298" s="13" t="s">
        <v>117</v>
      </c>
      <c r="E298" s="13"/>
      <c r="F298" s="227">
        <f>F299</f>
        <v>1316668</v>
      </c>
    </row>
    <row r="299" spans="1:6" ht="38.25">
      <c r="A299" s="56" t="s">
        <v>369</v>
      </c>
      <c r="B299" s="36" t="s">
        <v>167</v>
      </c>
      <c r="C299" s="47" t="s">
        <v>169</v>
      </c>
      <c r="D299" s="5" t="s">
        <v>117</v>
      </c>
      <c r="E299" s="5" t="s">
        <v>241</v>
      </c>
      <c r="F299" s="228">
        <v>1316668</v>
      </c>
    </row>
    <row r="300" spans="1:6" ht="27.75" customHeight="1">
      <c r="A300" s="113" t="s">
        <v>139</v>
      </c>
      <c r="B300" s="18" t="s">
        <v>167</v>
      </c>
      <c r="C300" s="46" t="s">
        <v>169</v>
      </c>
      <c r="D300" s="13" t="s">
        <v>153</v>
      </c>
      <c r="E300" s="5"/>
      <c r="F300" s="227">
        <f>F301</f>
        <v>105093.53</v>
      </c>
    </row>
    <row r="301" spans="1:6" ht="38.25">
      <c r="A301" s="56" t="s">
        <v>369</v>
      </c>
      <c r="B301" s="36" t="s">
        <v>167</v>
      </c>
      <c r="C301" s="47" t="s">
        <v>169</v>
      </c>
      <c r="D301" s="5" t="s">
        <v>153</v>
      </c>
      <c r="E301" s="5" t="s">
        <v>241</v>
      </c>
      <c r="F301" s="228">
        <v>105093.53</v>
      </c>
    </row>
    <row r="302" spans="1:6" ht="25.5">
      <c r="A302" s="113" t="s">
        <v>299</v>
      </c>
      <c r="B302" s="18" t="s">
        <v>167</v>
      </c>
      <c r="C302" s="13" t="s">
        <v>169</v>
      </c>
      <c r="D302" s="13" t="s">
        <v>50</v>
      </c>
      <c r="E302" s="13"/>
      <c r="F302" s="227">
        <f>F303+F304</f>
        <v>1339077.45</v>
      </c>
    </row>
    <row r="303" spans="1:6" ht="26.25" customHeight="1">
      <c r="A303" s="56" t="s">
        <v>261</v>
      </c>
      <c r="B303" s="36" t="s">
        <v>167</v>
      </c>
      <c r="C303" s="5" t="s">
        <v>169</v>
      </c>
      <c r="D303" s="5" t="s">
        <v>50</v>
      </c>
      <c r="E303" s="27" t="s">
        <v>241</v>
      </c>
      <c r="F303" s="228">
        <v>754077.45</v>
      </c>
    </row>
    <row r="304" spans="1:6" ht="12.75">
      <c r="A304" s="58" t="s">
        <v>237</v>
      </c>
      <c r="B304" s="36" t="s">
        <v>167</v>
      </c>
      <c r="C304" s="5" t="s">
        <v>169</v>
      </c>
      <c r="D304" s="5" t="s">
        <v>50</v>
      </c>
      <c r="E304" s="27" t="s">
        <v>236</v>
      </c>
      <c r="F304" s="228">
        <v>585000</v>
      </c>
    </row>
    <row r="305" spans="1:6" ht="25.5">
      <c r="A305" s="113" t="s">
        <v>300</v>
      </c>
      <c r="B305" s="18" t="s">
        <v>167</v>
      </c>
      <c r="C305" s="13" t="s">
        <v>169</v>
      </c>
      <c r="D305" s="13" t="s">
        <v>51</v>
      </c>
      <c r="E305" s="13"/>
      <c r="F305" s="227">
        <f>F306+F307</f>
        <v>392700</v>
      </c>
    </row>
    <row r="306" spans="1:6" ht="25.5">
      <c r="A306" s="56" t="s">
        <v>261</v>
      </c>
      <c r="B306" s="36" t="s">
        <v>167</v>
      </c>
      <c r="C306" s="5" t="s">
        <v>169</v>
      </c>
      <c r="D306" s="5" t="s">
        <v>51</v>
      </c>
      <c r="E306" s="27" t="s">
        <v>241</v>
      </c>
      <c r="F306" s="228">
        <v>211700</v>
      </c>
    </row>
    <row r="307" spans="1:6" ht="12.75">
      <c r="A307" s="58" t="s">
        <v>237</v>
      </c>
      <c r="B307" s="36" t="s">
        <v>167</v>
      </c>
      <c r="C307" s="5" t="s">
        <v>169</v>
      </c>
      <c r="D307" s="5" t="s">
        <v>51</v>
      </c>
      <c r="E307" s="27" t="s">
        <v>236</v>
      </c>
      <c r="F307" s="228">
        <v>181000</v>
      </c>
    </row>
    <row r="308" spans="1:6" ht="15.75">
      <c r="A308" s="126" t="s">
        <v>225</v>
      </c>
      <c r="B308" s="88" t="s">
        <v>168</v>
      </c>
      <c r="C308" s="9"/>
      <c r="D308" s="9"/>
      <c r="E308" s="9"/>
      <c r="F308" s="230">
        <f>F309</f>
        <v>18311295.34</v>
      </c>
    </row>
    <row r="309" spans="1:6" ht="12.75">
      <c r="A309" s="120" t="s">
        <v>190</v>
      </c>
      <c r="B309" s="11" t="s">
        <v>168</v>
      </c>
      <c r="C309" s="4" t="s">
        <v>166</v>
      </c>
      <c r="D309" s="4"/>
      <c r="E309" s="4"/>
      <c r="F309" s="236">
        <f>F310+F334+F336+F338+F340</f>
        <v>18311295.34</v>
      </c>
    </row>
    <row r="310" spans="1:11" ht="25.5">
      <c r="A310" s="122" t="s">
        <v>304</v>
      </c>
      <c r="B310" s="89" t="s">
        <v>168</v>
      </c>
      <c r="C310" s="42" t="s">
        <v>166</v>
      </c>
      <c r="D310" s="42" t="s">
        <v>7</v>
      </c>
      <c r="E310" s="42"/>
      <c r="F310" s="226">
        <f>F311+F313+F315+F320+F323+F326+F329</f>
        <v>12834026.58</v>
      </c>
      <c r="H310" s="55"/>
      <c r="I310" s="55"/>
      <c r="K310" s="67"/>
    </row>
    <row r="311" spans="1:11" ht="38.25">
      <c r="A311" s="106" t="s">
        <v>131</v>
      </c>
      <c r="B311" s="18" t="s">
        <v>168</v>
      </c>
      <c r="C311" s="13" t="s">
        <v>166</v>
      </c>
      <c r="D311" s="13" t="s">
        <v>132</v>
      </c>
      <c r="E311" s="27"/>
      <c r="F311" s="227">
        <f>F312</f>
        <v>691800</v>
      </c>
      <c r="H311" s="55"/>
      <c r="I311" s="55"/>
      <c r="K311" s="67"/>
    </row>
    <row r="312" spans="1:11" ht="22.5" customHeight="1">
      <c r="A312" s="56" t="s">
        <v>261</v>
      </c>
      <c r="B312" s="36" t="s">
        <v>168</v>
      </c>
      <c r="C312" s="5" t="s">
        <v>166</v>
      </c>
      <c r="D312" s="5" t="s">
        <v>132</v>
      </c>
      <c r="E312" s="27" t="s">
        <v>241</v>
      </c>
      <c r="F312" s="228">
        <v>691800</v>
      </c>
      <c r="H312" s="55"/>
      <c r="I312" s="55"/>
      <c r="K312" s="67"/>
    </row>
    <row r="313" spans="1:11" ht="54" customHeight="1">
      <c r="A313" s="106" t="s">
        <v>145</v>
      </c>
      <c r="B313" s="18" t="s">
        <v>168</v>
      </c>
      <c r="C313" s="13" t="s">
        <v>166</v>
      </c>
      <c r="D313" s="13" t="s">
        <v>163</v>
      </c>
      <c r="E313" s="27"/>
      <c r="F313" s="227">
        <f>F314</f>
        <v>74131.3</v>
      </c>
      <c r="H313" s="55"/>
      <c r="I313" s="55"/>
      <c r="K313" s="67"/>
    </row>
    <row r="314" spans="1:11" ht="22.5" customHeight="1">
      <c r="A314" s="56" t="s">
        <v>261</v>
      </c>
      <c r="B314" s="36" t="s">
        <v>168</v>
      </c>
      <c r="C314" s="5" t="s">
        <v>166</v>
      </c>
      <c r="D314" s="5" t="s">
        <v>163</v>
      </c>
      <c r="E314" s="27" t="s">
        <v>241</v>
      </c>
      <c r="F314" s="228">
        <v>74131.3</v>
      </c>
      <c r="H314" s="55"/>
      <c r="I314" s="55"/>
      <c r="K314" s="67"/>
    </row>
    <row r="315" spans="1:9" ht="38.25">
      <c r="A315" s="105" t="s">
        <v>301</v>
      </c>
      <c r="B315" s="11" t="s">
        <v>320</v>
      </c>
      <c r="C315" s="4" t="s">
        <v>166</v>
      </c>
      <c r="D315" s="4" t="s">
        <v>8</v>
      </c>
      <c r="E315" s="4"/>
      <c r="F315" s="236">
        <f>F318+F316</f>
        <v>11579502</v>
      </c>
      <c r="H315" s="55"/>
      <c r="I315" s="55"/>
    </row>
    <row r="316" spans="1:9" ht="12.75">
      <c r="A316" s="107" t="s">
        <v>303</v>
      </c>
      <c r="B316" s="15" t="s">
        <v>168</v>
      </c>
      <c r="C316" s="13" t="s">
        <v>166</v>
      </c>
      <c r="D316" s="13" t="s">
        <v>52</v>
      </c>
      <c r="E316" s="13"/>
      <c r="F316" s="227">
        <f>SUM(F317:F317)</f>
        <v>9829500</v>
      </c>
      <c r="H316" s="55"/>
      <c r="I316" s="55"/>
    </row>
    <row r="317" spans="1:11" ht="43.5" customHeight="1">
      <c r="A317" s="56" t="s">
        <v>262</v>
      </c>
      <c r="B317" s="90" t="s">
        <v>168</v>
      </c>
      <c r="C317" s="5" t="s">
        <v>166</v>
      </c>
      <c r="D317" s="5" t="s">
        <v>52</v>
      </c>
      <c r="E317" s="27" t="s">
        <v>263</v>
      </c>
      <c r="F317" s="228">
        <v>9829500</v>
      </c>
      <c r="H317" s="55"/>
      <c r="I317" s="55"/>
      <c r="K317" s="67"/>
    </row>
    <row r="318" spans="1:11" ht="46.5" customHeight="1">
      <c r="A318" s="63" t="s">
        <v>302</v>
      </c>
      <c r="B318" s="15" t="s">
        <v>168</v>
      </c>
      <c r="C318" s="13" t="s">
        <v>166</v>
      </c>
      <c r="D318" s="13" t="s">
        <v>94</v>
      </c>
      <c r="E318" s="13"/>
      <c r="F318" s="227">
        <f>SUM(F319:F319)</f>
        <v>1750002</v>
      </c>
      <c r="K318" s="68"/>
    </row>
    <row r="319" spans="1:11" ht="43.5" customHeight="1">
      <c r="A319" s="56" t="s">
        <v>262</v>
      </c>
      <c r="B319" s="90" t="s">
        <v>168</v>
      </c>
      <c r="C319" s="5" t="s">
        <v>166</v>
      </c>
      <c r="D319" s="5" t="s">
        <v>94</v>
      </c>
      <c r="E319" s="27" t="s">
        <v>263</v>
      </c>
      <c r="F319" s="228">
        <v>1750002</v>
      </c>
      <c r="K319" s="67"/>
    </row>
    <row r="320" spans="1:6" ht="12.75">
      <c r="A320" s="127" t="s">
        <v>305</v>
      </c>
      <c r="B320" s="91" t="s">
        <v>168</v>
      </c>
      <c r="C320" s="40" t="s">
        <v>166</v>
      </c>
      <c r="D320" s="41" t="s">
        <v>9</v>
      </c>
      <c r="E320" s="41"/>
      <c r="F320" s="241">
        <f>F321</f>
        <v>5923.2</v>
      </c>
    </row>
    <row r="321" spans="1:6" ht="25.5">
      <c r="A321" s="104" t="s">
        <v>306</v>
      </c>
      <c r="B321" s="15" t="s">
        <v>168</v>
      </c>
      <c r="C321" s="32" t="s">
        <v>166</v>
      </c>
      <c r="D321" s="14" t="s">
        <v>53</v>
      </c>
      <c r="E321" s="78"/>
      <c r="F321" s="235">
        <f>F322</f>
        <v>5923.2</v>
      </c>
    </row>
    <row r="322" spans="1:6" ht="12.75">
      <c r="A322" s="56" t="s">
        <v>237</v>
      </c>
      <c r="B322" s="16" t="s">
        <v>168</v>
      </c>
      <c r="C322" s="5" t="s">
        <v>166</v>
      </c>
      <c r="D322" s="5" t="s">
        <v>53</v>
      </c>
      <c r="E322" s="5" t="s">
        <v>236</v>
      </c>
      <c r="F322" s="228">
        <v>5923.2</v>
      </c>
    </row>
    <row r="323" spans="1:6" ht="12.75">
      <c r="A323" s="128" t="s">
        <v>307</v>
      </c>
      <c r="B323" s="43" t="s">
        <v>168</v>
      </c>
      <c r="C323" s="40" t="s">
        <v>166</v>
      </c>
      <c r="D323" s="40" t="s">
        <v>10</v>
      </c>
      <c r="E323" s="40"/>
      <c r="F323" s="226">
        <f>F324</f>
        <v>385670.07999999996</v>
      </c>
    </row>
    <row r="324" spans="1:6" ht="12.75">
      <c r="A324" s="113" t="s">
        <v>308</v>
      </c>
      <c r="B324" s="18" t="s">
        <v>168</v>
      </c>
      <c r="C324" s="13" t="s">
        <v>166</v>
      </c>
      <c r="D324" s="13" t="s">
        <v>54</v>
      </c>
      <c r="E324" s="13"/>
      <c r="F324" s="227">
        <f>F325</f>
        <v>385670.07999999996</v>
      </c>
    </row>
    <row r="325" spans="1:6" ht="9.75" customHeight="1">
      <c r="A325" s="56" t="s">
        <v>237</v>
      </c>
      <c r="B325" s="36" t="s">
        <v>168</v>
      </c>
      <c r="C325" s="5" t="s">
        <v>166</v>
      </c>
      <c r="D325" s="5" t="s">
        <v>54</v>
      </c>
      <c r="E325" s="5" t="s">
        <v>236</v>
      </c>
      <c r="F325" s="228">
        <f>369076.8+16593.28</f>
        <v>385670.07999999996</v>
      </c>
    </row>
    <row r="326" spans="1:6" ht="25.5" hidden="1">
      <c r="A326" s="122" t="s">
        <v>300</v>
      </c>
      <c r="B326" s="43" t="s">
        <v>168</v>
      </c>
      <c r="C326" s="40" t="s">
        <v>166</v>
      </c>
      <c r="D326" s="8" t="s">
        <v>11</v>
      </c>
      <c r="E326" s="40"/>
      <c r="F326" s="226">
        <f>F327</f>
        <v>0</v>
      </c>
    </row>
    <row r="327" spans="1:6" ht="25.5" hidden="1">
      <c r="A327" s="113" t="s">
        <v>309</v>
      </c>
      <c r="B327" s="18" t="s">
        <v>168</v>
      </c>
      <c r="C327" s="13" t="s">
        <v>166</v>
      </c>
      <c r="D327" s="13" t="s">
        <v>55</v>
      </c>
      <c r="E327" s="13"/>
      <c r="F327" s="227">
        <f>F328</f>
        <v>0</v>
      </c>
    </row>
    <row r="328" spans="1:6" ht="12.75" hidden="1">
      <c r="A328" s="56" t="s">
        <v>237</v>
      </c>
      <c r="B328" s="36" t="s">
        <v>168</v>
      </c>
      <c r="C328" s="5" t="s">
        <v>166</v>
      </c>
      <c r="D328" s="5" t="s">
        <v>55</v>
      </c>
      <c r="E328" s="5" t="s">
        <v>236</v>
      </c>
      <c r="F328" s="228"/>
    </row>
    <row r="329" spans="1:6" ht="12.75" hidden="1">
      <c r="A329" s="129" t="s">
        <v>310</v>
      </c>
      <c r="B329" s="43" t="s">
        <v>168</v>
      </c>
      <c r="C329" s="40" t="s">
        <v>166</v>
      </c>
      <c r="D329" s="40" t="s">
        <v>12</v>
      </c>
      <c r="E329" s="40"/>
      <c r="F329" s="226">
        <f>F330+F332</f>
        <v>97000</v>
      </c>
    </row>
    <row r="330" spans="1:6" ht="25.5" hidden="1">
      <c r="A330" s="104" t="s">
        <v>311</v>
      </c>
      <c r="B330" s="18" t="s">
        <v>168</v>
      </c>
      <c r="C330" s="13" t="s">
        <v>166</v>
      </c>
      <c r="D330" s="13" t="s">
        <v>56</v>
      </c>
      <c r="E330" s="13"/>
      <c r="F330" s="227">
        <f>F331</f>
        <v>97000</v>
      </c>
    </row>
    <row r="331" spans="1:6" ht="12.75" hidden="1">
      <c r="A331" s="56" t="s">
        <v>237</v>
      </c>
      <c r="B331" s="36" t="s">
        <v>168</v>
      </c>
      <c r="C331" s="5" t="s">
        <v>166</v>
      </c>
      <c r="D331" s="5" t="s">
        <v>56</v>
      </c>
      <c r="E331" s="5" t="s">
        <v>236</v>
      </c>
      <c r="F331" s="228">
        <v>97000</v>
      </c>
    </row>
    <row r="332" spans="1:6" ht="30" customHeight="1" hidden="1">
      <c r="A332" s="130" t="s">
        <v>363</v>
      </c>
      <c r="B332" s="92" t="s">
        <v>168</v>
      </c>
      <c r="C332" s="79" t="s">
        <v>166</v>
      </c>
      <c r="D332" s="13" t="s">
        <v>57</v>
      </c>
      <c r="E332" s="93"/>
      <c r="F332" s="227">
        <f>F333</f>
        <v>0</v>
      </c>
    </row>
    <row r="333" spans="1:6" ht="18.75" customHeight="1" hidden="1">
      <c r="A333" s="56" t="s">
        <v>237</v>
      </c>
      <c r="B333" s="36" t="s">
        <v>168</v>
      </c>
      <c r="C333" s="5" t="s">
        <v>166</v>
      </c>
      <c r="D333" s="5" t="s">
        <v>57</v>
      </c>
      <c r="E333" s="27" t="s">
        <v>236</v>
      </c>
      <c r="F333" s="228"/>
    </row>
    <row r="334" spans="1:6" ht="36.75" customHeight="1">
      <c r="A334" s="106" t="s">
        <v>131</v>
      </c>
      <c r="B334" s="18" t="s">
        <v>168</v>
      </c>
      <c r="C334" s="13" t="s">
        <v>166</v>
      </c>
      <c r="D334" s="13" t="s">
        <v>130</v>
      </c>
      <c r="E334" s="27"/>
      <c r="F334" s="227">
        <f>F335</f>
        <v>764200</v>
      </c>
    </row>
    <row r="335" spans="1:6" ht="26.25" customHeight="1">
      <c r="A335" s="58" t="s">
        <v>338</v>
      </c>
      <c r="B335" s="36" t="s">
        <v>168</v>
      </c>
      <c r="C335" s="5" t="s">
        <v>166</v>
      </c>
      <c r="D335" s="5" t="s">
        <v>130</v>
      </c>
      <c r="E335" s="27" t="s">
        <v>281</v>
      </c>
      <c r="F335" s="228">
        <v>764200</v>
      </c>
    </row>
    <row r="336" spans="1:6" ht="18.75" customHeight="1">
      <c r="A336" s="106" t="s">
        <v>353</v>
      </c>
      <c r="B336" s="18" t="s">
        <v>168</v>
      </c>
      <c r="C336" s="13" t="s">
        <v>166</v>
      </c>
      <c r="D336" s="13" t="s">
        <v>98</v>
      </c>
      <c r="E336" s="12"/>
      <c r="F336" s="235">
        <f>F337</f>
        <v>2360710.51</v>
      </c>
    </row>
    <row r="337" spans="1:6" ht="30.75" customHeight="1">
      <c r="A337" s="58" t="s">
        <v>338</v>
      </c>
      <c r="B337" s="36" t="s">
        <v>168</v>
      </c>
      <c r="C337" s="5" t="s">
        <v>166</v>
      </c>
      <c r="D337" s="5" t="s">
        <v>98</v>
      </c>
      <c r="E337" s="12" t="s">
        <v>281</v>
      </c>
      <c r="F337" s="242">
        <v>2360710.51</v>
      </c>
    </row>
    <row r="338" spans="1:6" ht="33.75" customHeight="1">
      <c r="A338" s="113" t="s">
        <v>125</v>
      </c>
      <c r="B338" s="18" t="s">
        <v>168</v>
      </c>
      <c r="C338" s="13" t="s">
        <v>166</v>
      </c>
      <c r="D338" s="13" t="s">
        <v>124</v>
      </c>
      <c r="E338" s="14"/>
      <c r="F338" s="235">
        <f>F339</f>
        <v>2123720.98</v>
      </c>
    </row>
    <row r="339" spans="1:6" ht="43.5" customHeight="1">
      <c r="A339" s="58" t="s">
        <v>338</v>
      </c>
      <c r="B339" s="36" t="s">
        <v>168</v>
      </c>
      <c r="C339" s="5" t="s">
        <v>166</v>
      </c>
      <c r="D339" s="5" t="s">
        <v>124</v>
      </c>
      <c r="E339" s="12" t="s">
        <v>281</v>
      </c>
      <c r="F339" s="242">
        <v>2123720.98</v>
      </c>
    </row>
    <row r="340" spans="1:6" ht="44.25" customHeight="1">
      <c r="A340" s="106" t="s">
        <v>154</v>
      </c>
      <c r="B340" s="18" t="s">
        <v>168</v>
      </c>
      <c r="C340" s="13" t="s">
        <v>166</v>
      </c>
      <c r="D340" s="13" t="s">
        <v>159</v>
      </c>
      <c r="E340" s="14"/>
      <c r="F340" s="235">
        <f>F341</f>
        <v>228637.27</v>
      </c>
    </row>
    <row r="341" spans="1:6" ht="27" customHeight="1">
      <c r="A341" s="56" t="s">
        <v>340</v>
      </c>
      <c r="B341" s="36" t="s">
        <v>168</v>
      </c>
      <c r="C341" s="5" t="s">
        <v>166</v>
      </c>
      <c r="D341" s="5" t="s">
        <v>159</v>
      </c>
      <c r="E341" s="12" t="s">
        <v>341</v>
      </c>
      <c r="F341" s="242">
        <v>228637.27</v>
      </c>
    </row>
    <row r="342" spans="1:6" ht="15.75">
      <c r="A342" s="131" t="s">
        <v>321</v>
      </c>
      <c r="B342" s="94" t="s">
        <v>169</v>
      </c>
      <c r="C342" s="24"/>
      <c r="D342" s="24"/>
      <c r="E342" s="24"/>
      <c r="F342" s="243">
        <f>F343</f>
        <v>300000</v>
      </c>
    </row>
    <row r="343" spans="1:11" ht="12.75">
      <c r="A343" s="103" t="s">
        <v>322</v>
      </c>
      <c r="B343" s="57" t="s">
        <v>169</v>
      </c>
      <c r="C343" s="4" t="s">
        <v>166</v>
      </c>
      <c r="D343" s="4"/>
      <c r="E343" s="4"/>
      <c r="F343" s="229">
        <f>F344</f>
        <v>300000</v>
      </c>
      <c r="H343" s="55"/>
      <c r="I343" s="55"/>
      <c r="K343" s="67"/>
    </row>
    <row r="344" spans="1:6" ht="12.75">
      <c r="A344" s="132" t="s">
        <v>332</v>
      </c>
      <c r="B344" s="15" t="s">
        <v>169</v>
      </c>
      <c r="C344" s="13" t="s">
        <v>166</v>
      </c>
      <c r="D344" s="13" t="s">
        <v>58</v>
      </c>
      <c r="E344" s="13"/>
      <c r="F344" s="227">
        <f>F345</f>
        <v>300000</v>
      </c>
    </row>
    <row r="345" spans="1:6" ht="12.75">
      <c r="A345" s="133" t="s">
        <v>237</v>
      </c>
      <c r="B345" s="90" t="s">
        <v>169</v>
      </c>
      <c r="C345" s="5" t="s">
        <v>166</v>
      </c>
      <c r="D345" s="5" t="s">
        <v>58</v>
      </c>
      <c r="E345" s="5" t="s">
        <v>236</v>
      </c>
      <c r="F345" s="228">
        <v>300000</v>
      </c>
    </row>
    <row r="346" spans="1:6" ht="16.5" customHeight="1">
      <c r="A346" s="117" t="s">
        <v>177</v>
      </c>
      <c r="B346" s="94" t="s">
        <v>171</v>
      </c>
      <c r="C346" s="24"/>
      <c r="D346" s="24"/>
      <c r="E346" s="24"/>
      <c r="F346" s="243">
        <f>F347+F350+F355+F363+F382</f>
        <v>61899544.31</v>
      </c>
    </row>
    <row r="347" spans="1:6" ht="12.75">
      <c r="A347" s="105" t="s">
        <v>182</v>
      </c>
      <c r="B347" s="57" t="s">
        <v>171</v>
      </c>
      <c r="C347" s="4" t="s">
        <v>166</v>
      </c>
      <c r="D347" s="4"/>
      <c r="E347" s="4"/>
      <c r="F347" s="229">
        <f>F348</f>
        <v>4190000</v>
      </c>
    </row>
    <row r="348" spans="1:6" ht="12.75">
      <c r="A348" s="113" t="s">
        <v>196</v>
      </c>
      <c r="B348" s="15" t="s">
        <v>171</v>
      </c>
      <c r="C348" s="13" t="s">
        <v>166</v>
      </c>
      <c r="D348" s="13" t="s">
        <v>59</v>
      </c>
      <c r="E348" s="13"/>
      <c r="F348" s="227">
        <f>F349</f>
        <v>4190000</v>
      </c>
    </row>
    <row r="349" spans="1:6" ht="12.75">
      <c r="A349" s="58" t="s">
        <v>268</v>
      </c>
      <c r="B349" s="90" t="s">
        <v>171</v>
      </c>
      <c r="C349" s="5" t="s">
        <v>166</v>
      </c>
      <c r="D349" s="5" t="s">
        <v>59</v>
      </c>
      <c r="E349" s="5" t="s">
        <v>269</v>
      </c>
      <c r="F349" s="228">
        <f>3690000+500000</f>
        <v>4190000</v>
      </c>
    </row>
    <row r="350" spans="1:6" ht="12.75">
      <c r="A350" s="105" t="s">
        <v>178</v>
      </c>
      <c r="B350" s="57" t="s">
        <v>171</v>
      </c>
      <c r="C350" s="4" t="s">
        <v>173</v>
      </c>
      <c r="D350" s="5"/>
      <c r="E350" s="5"/>
      <c r="F350" s="229">
        <f>F351+F353</f>
        <v>24448000</v>
      </c>
    </row>
    <row r="351" spans="1:6" ht="48">
      <c r="A351" s="134" t="s">
        <v>204</v>
      </c>
      <c r="B351" s="34" t="s">
        <v>171</v>
      </c>
      <c r="C351" s="32" t="s">
        <v>173</v>
      </c>
      <c r="D351" s="32" t="s">
        <v>60</v>
      </c>
      <c r="E351" s="32"/>
      <c r="F351" s="227">
        <f>F352</f>
        <v>23542000</v>
      </c>
    </row>
    <row r="352" spans="1:11" ht="45" customHeight="1">
      <c r="A352" s="135" t="s">
        <v>262</v>
      </c>
      <c r="B352" s="16" t="s">
        <v>171</v>
      </c>
      <c r="C352" s="5" t="s">
        <v>173</v>
      </c>
      <c r="D352" s="5" t="s">
        <v>60</v>
      </c>
      <c r="E352" s="5" t="s">
        <v>263</v>
      </c>
      <c r="F352" s="228">
        <v>23542000</v>
      </c>
      <c r="H352" s="55"/>
      <c r="I352" s="55"/>
      <c r="K352" s="67"/>
    </row>
    <row r="353" spans="1:9" ht="140.25">
      <c r="A353" s="136" t="s">
        <v>202</v>
      </c>
      <c r="B353" s="15" t="s">
        <v>171</v>
      </c>
      <c r="C353" s="13" t="s">
        <v>173</v>
      </c>
      <c r="D353" s="13" t="s">
        <v>61</v>
      </c>
      <c r="E353" s="13"/>
      <c r="F353" s="227">
        <f>F354</f>
        <v>906000</v>
      </c>
      <c r="H353" s="55"/>
      <c r="I353" s="55"/>
    </row>
    <row r="354" spans="1:9" ht="15.75" customHeight="1">
      <c r="A354" s="58" t="s">
        <v>266</v>
      </c>
      <c r="B354" s="16" t="s">
        <v>171</v>
      </c>
      <c r="C354" s="5" t="s">
        <v>173</v>
      </c>
      <c r="D354" s="5" t="s">
        <v>61</v>
      </c>
      <c r="E354" s="5" t="s">
        <v>236</v>
      </c>
      <c r="F354" s="228">
        <v>906000</v>
      </c>
      <c r="H354" s="55"/>
      <c r="I354" s="55"/>
    </row>
    <row r="355" spans="1:11" ht="12.75">
      <c r="A355" s="105" t="s">
        <v>179</v>
      </c>
      <c r="B355" s="57" t="s">
        <v>171</v>
      </c>
      <c r="C355" s="4" t="s">
        <v>175</v>
      </c>
      <c r="D355" s="5"/>
      <c r="E355" s="5"/>
      <c r="F355" s="229">
        <f>F359+F356+F361</f>
        <v>6125544.3100000005</v>
      </c>
      <c r="H355" s="55"/>
      <c r="I355" s="55"/>
      <c r="K355" s="67"/>
    </row>
    <row r="356" spans="1:6" ht="27" customHeight="1">
      <c r="A356" s="113" t="s">
        <v>119</v>
      </c>
      <c r="B356" s="15" t="s">
        <v>171</v>
      </c>
      <c r="C356" s="13" t="s">
        <v>175</v>
      </c>
      <c r="D356" s="13" t="s">
        <v>118</v>
      </c>
      <c r="E356" s="5"/>
      <c r="F356" s="227">
        <f>F357+F358</f>
        <v>5775544.3100000005</v>
      </c>
    </row>
    <row r="357" spans="1:6" ht="27.75" customHeight="1">
      <c r="A357" s="58" t="s">
        <v>264</v>
      </c>
      <c r="B357" s="16" t="s">
        <v>171</v>
      </c>
      <c r="C357" s="5" t="s">
        <v>175</v>
      </c>
      <c r="D357" s="5" t="s">
        <v>118</v>
      </c>
      <c r="E357" s="5" t="s">
        <v>265</v>
      </c>
      <c r="F357" s="228">
        <f>2526000+89544.31</f>
        <v>2615544.31</v>
      </c>
    </row>
    <row r="358" spans="1:6" ht="29.25" customHeight="1">
      <c r="A358" s="58" t="s">
        <v>338</v>
      </c>
      <c r="B358" s="16" t="s">
        <v>171</v>
      </c>
      <c r="C358" s="5" t="s">
        <v>175</v>
      </c>
      <c r="D358" s="5" t="s">
        <v>118</v>
      </c>
      <c r="E358" s="5" t="s">
        <v>236</v>
      </c>
      <c r="F358" s="228">
        <v>3160000</v>
      </c>
    </row>
    <row r="359" spans="1:6" ht="18" customHeight="1">
      <c r="A359" s="113" t="s">
        <v>336</v>
      </c>
      <c r="B359" s="15" t="s">
        <v>171</v>
      </c>
      <c r="C359" s="13" t="s">
        <v>175</v>
      </c>
      <c r="D359" s="13" t="s">
        <v>62</v>
      </c>
      <c r="E359" s="13"/>
      <c r="F359" s="227">
        <f>F360</f>
        <v>350000</v>
      </c>
    </row>
    <row r="360" spans="1:6" ht="27.75" customHeight="1">
      <c r="A360" s="58" t="s">
        <v>266</v>
      </c>
      <c r="B360" s="16" t="s">
        <v>171</v>
      </c>
      <c r="C360" s="5" t="s">
        <v>175</v>
      </c>
      <c r="D360" s="5" t="s">
        <v>62</v>
      </c>
      <c r="E360" s="5" t="s">
        <v>236</v>
      </c>
      <c r="F360" s="228">
        <v>350000</v>
      </c>
    </row>
    <row r="361" spans="1:6" ht="29.25" customHeight="1" hidden="1">
      <c r="A361" s="113" t="s">
        <v>323</v>
      </c>
      <c r="B361" s="15" t="s">
        <v>171</v>
      </c>
      <c r="C361" s="13" t="s">
        <v>175</v>
      </c>
      <c r="D361" s="13" t="s">
        <v>158</v>
      </c>
      <c r="E361" s="5"/>
      <c r="F361" s="227">
        <f>F362</f>
        <v>0</v>
      </c>
    </row>
    <row r="362" spans="1:6" ht="29.25" customHeight="1" hidden="1">
      <c r="A362" s="58" t="s">
        <v>288</v>
      </c>
      <c r="B362" s="16" t="s">
        <v>171</v>
      </c>
      <c r="C362" s="5" t="s">
        <v>175</v>
      </c>
      <c r="D362" s="5" t="s">
        <v>158</v>
      </c>
      <c r="E362" s="5" t="s">
        <v>287</v>
      </c>
      <c r="F362" s="228">
        <v>0</v>
      </c>
    </row>
    <row r="363" spans="1:6" ht="12.75">
      <c r="A363" s="105" t="s">
        <v>216</v>
      </c>
      <c r="B363" s="57" t="s">
        <v>171</v>
      </c>
      <c r="C363" s="4" t="s">
        <v>176</v>
      </c>
      <c r="D363" s="7"/>
      <c r="E363" s="7"/>
      <c r="F363" s="229">
        <f>F368+F372+F364+F378+F380</f>
        <v>26941000</v>
      </c>
    </row>
    <row r="364" spans="1:6" ht="51">
      <c r="A364" s="113" t="s">
        <v>211</v>
      </c>
      <c r="B364" s="18" t="s">
        <v>171</v>
      </c>
      <c r="C364" s="46" t="s">
        <v>176</v>
      </c>
      <c r="D364" s="13" t="s">
        <v>65</v>
      </c>
      <c r="E364" s="46"/>
      <c r="F364" s="227">
        <f>SUM(F365:F367)</f>
        <v>6064000</v>
      </c>
    </row>
    <row r="365" spans="1:6" ht="25.5">
      <c r="A365" s="56" t="s">
        <v>239</v>
      </c>
      <c r="B365" s="36" t="s">
        <v>171</v>
      </c>
      <c r="C365" s="47" t="s">
        <v>176</v>
      </c>
      <c r="D365" s="5" t="s">
        <v>65</v>
      </c>
      <c r="E365" s="47" t="s">
        <v>241</v>
      </c>
      <c r="F365" s="228">
        <v>136777.24</v>
      </c>
    </row>
    <row r="366" spans="1:6" ht="25.5">
      <c r="A366" s="58" t="s">
        <v>266</v>
      </c>
      <c r="B366" s="36" t="s">
        <v>171</v>
      </c>
      <c r="C366" s="47" t="s">
        <v>176</v>
      </c>
      <c r="D366" s="5" t="s">
        <v>65</v>
      </c>
      <c r="E366" s="47" t="s">
        <v>267</v>
      </c>
      <c r="F366" s="228">
        <v>5527222.76</v>
      </c>
    </row>
    <row r="367" spans="1:6" ht="12.75">
      <c r="A367" s="58" t="s">
        <v>237</v>
      </c>
      <c r="B367" s="36" t="s">
        <v>270</v>
      </c>
      <c r="C367" s="47" t="s">
        <v>176</v>
      </c>
      <c r="D367" s="5" t="s">
        <v>65</v>
      </c>
      <c r="E367" s="47" t="s">
        <v>236</v>
      </c>
      <c r="F367" s="228">
        <v>400000</v>
      </c>
    </row>
    <row r="368" spans="1:6" ht="54.75" customHeight="1">
      <c r="A368" s="113" t="s">
        <v>233</v>
      </c>
      <c r="B368" s="18" t="s">
        <v>171</v>
      </c>
      <c r="C368" s="46" t="s">
        <v>176</v>
      </c>
      <c r="D368" s="13" t="s">
        <v>63</v>
      </c>
      <c r="E368" s="46"/>
      <c r="F368" s="227">
        <f>F369+F370+F371</f>
        <v>19571000</v>
      </c>
    </row>
    <row r="369" spans="1:6" ht="18.75" customHeight="1">
      <c r="A369" s="56" t="s">
        <v>239</v>
      </c>
      <c r="B369" s="36" t="s">
        <v>171</v>
      </c>
      <c r="C369" s="47" t="s">
        <v>176</v>
      </c>
      <c r="D369" s="5" t="s">
        <v>63</v>
      </c>
      <c r="E369" s="47" t="s">
        <v>241</v>
      </c>
      <c r="F369" s="228">
        <v>30000</v>
      </c>
    </row>
    <row r="370" spans="1:6" ht="25.5">
      <c r="A370" s="58" t="s">
        <v>266</v>
      </c>
      <c r="B370" s="36" t="s">
        <v>171</v>
      </c>
      <c r="C370" s="47" t="s">
        <v>176</v>
      </c>
      <c r="D370" s="5" t="s">
        <v>63</v>
      </c>
      <c r="E370" s="47" t="s">
        <v>267</v>
      </c>
      <c r="F370" s="228">
        <v>12851100</v>
      </c>
    </row>
    <row r="371" spans="1:6" ht="27" customHeight="1">
      <c r="A371" s="58" t="s">
        <v>264</v>
      </c>
      <c r="B371" s="36" t="s">
        <v>171</v>
      </c>
      <c r="C371" s="47" t="s">
        <v>176</v>
      </c>
      <c r="D371" s="5" t="s">
        <v>63</v>
      </c>
      <c r="E371" s="47" t="s">
        <v>265</v>
      </c>
      <c r="F371" s="228">
        <v>6689900</v>
      </c>
    </row>
    <row r="372" spans="1:6" ht="25.5">
      <c r="A372" s="137" t="s">
        <v>217</v>
      </c>
      <c r="B372" s="18" t="s">
        <v>171</v>
      </c>
      <c r="C372" s="46" t="s">
        <v>176</v>
      </c>
      <c r="D372" s="13" t="s">
        <v>64</v>
      </c>
      <c r="E372" s="46"/>
      <c r="F372" s="227">
        <f>SUM(F373:F377)</f>
        <v>620000</v>
      </c>
    </row>
    <row r="373" spans="1:6" ht="25.5">
      <c r="A373" s="56" t="s">
        <v>260</v>
      </c>
      <c r="B373" s="16" t="s">
        <v>171</v>
      </c>
      <c r="C373" s="5" t="s">
        <v>176</v>
      </c>
      <c r="D373" s="5" t="s">
        <v>64</v>
      </c>
      <c r="E373" s="5" t="s">
        <v>259</v>
      </c>
      <c r="F373" s="228">
        <v>0</v>
      </c>
    </row>
    <row r="374" spans="1:6" ht="25.5" customHeight="1">
      <c r="A374" s="56" t="s">
        <v>242</v>
      </c>
      <c r="B374" s="16" t="s">
        <v>171</v>
      </c>
      <c r="C374" s="5" t="s">
        <v>176</v>
      </c>
      <c r="D374" s="5" t="s">
        <v>64</v>
      </c>
      <c r="E374" s="5" t="s">
        <v>243</v>
      </c>
      <c r="F374" s="228">
        <v>451210.26</v>
      </c>
    </row>
    <row r="375" spans="1:6" ht="22.5" customHeight="1">
      <c r="A375" s="56" t="s">
        <v>247</v>
      </c>
      <c r="B375" s="16" t="s">
        <v>171</v>
      </c>
      <c r="C375" s="5" t="s">
        <v>176</v>
      </c>
      <c r="D375" s="5" t="s">
        <v>64</v>
      </c>
      <c r="E375" s="5" t="s">
        <v>249</v>
      </c>
      <c r="F375" s="228">
        <v>22000</v>
      </c>
    </row>
    <row r="376" spans="1:6" ht="25.5">
      <c r="A376" s="56" t="s">
        <v>238</v>
      </c>
      <c r="B376" s="16" t="s">
        <v>171</v>
      </c>
      <c r="C376" s="5" t="s">
        <v>176</v>
      </c>
      <c r="D376" s="5" t="s">
        <v>64</v>
      </c>
      <c r="E376" s="5" t="s">
        <v>74</v>
      </c>
      <c r="F376" s="228">
        <v>71789.74</v>
      </c>
    </row>
    <row r="377" spans="1:6" ht="25.5" customHeight="1">
      <c r="A377" s="56" t="s">
        <v>239</v>
      </c>
      <c r="B377" s="16" t="s">
        <v>171</v>
      </c>
      <c r="C377" s="5" t="s">
        <v>176</v>
      </c>
      <c r="D377" s="5" t="s">
        <v>64</v>
      </c>
      <c r="E377" s="5" t="s">
        <v>241</v>
      </c>
      <c r="F377" s="228">
        <v>75000</v>
      </c>
    </row>
    <row r="378" spans="1:6" ht="38.25" customHeight="1">
      <c r="A378" s="138" t="s">
        <v>199</v>
      </c>
      <c r="B378" s="95" t="s">
        <v>171</v>
      </c>
      <c r="C378" s="96" t="s">
        <v>176</v>
      </c>
      <c r="D378" s="26" t="s">
        <v>66</v>
      </c>
      <c r="E378" s="97"/>
      <c r="F378" s="231">
        <f>F379</f>
        <v>343000</v>
      </c>
    </row>
    <row r="379" spans="1:6" ht="33.75" customHeight="1">
      <c r="A379" s="56" t="s">
        <v>286</v>
      </c>
      <c r="B379" s="98" t="s">
        <v>171</v>
      </c>
      <c r="C379" s="99" t="s">
        <v>176</v>
      </c>
      <c r="D379" s="27" t="s">
        <v>66</v>
      </c>
      <c r="E379" s="100" t="s">
        <v>283</v>
      </c>
      <c r="F379" s="232">
        <v>343000</v>
      </c>
    </row>
    <row r="380" spans="1:6" ht="51">
      <c r="A380" s="137" t="s">
        <v>141</v>
      </c>
      <c r="B380" s="18" t="s">
        <v>171</v>
      </c>
      <c r="C380" s="46" t="s">
        <v>176</v>
      </c>
      <c r="D380" s="13" t="s">
        <v>142</v>
      </c>
      <c r="E380" s="46"/>
      <c r="F380" s="227">
        <f>F381</f>
        <v>343000</v>
      </c>
    </row>
    <row r="381" spans="1:6" ht="25.5">
      <c r="A381" s="56" t="s">
        <v>239</v>
      </c>
      <c r="B381" s="36" t="s">
        <v>171</v>
      </c>
      <c r="C381" s="47" t="s">
        <v>176</v>
      </c>
      <c r="D381" s="5" t="s">
        <v>142</v>
      </c>
      <c r="E381" s="47" t="s">
        <v>283</v>
      </c>
      <c r="F381" s="228">
        <v>343000</v>
      </c>
    </row>
    <row r="382" spans="1:6" ht="12.75">
      <c r="A382" s="105" t="s">
        <v>313</v>
      </c>
      <c r="B382" s="57" t="s">
        <v>171</v>
      </c>
      <c r="C382" s="4" t="s">
        <v>314</v>
      </c>
      <c r="D382" s="7"/>
      <c r="E382" s="7"/>
      <c r="F382" s="229">
        <f>F383</f>
        <v>195000</v>
      </c>
    </row>
    <row r="383" spans="1:6" ht="12.75">
      <c r="A383" s="113" t="s">
        <v>312</v>
      </c>
      <c r="B383" s="18" t="s">
        <v>171</v>
      </c>
      <c r="C383" s="46" t="s">
        <v>314</v>
      </c>
      <c r="D383" s="13" t="s">
        <v>67</v>
      </c>
      <c r="E383" s="46"/>
      <c r="F383" s="227">
        <f>F384+F385</f>
        <v>195000</v>
      </c>
    </row>
    <row r="384" spans="1:6" ht="38.25">
      <c r="A384" s="56" t="s">
        <v>330</v>
      </c>
      <c r="B384" s="36" t="s">
        <v>171</v>
      </c>
      <c r="C384" s="47" t="s">
        <v>314</v>
      </c>
      <c r="D384" s="5" t="s">
        <v>67</v>
      </c>
      <c r="E384" s="47" t="s">
        <v>327</v>
      </c>
      <c r="F384" s="228">
        <v>0</v>
      </c>
    </row>
    <row r="385" spans="1:6" ht="25.5">
      <c r="A385" s="56" t="s">
        <v>239</v>
      </c>
      <c r="B385" s="36" t="s">
        <v>171</v>
      </c>
      <c r="C385" s="47" t="s">
        <v>314</v>
      </c>
      <c r="D385" s="5" t="s">
        <v>67</v>
      </c>
      <c r="E385" s="47" t="s">
        <v>241</v>
      </c>
      <c r="F385" s="228">
        <v>195000</v>
      </c>
    </row>
    <row r="386" spans="1:6" ht="12.75">
      <c r="A386" s="139" t="s">
        <v>218</v>
      </c>
      <c r="B386" s="23" t="s">
        <v>197</v>
      </c>
      <c r="C386" s="23"/>
      <c r="D386" s="22"/>
      <c r="E386" s="23"/>
      <c r="F386" s="243">
        <f>F387</f>
        <v>6050702.83</v>
      </c>
    </row>
    <row r="387" spans="1:6" ht="12.75">
      <c r="A387" s="105" t="s">
        <v>224</v>
      </c>
      <c r="B387" s="17" t="s">
        <v>197</v>
      </c>
      <c r="C387" s="44" t="s">
        <v>172</v>
      </c>
      <c r="D387" s="4"/>
      <c r="E387" s="44"/>
      <c r="F387" s="229">
        <f>F388+F393</f>
        <v>6050702.83</v>
      </c>
    </row>
    <row r="388" spans="1:9" ht="25.5">
      <c r="A388" s="140" t="s">
        <v>324</v>
      </c>
      <c r="B388" s="91" t="s">
        <v>197</v>
      </c>
      <c r="C388" s="40" t="s">
        <v>172</v>
      </c>
      <c r="D388" s="40" t="s">
        <v>13</v>
      </c>
      <c r="E388" s="40"/>
      <c r="F388" s="226">
        <f>F389+F392</f>
        <v>5320707.54</v>
      </c>
      <c r="I388" s="67"/>
    </row>
    <row r="389" spans="1:6" ht="38.25">
      <c r="A389" s="113" t="s">
        <v>315</v>
      </c>
      <c r="B389" s="15" t="s">
        <v>197</v>
      </c>
      <c r="C389" s="13" t="s">
        <v>172</v>
      </c>
      <c r="D389" s="13" t="s">
        <v>68</v>
      </c>
      <c r="E389" s="13"/>
      <c r="F389" s="227">
        <f>F390</f>
        <v>315000</v>
      </c>
    </row>
    <row r="390" spans="1:6" ht="25.5">
      <c r="A390" s="56" t="s">
        <v>239</v>
      </c>
      <c r="B390" s="16" t="s">
        <v>197</v>
      </c>
      <c r="C390" s="5" t="s">
        <v>172</v>
      </c>
      <c r="D390" s="5" t="s">
        <v>68</v>
      </c>
      <c r="E390" s="5" t="s">
        <v>241</v>
      </c>
      <c r="F390" s="228">
        <v>315000</v>
      </c>
    </row>
    <row r="391" spans="1:6" ht="12.75">
      <c r="A391" s="113" t="s">
        <v>316</v>
      </c>
      <c r="B391" s="62" t="s">
        <v>197</v>
      </c>
      <c r="C391" s="13" t="s">
        <v>172</v>
      </c>
      <c r="D391" s="61" t="s">
        <v>81</v>
      </c>
      <c r="E391" s="13"/>
      <c r="F391" s="227">
        <f>F392</f>
        <v>5005707.54</v>
      </c>
    </row>
    <row r="392" spans="1:6" ht="25.5">
      <c r="A392" s="56" t="s">
        <v>317</v>
      </c>
      <c r="B392" s="16" t="s">
        <v>197</v>
      </c>
      <c r="C392" s="5" t="s">
        <v>172</v>
      </c>
      <c r="D392" s="5" t="s">
        <v>81</v>
      </c>
      <c r="E392" s="5" t="s">
        <v>318</v>
      </c>
      <c r="F392" s="228">
        <v>5005707.54</v>
      </c>
    </row>
    <row r="393" spans="1:6" ht="25.5">
      <c r="A393" s="140" t="s">
        <v>125</v>
      </c>
      <c r="B393" s="73" t="s">
        <v>197</v>
      </c>
      <c r="C393" s="74" t="s">
        <v>172</v>
      </c>
      <c r="D393" s="74" t="s">
        <v>124</v>
      </c>
      <c r="E393" s="101"/>
      <c r="F393" s="241">
        <f>F394</f>
        <v>729995.29</v>
      </c>
    </row>
    <row r="394" spans="1:6" ht="38.25">
      <c r="A394" s="58" t="s">
        <v>338</v>
      </c>
      <c r="B394" s="36" t="s">
        <v>197</v>
      </c>
      <c r="C394" s="5" t="s">
        <v>172</v>
      </c>
      <c r="D394" s="5" t="s">
        <v>124</v>
      </c>
      <c r="E394" s="12" t="s">
        <v>281</v>
      </c>
      <c r="F394" s="242">
        <v>729995.29</v>
      </c>
    </row>
    <row r="395" spans="1:6" ht="12.75">
      <c r="A395" s="139" t="s">
        <v>219</v>
      </c>
      <c r="B395" s="23" t="s">
        <v>170</v>
      </c>
      <c r="C395" s="23"/>
      <c r="D395" s="22"/>
      <c r="E395" s="23"/>
      <c r="F395" s="243">
        <f>F396</f>
        <v>600000</v>
      </c>
    </row>
    <row r="396" spans="1:6" ht="12.75">
      <c r="A396" s="105" t="s">
        <v>193</v>
      </c>
      <c r="B396" s="17" t="s">
        <v>170</v>
      </c>
      <c r="C396" s="44" t="s">
        <v>173</v>
      </c>
      <c r="D396" s="4"/>
      <c r="E396" s="44"/>
      <c r="F396" s="229">
        <f>F397</f>
        <v>600000</v>
      </c>
    </row>
    <row r="397" spans="1:9" ht="25.5">
      <c r="A397" s="141" t="s">
        <v>325</v>
      </c>
      <c r="B397" s="25" t="s">
        <v>170</v>
      </c>
      <c r="C397" s="10" t="s">
        <v>173</v>
      </c>
      <c r="D397" s="10" t="s">
        <v>69</v>
      </c>
      <c r="E397" s="10"/>
      <c r="F397" s="226">
        <f>F398</f>
        <v>600000</v>
      </c>
      <c r="I397" s="67"/>
    </row>
    <row r="398" spans="1:6" ht="38.25">
      <c r="A398" s="56" t="s">
        <v>276</v>
      </c>
      <c r="B398" s="16" t="s">
        <v>170</v>
      </c>
      <c r="C398" s="5" t="s">
        <v>173</v>
      </c>
      <c r="D398" s="5" t="s">
        <v>69</v>
      </c>
      <c r="E398" s="5" t="s">
        <v>275</v>
      </c>
      <c r="F398" s="228">
        <v>600000</v>
      </c>
    </row>
    <row r="399" spans="1:6" ht="18.75" customHeight="1">
      <c r="A399" s="117" t="s">
        <v>215</v>
      </c>
      <c r="B399" s="94" t="s">
        <v>212</v>
      </c>
      <c r="C399" s="24"/>
      <c r="D399" s="24"/>
      <c r="E399" s="24"/>
      <c r="F399" s="233">
        <f>F400</f>
        <v>3622000</v>
      </c>
    </row>
    <row r="400" spans="1:9" ht="18" customHeight="1">
      <c r="A400" s="142" t="s">
        <v>271</v>
      </c>
      <c r="B400" s="102" t="s">
        <v>212</v>
      </c>
      <c r="C400" s="11" t="s">
        <v>166</v>
      </c>
      <c r="D400" s="11"/>
      <c r="E400" s="11"/>
      <c r="F400" s="234">
        <f>F401+F403</f>
        <v>3622000</v>
      </c>
      <c r="I400" s="67"/>
    </row>
    <row r="401" spans="1:6" ht="12.75">
      <c r="A401" s="113" t="s">
        <v>271</v>
      </c>
      <c r="B401" s="15" t="s">
        <v>212</v>
      </c>
      <c r="C401" s="13" t="s">
        <v>166</v>
      </c>
      <c r="D401" s="13" t="s">
        <v>70</v>
      </c>
      <c r="E401" s="13"/>
      <c r="F401" s="227">
        <f>F402</f>
        <v>2990000</v>
      </c>
    </row>
    <row r="402" spans="1:6" ht="12.75">
      <c r="A402" s="58" t="s">
        <v>319</v>
      </c>
      <c r="B402" s="16" t="s">
        <v>212</v>
      </c>
      <c r="C402" s="5" t="s">
        <v>166</v>
      </c>
      <c r="D402" s="5" t="s">
        <v>70</v>
      </c>
      <c r="E402" s="5" t="s">
        <v>272</v>
      </c>
      <c r="F402" s="228">
        <v>2990000</v>
      </c>
    </row>
    <row r="403" spans="1:6" ht="38.25">
      <c r="A403" s="113" t="s">
        <v>143</v>
      </c>
      <c r="B403" s="15" t="s">
        <v>212</v>
      </c>
      <c r="C403" s="13" t="s">
        <v>166</v>
      </c>
      <c r="D403" s="13" t="s">
        <v>144</v>
      </c>
      <c r="E403" s="13"/>
      <c r="F403" s="227">
        <f>F404</f>
        <v>632000</v>
      </c>
    </row>
    <row r="404" spans="1:6" ht="12.75">
      <c r="A404" s="58" t="s">
        <v>319</v>
      </c>
      <c r="B404" s="16" t="s">
        <v>212</v>
      </c>
      <c r="C404" s="5" t="s">
        <v>166</v>
      </c>
      <c r="D404" s="5" t="s">
        <v>144</v>
      </c>
      <c r="E404" s="5" t="s">
        <v>272</v>
      </c>
      <c r="F404" s="228">
        <v>632000</v>
      </c>
    </row>
    <row r="405" spans="1:6" ht="24.75" customHeight="1">
      <c r="A405" s="139" t="s">
        <v>220</v>
      </c>
      <c r="B405" s="21" t="s">
        <v>200</v>
      </c>
      <c r="C405" s="22"/>
      <c r="D405" s="22"/>
      <c r="E405" s="22"/>
      <c r="F405" s="243">
        <f>F406</f>
        <v>7083000</v>
      </c>
    </row>
    <row r="406" spans="1:6" ht="25.5">
      <c r="A406" s="118" t="s">
        <v>221</v>
      </c>
      <c r="B406" s="57" t="s">
        <v>200</v>
      </c>
      <c r="C406" s="11" t="s">
        <v>166</v>
      </c>
      <c r="D406" s="11"/>
      <c r="E406" s="11"/>
      <c r="F406" s="229">
        <f>F409+F407</f>
        <v>7083000</v>
      </c>
    </row>
    <row r="407" spans="1:6" ht="25.5">
      <c r="A407" s="143" t="s">
        <v>205</v>
      </c>
      <c r="B407" s="20" t="s">
        <v>200</v>
      </c>
      <c r="C407" s="20" t="s">
        <v>166</v>
      </c>
      <c r="D407" s="20" t="s">
        <v>72</v>
      </c>
      <c r="E407" s="14"/>
      <c r="F407" s="227">
        <f>F408</f>
        <v>6583000</v>
      </c>
    </row>
    <row r="408" spans="1:6" ht="12.75">
      <c r="A408" s="144" t="s">
        <v>273</v>
      </c>
      <c r="B408" s="16" t="s">
        <v>200</v>
      </c>
      <c r="C408" s="12" t="s">
        <v>166</v>
      </c>
      <c r="D408" s="52" t="s">
        <v>72</v>
      </c>
      <c r="E408" s="12" t="s">
        <v>274</v>
      </c>
      <c r="F408" s="242">
        <v>6583000</v>
      </c>
    </row>
    <row r="409" spans="1:9" ht="12.75">
      <c r="A409" s="143" t="s">
        <v>206</v>
      </c>
      <c r="B409" s="20" t="s">
        <v>200</v>
      </c>
      <c r="C409" s="20" t="s">
        <v>166</v>
      </c>
      <c r="D409" s="20" t="s">
        <v>71</v>
      </c>
      <c r="E409" s="14"/>
      <c r="F409" s="227">
        <f>F410</f>
        <v>500000</v>
      </c>
      <c r="I409" s="67"/>
    </row>
    <row r="410" spans="1:6" ht="13.5" thickBot="1">
      <c r="A410" s="145" t="s">
        <v>273</v>
      </c>
      <c r="B410" s="146" t="s">
        <v>200</v>
      </c>
      <c r="C410" s="147" t="s">
        <v>166</v>
      </c>
      <c r="D410" s="53" t="s">
        <v>71</v>
      </c>
      <c r="E410" s="147" t="s">
        <v>274</v>
      </c>
      <c r="F410" s="242">
        <v>500000</v>
      </c>
    </row>
    <row r="411" spans="1:8" ht="16.5" thickBot="1">
      <c r="A411" s="60" t="s">
        <v>183</v>
      </c>
      <c r="B411" s="148"/>
      <c r="C411" s="148"/>
      <c r="D411" s="54"/>
      <c r="E411" s="54"/>
      <c r="F411" s="233">
        <f>F13+F93+F97+F101+F119+F158+F308+F342+F346+F386+F395+F399+F405</f>
        <v>447382999.99999994</v>
      </c>
      <c r="H411" s="67"/>
    </row>
    <row r="412" ht="12.75">
      <c r="A412" s="59"/>
    </row>
    <row r="413" spans="3:9" ht="12.75">
      <c r="C413" s="37" t="s">
        <v>226</v>
      </c>
      <c r="D413" s="37"/>
      <c r="E413" s="37"/>
      <c r="F413" s="38">
        <f>F15+F19+F21+F27+F66+F74+F82+F91+F106+F116+F121+F133+F139+F142+F143+F147+F149+F156+F163+F165+F176+F200+F210+F238+F241+F259+F261+F266+F270+F276+F279+F284+F292+F300+F302+F305+F313+F316+F321+F324+F326+F329+F340+F343+F347+F359+F383+F388+F395+F402+F409</f>
        <v>154717733.69</v>
      </c>
      <c r="H413" s="67"/>
      <c r="I413" s="67"/>
    </row>
    <row r="414" spans="3:6" ht="12.75">
      <c r="C414" s="37" t="s">
        <v>147</v>
      </c>
      <c r="D414" s="37"/>
      <c r="E414" s="37"/>
      <c r="F414" s="38"/>
    </row>
    <row r="415" spans="3:9" ht="12.75">
      <c r="C415" s="37" t="s">
        <v>227</v>
      </c>
      <c r="D415" s="37"/>
      <c r="E415" s="37"/>
      <c r="F415" s="38">
        <f>F161+F198</f>
        <v>15998000</v>
      </c>
      <c r="I415" s="67"/>
    </row>
    <row r="416" spans="3:9" ht="12.75">
      <c r="C416" s="37" t="s">
        <v>228</v>
      </c>
      <c r="D416" s="37"/>
      <c r="E416" s="37"/>
      <c r="F416" s="38">
        <f>F30+F35+F39+F64+F70+F72+F95+F99+F103+F111+F114+F128+F130+F135+F137+F151+F153+F178+F188+F191+F195+F212+F215+F225+F235+F246+F249+F252+F255+F257+F273+F298+F311+F334+F336+F338+F350++F356+F363+F393+F403+F407</f>
        <v>273673404.30999994</v>
      </c>
      <c r="I416" s="67"/>
    </row>
    <row r="417" spans="3:9" ht="14.25" customHeight="1">
      <c r="C417" s="37" t="s">
        <v>362</v>
      </c>
      <c r="D417" s="37"/>
      <c r="E417" s="37"/>
      <c r="F417" s="38">
        <f>F123+F125</f>
        <v>940860</v>
      </c>
      <c r="I417" s="67"/>
    </row>
    <row r="418" spans="3:9" ht="12.75">
      <c r="C418" s="37" t="s">
        <v>229</v>
      </c>
      <c r="D418" s="37"/>
      <c r="E418" s="72"/>
      <c r="F418" s="38">
        <f>F45+F47+F51+F53+F55+F59+F61+F318</f>
        <v>2053002</v>
      </c>
      <c r="I418" s="67"/>
    </row>
    <row r="419" spans="3:6" ht="12.75">
      <c r="C419" s="37"/>
      <c r="D419" s="37"/>
      <c r="E419" s="37"/>
      <c r="F419" s="38">
        <f>SUM(F413:F418)</f>
        <v>447382999.99999994</v>
      </c>
    </row>
    <row r="421" spans="3:6" ht="12.75">
      <c r="C421" s="51" t="s">
        <v>361</v>
      </c>
      <c r="F421" s="48">
        <f>F20+F44+F71+F96+F100+F112+F122+F127+F129+F131+F136+F152+F154+F335+F337+F339+F341+F394+F410+F408</f>
        <v>40528644.699999996</v>
      </c>
    </row>
    <row r="423" ht="12.75">
      <c r="F423" s="69"/>
    </row>
  </sheetData>
  <sheetProtection/>
  <mergeCells count="7">
    <mergeCell ref="F7:F12"/>
    <mergeCell ref="A5:E5"/>
    <mergeCell ref="A7:A12"/>
    <mergeCell ref="B7:B12"/>
    <mergeCell ref="C7:C12"/>
    <mergeCell ref="D7:D12"/>
    <mergeCell ref="E7:E12"/>
  </mergeCells>
  <printOptions/>
  <pageMargins left="0.7480314960629921" right="0.17" top="0.17" bottom="0.17" header="0.5118110236220472" footer="0.19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6"/>
  <sheetViews>
    <sheetView tabSelected="1" zoomScalePageLayoutView="0" workbookViewId="0" topLeftCell="A1">
      <selection activeCell="F397" sqref="F397:G397"/>
    </sheetView>
  </sheetViews>
  <sheetFormatPr defaultColWidth="9.00390625" defaultRowHeight="12.75"/>
  <cols>
    <col min="1" max="1" width="57.625" style="0" customWidth="1"/>
    <col min="2" max="2" width="8.625" style="0" customWidth="1"/>
    <col min="3" max="3" width="6.875" style="0" customWidth="1"/>
    <col min="4" max="4" width="6.375" style="0" customWidth="1"/>
    <col min="5" max="5" width="12.25390625" style="0" customWidth="1"/>
    <col min="6" max="6" width="6.25390625" style="0" customWidth="1"/>
    <col min="7" max="7" width="17.75390625" style="0" customWidth="1"/>
    <col min="9" max="9" width="13.875" style="66" bestFit="1" customWidth="1"/>
    <col min="10" max="10" width="15.625" style="66" customWidth="1"/>
    <col min="11" max="11" width="9.125" style="66" customWidth="1"/>
    <col min="12" max="12" width="16.25390625" style="66" customWidth="1"/>
    <col min="13" max="13" width="11.75390625" style="66" bestFit="1" customWidth="1"/>
  </cols>
  <sheetData>
    <row r="1" ht="12.75">
      <c r="F1" s="245" t="s">
        <v>379</v>
      </c>
    </row>
    <row r="2" spans="1:4" ht="12.75">
      <c r="A2" s="64"/>
      <c r="B2" s="64"/>
      <c r="D2" t="s">
        <v>376</v>
      </c>
    </row>
    <row r="3" spans="1:5" ht="12.75">
      <c r="A3" s="64"/>
      <c r="B3" s="64"/>
      <c r="E3" t="s">
        <v>377</v>
      </c>
    </row>
    <row r="4" spans="1:7" ht="43.5" customHeight="1">
      <c r="A4" s="267" t="s">
        <v>383</v>
      </c>
      <c r="B4" s="267"/>
      <c r="C4" s="267"/>
      <c r="D4" s="267"/>
      <c r="E4" s="267"/>
      <c r="F4" s="267"/>
      <c r="G4" s="267"/>
    </row>
    <row r="5" spans="1:6" ht="5.25" customHeight="1" thickBot="1">
      <c r="A5" s="1"/>
      <c r="B5" s="1"/>
      <c r="C5" s="2"/>
      <c r="D5" s="2"/>
      <c r="E5" s="3"/>
      <c r="F5" s="3"/>
    </row>
    <row r="6" spans="1:7" ht="12.75" customHeight="1">
      <c r="A6" s="249" t="s">
        <v>164</v>
      </c>
      <c r="B6" s="265" t="s">
        <v>380</v>
      </c>
      <c r="C6" s="252" t="s">
        <v>165</v>
      </c>
      <c r="D6" s="255" t="s">
        <v>174</v>
      </c>
      <c r="E6" s="258" t="s">
        <v>184</v>
      </c>
      <c r="F6" s="261" t="s">
        <v>185</v>
      </c>
      <c r="G6" s="246" t="s">
        <v>378</v>
      </c>
    </row>
    <row r="7" spans="1:7" ht="12.75" customHeight="1">
      <c r="A7" s="250"/>
      <c r="B7" s="266"/>
      <c r="C7" s="253"/>
      <c r="D7" s="256"/>
      <c r="E7" s="259"/>
      <c r="F7" s="262"/>
      <c r="G7" s="247"/>
    </row>
    <row r="8" spans="1:7" ht="12.75">
      <c r="A8" s="250"/>
      <c r="B8" s="266"/>
      <c r="C8" s="253"/>
      <c r="D8" s="256"/>
      <c r="E8" s="259"/>
      <c r="F8" s="262"/>
      <c r="G8" s="247"/>
    </row>
    <row r="9" spans="1:7" ht="12.75">
      <c r="A9" s="250"/>
      <c r="B9" s="266"/>
      <c r="C9" s="253"/>
      <c r="D9" s="256"/>
      <c r="E9" s="259"/>
      <c r="F9" s="262"/>
      <c r="G9" s="247"/>
    </row>
    <row r="10" spans="1:7" ht="12.75">
      <c r="A10" s="250"/>
      <c r="B10" s="266"/>
      <c r="C10" s="253"/>
      <c r="D10" s="256"/>
      <c r="E10" s="259"/>
      <c r="F10" s="262"/>
      <c r="G10" s="247"/>
    </row>
    <row r="11" spans="1:7" ht="26.25" customHeight="1" thickBot="1">
      <c r="A11" s="250"/>
      <c r="B11" s="266"/>
      <c r="C11" s="268"/>
      <c r="D11" s="269"/>
      <c r="E11" s="259"/>
      <c r="F11" s="264"/>
      <c r="G11" s="247"/>
    </row>
    <row r="12" spans="1:7" ht="32.25" thickBot="1">
      <c r="A12" s="154" t="s">
        <v>381</v>
      </c>
      <c r="B12" s="153"/>
      <c r="C12" s="151"/>
      <c r="D12" s="151"/>
      <c r="E12" s="152"/>
      <c r="F12" s="151"/>
      <c r="G12" s="244">
        <f>G414</f>
        <v>447382999.99999994</v>
      </c>
    </row>
    <row r="13" spans="1:7" ht="15.75">
      <c r="A13" s="158" t="s">
        <v>180</v>
      </c>
      <c r="B13" s="156" t="s">
        <v>382</v>
      </c>
      <c r="C13" s="159" t="s">
        <v>166</v>
      </c>
      <c r="D13" s="159"/>
      <c r="E13" s="159"/>
      <c r="F13" s="159"/>
      <c r="G13" s="230">
        <f>G14+G18+G63+G66+G69</f>
        <v>28101017.03</v>
      </c>
    </row>
    <row r="14" spans="1:12" ht="37.5" customHeight="1">
      <c r="A14" s="103" t="s">
        <v>201</v>
      </c>
      <c r="B14" s="155" t="s">
        <v>382</v>
      </c>
      <c r="C14" s="164" t="s">
        <v>166</v>
      </c>
      <c r="D14" s="165" t="s">
        <v>175</v>
      </c>
      <c r="E14" s="165"/>
      <c r="F14" s="165"/>
      <c r="G14" s="229">
        <f>G15</f>
        <v>539600</v>
      </c>
      <c r="I14" s="55"/>
      <c r="J14" s="55"/>
      <c r="K14" s="55"/>
      <c r="L14" s="67"/>
    </row>
    <row r="15" spans="1:11" ht="15.75" customHeight="1">
      <c r="A15" s="104" t="s">
        <v>277</v>
      </c>
      <c r="B15" s="161" t="s">
        <v>382</v>
      </c>
      <c r="C15" s="166" t="s">
        <v>166</v>
      </c>
      <c r="D15" s="167" t="s">
        <v>175</v>
      </c>
      <c r="E15" s="26" t="s">
        <v>364</v>
      </c>
      <c r="F15" s="167"/>
      <c r="G15" s="227">
        <f>G16+G17</f>
        <v>539600</v>
      </c>
      <c r="I15" s="55"/>
      <c r="J15" s="55"/>
      <c r="K15" s="55"/>
    </row>
    <row r="16" spans="1:11" ht="42.75" customHeight="1">
      <c r="A16" s="56" t="s">
        <v>328</v>
      </c>
      <c r="B16" s="162" t="s">
        <v>382</v>
      </c>
      <c r="C16" s="35" t="s">
        <v>166</v>
      </c>
      <c r="D16" s="27" t="s">
        <v>175</v>
      </c>
      <c r="E16" s="27" t="s">
        <v>364</v>
      </c>
      <c r="F16" s="27" t="s">
        <v>327</v>
      </c>
      <c r="G16" s="228">
        <f>202020+40000</f>
        <v>242020</v>
      </c>
      <c r="I16" s="55"/>
      <c r="J16" s="55"/>
      <c r="K16" s="55"/>
    </row>
    <row r="17" spans="1:12" ht="24" customHeight="1">
      <c r="A17" s="56" t="s">
        <v>239</v>
      </c>
      <c r="B17" s="162" t="s">
        <v>382</v>
      </c>
      <c r="C17" s="35" t="s">
        <v>166</v>
      </c>
      <c r="D17" s="27" t="s">
        <v>175</v>
      </c>
      <c r="E17" s="27" t="s">
        <v>364</v>
      </c>
      <c r="F17" s="27" t="s">
        <v>241</v>
      </c>
      <c r="G17" s="228">
        <f>97580+200000</f>
        <v>297580</v>
      </c>
      <c r="I17" s="55"/>
      <c r="J17" s="55"/>
      <c r="K17" s="55"/>
      <c r="L17" s="67"/>
    </row>
    <row r="18" spans="1:11" ht="29.25" customHeight="1">
      <c r="A18" s="105" t="s">
        <v>194</v>
      </c>
      <c r="B18" s="155" t="s">
        <v>382</v>
      </c>
      <c r="C18" s="164" t="s">
        <v>166</v>
      </c>
      <c r="D18" s="165" t="s">
        <v>176</v>
      </c>
      <c r="E18" s="165"/>
      <c r="F18" s="165"/>
      <c r="G18" s="229">
        <f>G19+G21+G27+G30+G35+G39+G45+G47+G51+G53+G55+G59+G61</f>
        <v>18791472.39</v>
      </c>
      <c r="I18" s="55"/>
      <c r="J18" s="55"/>
      <c r="K18" s="55"/>
    </row>
    <row r="19" spans="1:11" ht="42.75" customHeight="1">
      <c r="A19" s="106" t="s">
        <v>154</v>
      </c>
      <c r="B19" s="161" t="s">
        <v>382</v>
      </c>
      <c r="C19" s="166" t="s">
        <v>166</v>
      </c>
      <c r="D19" s="167" t="s">
        <v>176</v>
      </c>
      <c r="E19" s="26" t="s">
        <v>159</v>
      </c>
      <c r="F19" s="167"/>
      <c r="G19" s="227">
        <f>G20</f>
        <v>93510.12</v>
      </c>
      <c r="I19" s="55"/>
      <c r="J19" s="55"/>
      <c r="K19" s="55"/>
    </row>
    <row r="20" spans="1:11" ht="21" customHeight="1">
      <c r="A20" s="56" t="s">
        <v>340</v>
      </c>
      <c r="B20" s="162" t="s">
        <v>382</v>
      </c>
      <c r="C20" s="35" t="s">
        <v>166</v>
      </c>
      <c r="D20" s="27" t="s">
        <v>176</v>
      </c>
      <c r="E20" s="27" t="s">
        <v>159</v>
      </c>
      <c r="F20" s="27" t="s">
        <v>341</v>
      </c>
      <c r="G20" s="228">
        <v>93510.12</v>
      </c>
      <c r="I20" s="55"/>
      <c r="J20" s="55"/>
      <c r="K20" s="55"/>
    </row>
    <row r="21" spans="1:12" ht="28.5" customHeight="1">
      <c r="A21" s="104" t="s">
        <v>246</v>
      </c>
      <c r="B21" s="161" t="s">
        <v>382</v>
      </c>
      <c r="C21" s="166" t="s">
        <v>166</v>
      </c>
      <c r="D21" s="167" t="s">
        <v>176</v>
      </c>
      <c r="E21" s="26" t="s">
        <v>14</v>
      </c>
      <c r="F21" s="167"/>
      <c r="G21" s="227">
        <f>SUM(G22:G26)</f>
        <v>16279962.27</v>
      </c>
      <c r="I21" s="55"/>
      <c r="J21" s="55"/>
      <c r="K21" s="55"/>
      <c r="L21" s="67"/>
    </row>
    <row r="22" spans="1:12" ht="25.5" customHeight="1">
      <c r="A22" s="56" t="s">
        <v>75</v>
      </c>
      <c r="B22" s="162" t="s">
        <v>382</v>
      </c>
      <c r="C22" s="35" t="s">
        <v>166</v>
      </c>
      <c r="D22" s="27" t="s">
        <v>176</v>
      </c>
      <c r="E22" s="27" t="s">
        <v>14</v>
      </c>
      <c r="F22" s="27" t="s">
        <v>243</v>
      </c>
      <c r="G22" s="228">
        <f>9839100+300000</f>
        <v>10139100</v>
      </c>
      <c r="L22" s="68"/>
    </row>
    <row r="23" spans="1:7" ht="13.5" customHeight="1">
      <c r="A23" s="56" t="s">
        <v>247</v>
      </c>
      <c r="B23" s="162" t="s">
        <v>382</v>
      </c>
      <c r="C23" s="35" t="s">
        <v>248</v>
      </c>
      <c r="D23" s="27" t="s">
        <v>176</v>
      </c>
      <c r="E23" s="27" t="s">
        <v>14</v>
      </c>
      <c r="F23" s="27" t="s">
        <v>249</v>
      </c>
      <c r="G23" s="228">
        <v>258718.27</v>
      </c>
    </row>
    <row r="24" spans="1:7" ht="39" customHeight="1">
      <c r="A24" s="56" t="s">
        <v>73</v>
      </c>
      <c r="B24" s="162" t="s">
        <v>382</v>
      </c>
      <c r="C24" s="35" t="s">
        <v>248</v>
      </c>
      <c r="D24" s="27" t="s">
        <v>176</v>
      </c>
      <c r="E24" s="27" t="s">
        <v>14</v>
      </c>
      <c r="F24" s="27" t="s">
        <v>74</v>
      </c>
      <c r="G24" s="228">
        <f>3526539.34+368000-327.18+87.58</f>
        <v>3894299.7399999998</v>
      </c>
    </row>
    <row r="25" spans="1:9" ht="27.75" customHeight="1">
      <c r="A25" s="56" t="s">
        <v>239</v>
      </c>
      <c r="B25" s="162" t="s">
        <v>382</v>
      </c>
      <c r="C25" s="35" t="s">
        <v>166</v>
      </c>
      <c r="D25" s="27" t="s">
        <v>176</v>
      </c>
      <c r="E25" s="27" t="s">
        <v>14</v>
      </c>
      <c r="F25" s="27" t="s">
        <v>241</v>
      </c>
      <c r="G25" s="228">
        <f>1487844.26+500000</f>
        <v>1987844.26</v>
      </c>
      <c r="I25" s="67"/>
    </row>
    <row r="26" spans="1:7" ht="27" customHeight="1">
      <c r="A26" s="58" t="s">
        <v>266</v>
      </c>
      <c r="B26" s="162" t="s">
        <v>382</v>
      </c>
      <c r="C26" s="35" t="s">
        <v>166</v>
      </c>
      <c r="D26" s="27" t="s">
        <v>176</v>
      </c>
      <c r="E26" s="27" t="s">
        <v>14</v>
      </c>
      <c r="F26" s="27" t="s">
        <v>267</v>
      </c>
      <c r="G26" s="228"/>
    </row>
    <row r="27" spans="1:7" ht="27" customHeight="1">
      <c r="A27" s="107" t="s">
        <v>198</v>
      </c>
      <c r="B27" s="161" t="s">
        <v>382</v>
      </c>
      <c r="C27" s="76" t="s">
        <v>166</v>
      </c>
      <c r="D27" s="26" t="s">
        <v>176</v>
      </c>
      <c r="E27" s="26" t="s">
        <v>15</v>
      </c>
      <c r="F27" s="26"/>
      <c r="G27" s="227">
        <f>G28+G29</f>
        <v>1350000</v>
      </c>
    </row>
    <row r="28" spans="1:7" ht="21.75" customHeight="1">
      <c r="A28" s="56" t="s">
        <v>76</v>
      </c>
      <c r="B28" s="162" t="s">
        <v>382</v>
      </c>
      <c r="C28" s="35" t="s">
        <v>166</v>
      </c>
      <c r="D28" s="27" t="s">
        <v>176</v>
      </c>
      <c r="E28" s="27" t="s">
        <v>15</v>
      </c>
      <c r="F28" s="27" t="s">
        <v>243</v>
      </c>
      <c r="G28" s="228">
        <v>1100000</v>
      </c>
    </row>
    <row r="29" spans="1:7" ht="42" customHeight="1">
      <c r="A29" s="56" t="s">
        <v>73</v>
      </c>
      <c r="B29" s="162" t="s">
        <v>382</v>
      </c>
      <c r="C29" s="35" t="s">
        <v>166</v>
      </c>
      <c r="D29" s="27" t="s">
        <v>176</v>
      </c>
      <c r="E29" s="27" t="s">
        <v>15</v>
      </c>
      <c r="F29" s="27" t="s">
        <v>74</v>
      </c>
      <c r="G29" s="228">
        <f>300000-50000</f>
        <v>250000</v>
      </c>
    </row>
    <row r="30" spans="1:7" ht="30" customHeight="1">
      <c r="A30" s="108" t="s">
        <v>214</v>
      </c>
      <c r="B30" s="161" t="s">
        <v>382</v>
      </c>
      <c r="C30" s="76" t="s">
        <v>166</v>
      </c>
      <c r="D30" s="26" t="s">
        <v>176</v>
      </c>
      <c r="E30" s="26" t="s">
        <v>16</v>
      </c>
      <c r="F30" s="26"/>
      <c r="G30" s="227">
        <f>SUM(G31:G34)</f>
        <v>350000</v>
      </c>
    </row>
    <row r="31" spans="1:7" ht="18.75" customHeight="1">
      <c r="A31" s="56" t="s">
        <v>76</v>
      </c>
      <c r="B31" s="162" t="s">
        <v>382</v>
      </c>
      <c r="C31" s="35" t="s">
        <v>166</v>
      </c>
      <c r="D31" s="27" t="s">
        <v>176</v>
      </c>
      <c r="E31" s="27" t="s">
        <v>16</v>
      </c>
      <c r="F31" s="27" t="s">
        <v>243</v>
      </c>
      <c r="G31" s="228">
        <v>190519.94</v>
      </c>
    </row>
    <row r="32" spans="1:7" ht="18.75" customHeight="1">
      <c r="A32" s="56" t="s">
        <v>247</v>
      </c>
      <c r="B32" s="162" t="s">
        <v>382</v>
      </c>
      <c r="C32" s="35" t="s">
        <v>166</v>
      </c>
      <c r="D32" s="27" t="s">
        <v>176</v>
      </c>
      <c r="E32" s="27" t="s">
        <v>16</v>
      </c>
      <c r="F32" s="27" t="s">
        <v>249</v>
      </c>
      <c r="G32" s="228">
        <v>11000</v>
      </c>
    </row>
    <row r="33" spans="1:7" ht="42.75" customHeight="1">
      <c r="A33" s="56" t="s">
        <v>73</v>
      </c>
      <c r="B33" s="162" t="s">
        <v>382</v>
      </c>
      <c r="C33" s="35" t="s">
        <v>166</v>
      </c>
      <c r="D33" s="27" t="s">
        <v>176</v>
      </c>
      <c r="E33" s="27" t="s">
        <v>16</v>
      </c>
      <c r="F33" s="27" t="s">
        <v>74</v>
      </c>
      <c r="G33" s="228">
        <v>85480.06</v>
      </c>
    </row>
    <row r="34" spans="1:7" ht="30" customHeight="1">
      <c r="A34" s="56" t="s">
        <v>239</v>
      </c>
      <c r="B34" s="162" t="s">
        <v>382</v>
      </c>
      <c r="C34" s="35" t="s">
        <v>166</v>
      </c>
      <c r="D34" s="27" t="s">
        <v>176</v>
      </c>
      <c r="E34" s="27" t="s">
        <v>16</v>
      </c>
      <c r="F34" s="27" t="s">
        <v>241</v>
      </c>
      <c r="G34" s="228">
        <v>63000</v>
      </c>
    </row>
    <row r="35" spans="1:7" ht="24.75" customHeight="1">
      <c r="A35" s="106" t="s">
        <v>203</v>
      </c>
      <c r="B35" s="161" t="s">
        <v>382</v>
      </c>
      <c r="C35" s="76" t="s">
        <v>166</v>
      </c>
      <c r="D35" s="26" t="s">
        <v>176</v>
      </c>
      <c r="E35" s="26" t="s">
        <v>17</v>
      </c>
      <c r="F35" s="26"/>
      <c r="G35" s="227">
        <f>SUM(G36:G38)</f>
        <v>73000</v>
      </c>
    </row>
    <row r="36" spans="1:7" ht="29.25" customHeight="1">
      <c r="A36" s="56" t="s">
        <v>76</v>
      </c>
      <c r="B36" s="162" t="s">
        <v>382</v>
      </c>
      <c r="C36" s="35" t="s">
        <v>166</v>
      </c>
      <c r="D36" s="27" t="s">
        <v>176</v>
      </c>
      <c r="E36" s="27" t="s">
        <v>17</v>
      </c>
      <c r="F36" s="27" t="s">
        <v>243</v>
      </c>
      <c r="G36" s="228">
        <v>52980.92</v>
      </c>
    </row>
    <row r="37" spans="1:7" ht="39" customHeight="1">
      <c r="A37" s="56" t="s">
        <v>73</v>
      </c>
      <c r="B37" s="162" t="s">
        <v>382</v>
      </c>
      <c r="C37" s="35" t="s">
        <v>166</v>
      </c>
      <c r="D37" s="27" t="s">
        <v>176</v>
      </c>
      <c r="E37" s="27" t="s">
        <v>17</v>
      </c>
      <c r="F37" s="27" t="s">
        <v>74</v>
      </c>
      <c r="G37" s="228">
        <v>18019.08</v>
      </c>
    </row>
    <row r="38" spans="1:7" ht="30" customHeight="1">
      <c r="A38" s="56" t="s">
        <v>239</v>
      </c>
      <c r="B38" s="162" t="s">
        <v>382</v>
      </c>
      <c r="C38" s="35" t="s">
        <v>166</v>
      </c>
      <c r="D38" s="27" t="s">
        <v>176</v>
      </c>
      <c r="E38" s="27" t="s">
        <v>17</v>
      </c>
      <c r="F38" s="27" t="s">
        <v>241</v>
      </c>
      <c r="G38" s="228">
        <v>2000</v>
      </c>
    </row>
    <row r="39" spans="1:7" ht="50.25" customHeight="1">
      <c r="A39" s="109" t="s">
        <v>234</v>
      </c>
      <c r="B39" s="161" t="s">
        <v>382</v>
      </c>
      <c r="C39" s="168" t="s">
        <v>166</v>
      </c>
      <c r="D39" s="169" t="s">
        <v>176</v>
      </c>
      <c r="E39" s="169" t="s">
        <v>18</v>
      </c>
      <c r="F39" s="169"/>
      <c r="G39" s="227">
        <f>SUM(G40:G44)</f>
        <v>342000</v>
      </c>
    </row>
    <row r="40" spans="1:7" ht="27" customHeight="1">
      <c r="A40" s="56" t="s">
        <v>75</v>
      </c>
      <c r="B40" s="162" t="s">
        <v>382</v>
      </c>
      <c r="C40" s="35" t="s">
        <v>166</v>
      </c>
      <c r="D40" s="27" t="s">
        <v>176</v>
      </c>
      <c r="E40" s="27" t="s">
        <v>18</v>
      </c>
      <c r="F40" s="27" t="s">
        <v>243</v>
      </c>
      <c r="G40" s="228">
        <v>234000</v>
      </c>
    </row>
    <row r="41" spans="1:7" ht="27" customHeight="1">
      <c r="A41" s="56" t="s">
        <v>247</v>
      </c>
      <c r="B41" s="162" t="s">
        <v>382</v>
      </c>
      <c r="C41" s="35" t="s">
        <v>166</v>
      </c>
      <c r="D41" s="27" t="s">
        <v>176</v>
      </c>
      <c r="E41" s="27" t="s">
        <v>18</v>
      </c>
      <c r="F41" s="27" t="s">
        <v>249</v>
      </c>
      <c r="G41" s="228">
        <v>14000</v>
      </c>
    </row>
    <row r="42" spans="1:7" ht="36" customHeight="1">
      <c r="A42" s="56" t="s">
        <v>73</v>
      </c>
      <c r="B42" s="162" t="s">
        <v>382</v>
      </c>
      <c r="C42" s="35" t="s">
        <v>166</v>
      </c>
      <c r="D42" s="27" t="s">
        <v>176</v>
      </c>
      <c r="E42" s="27" t="s">
        <v>18</v>
      </c>
      <c r="F42" s="27" t="s">
        <v>74</v>
      </c>
      <c r="G42" s="228">
        <v>70930</v>
      </c>
    </row>
    <row r="43" spans="1:7" ht="27" customHeight="1">
      <c r="A43" s="56" t="s">
        <v>239</v>
      </c>
      <c r="B43" s="162" t="s">
        <v>382</v>
      </c>
      <c r="C43" s="35" t="s">
        <v>166</v>
      </c>
      <c r="D43" s="27" t="s">
        <v>176</v>
      </c>
      <c r="E43" s="27" t="s">
        <v>18</v>
      </c>
      <c r="F43" s="27" t="s">
        <v>241</v>
      </c>
      <c r="G43" s="228">
        <v>13070</v>
      </c>
    </row>
    <row r="44" spans="1:7" ht="18.75" customHeight="1">
      <c r="A44" s="56" t="s">
        <v>250</v>
      </c>
      <c r="B44" s="162" t="s">
        <v>382</v>
      </c>
      <c r="C44" s="35" t="s">
        <v>166</v>
      </c>
      <c r="D44" s="27" t="s">
        <v>176</v>
      </c>
      <c r="E44" s="27" t="s">
        <v>18</v>
      </c>
      <c r="F44" s="27" t="s">
        <v>230</v>
      </c>
      <c r="G44" s="228">
        <v>10000</v>
      </c>
    </row>
    <row r="45" spans="1:7" ht="27.75" customHeight="1">
      <c r="A45" s="106" t="s">
        <v>244</v>
      </c>
      <c r="B45" s="161" t="s">
        <v>382</v>
      </c>
      <c r="C45" s="170" t="s">
        <v>166</v>
      </c>
      <c r="D45" s="171" t="s">
        <v>176</v>
      </c>
      <c r="E45" s="26" t="s">
        <v>86</v>
      </c>
      <c r="F45" s="171"/>
      <c r="G45" s="227">
        <f>G46</f>
        <v>160000</v>
      </c>
    </row>
    <row r="46" spans="1:7" ht="30" customHeight="1">
      <c r="A46" s="56" t="s">
        <v>239</v>
      </c>
      <c r="B46" s="162" t="s">
        <v>382</v>
      </c>
      <c r="C46" s="35" t="s">
        <v>166</v>
      </c>
      <c r="D46" s="27" t="s">
        <v>176</v>
      </c>
      <c r="E46" s="27" t="s">
        <v>86</v>
      </c>
      <c r="F46" s="27" t="s">
        <v>241</v>
      </c>
      <c r="G46" s="228">
        <f>110000+50000</f>
        <v>160000</v>
      </c>
    </row>
    <row r="47" spans="1:7" ht="36" customHeight="1">
      <c r="A47" s="106" t="s">
        <v>331</v>
      </c>
      <c r="B47" s="161" t="s">
        <v>382</v>
      </c>
      <c r="C47" s="170" t="s">
        <v>166</v>
      </c>
      <c r="D47" s="171" t="s">
        <v>176</v>
      </c>
      <c r="E47" s="26" t="s">
        <v>87</v>
      </c>
      <c r="F47" s="171"/>
      <c r="G47" s="227">
        <f>SUM(G48:G50)</f>
        <v>50000</v>
      </c>
    </row>
    <row r="48" spans="1:7" ht="18.75" customHeight="1">
      <c r="A48" s="56" t="s">
        <v>76</v>
      </c>
      <c r="B48" s="162" t="s">
        <v>382</v>
      </c>
      <c r="C48" s="35" t="s">
        <v>166</v>
      </c>
      <c r="D48" s="27" t="s">
        <v>176</v>
      </c>
      <c r="E48" s="27" t="s">
        <v>87</v>
      </c>
      <c r="F48" s="27" t="s">
        <v>243</v>
      </c>
      <c r="G48" s="228">
        <v>0</v>
      </c>
    </row>
    <row r="49" spans="1:7" ht="40.5" customHeight="1">
      <c r="A49" s="56" t="s">
        <v>73</v>
      </c>
      <c r="B49" s="162" t="s">
        <v>382</v>
      </c>
      <c r="C49" s="35" t="s">
        <v>166</v>
      </c>
      <c r="D49" s="27" t="s">
        <v>176</v>
      </c>
      <c r="E49" s="27" t="s">
        <v>87</v>
      </c>
      <c r="F49" s="27" t="s">
        <v>74</v>
      </c>
      <c r="G49" s="228">
        <v>0</v>
      </c>
    </row>
    <row r="50" spans="1:7" ht="24.75" customHeight="1">
      <c r="A50" s="56" t="s">
        <v>239</v>
      </c>
      <c r="B50" s="162" t="s">
        <v>382</v>
      </c>
      <c r="C50" s="35" t="s">
        <v>166</v>
      </c>
      <c r="D50" s="27" t="s">
        <v>176</v>
      </c>
      <c r="E50" s="27" t="s">
        <v>87</v>
      </c>
      <c r="F50" s="27" t="s">
        <v>241</v>
      </c>
      <c r="G50" s="228">
        <v>50000</v>
      </c>
    </row>
    <row r="51" spans="1:7" ht="50.25" customHeight="1">
      <c r="A51" s="106" t="s">
        <v>349</v>
      </c>
      <c r="B51" s="161" t="s">
        <v>382</v>
      </c>
      <c r="C51" s="170" t="s">
        <v>166</v>
      </c>
      <c r="D51" s="171" t="s">
        <v>176</v>
      </c>
      <c r="E51" s="171" t="s">
        <v>88</v>
      </c>
      <c r="F51" s="171"/>
      <c r="G51" s="227">
        <f>G52</f>
        <v>5000</v>
      </c>
    </row>
    <row r="52" spans="1:7" ht="26.25" customHeight="1">
      <c r="A52" s="56" t="s">
        <v>239</v>
      </c>
      <c r="B52" s="162" t="s">
        <v>382</v>
      </c>
      <c r="C52" s="35" t="s">
        <v>166</v>
      </c>
      <c r="D52" s="27" t="s">
        <v>176</v>
      </c>
      <c r="E52" s="27" t="s">
        <v>88</v>
      </c>
      <c r="F52" s="27" t="s">
        <v>241</v>
      </c>
      <c r="G52" s="228">
        <v>5000</v>
      </c>
    </row>
    <row r="53" spans="1:7" ht="41.25" customHeight="1">
      <c r="A53" s="108" t="s">
        <v>82</v>
      </c>
      <c r="B53" s="161" t="s">
        <v>382</v>
      </c>
      <c r="C53" s="170" t="s">
        <v>166</v>
      </c>
      <c r="D53" s="171" t="s">
        <v>176</v>
      </c>
      <c r="E53" s="26" t="s">
        <v>89</v>
      </c>
      <c r="F53" s="171"/>
      <c r="G53" s="227">
        <f>G54</f>
        <v>11000</v>
      </c>
    </row>
    <row r="54" spans="1:7" ht="25.5" customHeight="1">
      <c r="A54" s="56" t="s">
        <v>239</v>
      </c>
      <c r="B54" s="162" t="s">
        <v>382</v>
      </c>
      <c r="C54" s="35" t="s">
        <v>166</v>
      </c>
      <c r="D54" s="27" t="s">
        <v>176</v>
      </c>
      <c r="E54" s="27" t="s">
        <v>90</v>
      </c>
      <c r="F54" s="27" t="s">
        <v>241</v>
      </c>
      <c r="G54" s="228">
        <v>11000</v>
      </c>
    </row>
    <row r="55" spans="1:7" ht="33" customHeight="1">
      <c r="A55" s="108" t="s">
        <v>83</v>
      </c>
      <c r="B55" s="161" t="s">
        <v>382</v>
      </c>
      <c r="C55" s="170" t="s">
        <v>166</v>
      </c>
      <c r="D55" s="171" t="s">
        <v>176</v>
      </c>
      <c r="E55" s="26" t="s">
        <v>91</v>
      </c>
      <c r="F55" s="171"/>
      <c r="G55" s="227">
        <f>SUM(G56:G58)</f>
        <v>66000</v>
      </c>
    </row>
    <row r="56" spans="1:7" ht="18.75" customHeight="1">
      <c r="A56" s="56" t="s">
        <v>75</v>
      </c>
      <c r="B56" s="162" t="s">
        <v>382</v>
      </c>
      <c r="C56" s="35" t="s">
        <v>166</v>
      </c>
      <c r="D56" s="27" t="s">
        <v>176</v>
      </c>
      <c r="E56" s="27" t="s">
        <v>91</v>
      </c>
      <c r="F56" s="27" t="s">
        <v>243</v>
      </c>
      <c r="G56" s="228">
        <v>0</v>
      </c>
    </row>
    <row r="57" spans="1:7" ht="24.75" customHeight="1">
      <c r="A57" s="56" t="s">
        <v>73</v>
      </c>
      <c r="B57" s="162" t="s">
        <v>382</v>
      </c>
      <c r="C57" s="35" t="s">
        <v>166</v>
      </c>
      <c r="D57" s="27" t="s">
        <v>176</v>
      </c>
      <c r="E57" s="27" t="s">
        <v>91</v>
      </c>
      <c r="F57" s="27" t="s">
        <v>74</v>
      </c>
      <c r="G57" s="228">
        <v>71.66</v>
      </c>
    </row>
    <row r="58" spans="1:7" ht="27" customHeight="1">
      <c r="A58" s="56" t="s">
        <v>239</v>
      </c>
      <c r="B58" s="162" t="s">
        <v>382</v>
      </c>
      <c r="C58" s="35" t="s">
        <v>166</v>
      </c>
      <c r="D58" s="27" t="s">
        <v>176</v>
      </c>
      <c r="E58" s="27" t="s">
        <v>91</v>
      </c>
      <c r="F58" s="27" t="s">
        <v>241</v>
      </c>
      <c r="G58" s="228">
        <v>65928.34</v>
      </c>
    </row>
    <row r="59" spans="1:7" ht="40.5" customHeight="1">
      <c r="A59" s="108" t="s">
        <v>84</v>
      </c>
      <c r="B59" s="161" t="s">
        <v>382</v>
      </c>
      <c r="C59" s="170" t="s">
        <v>166</v>
      </c>
      <c r="D59" s="171" t="s">
        <v>176</v>
      </c>
      <c r="E59" s="26" t="s">
        <v>92</v>
      </c>
      <c r="F59" s="171"/>
      <c r="G59" s="227">
        <f>G60</f>
        <v>11000</v>
      </c>
    </row>
    <row r="60" spans="1:7" ht="27.75" customHeight="1">
      <c r="A60" s="56" t="s">
        <v>239</v>
      </c>
      <c r="B60" s="162" t="s">
        <v>382</v>
      </c>
      <c r="C60" s="35" t="s">
        <v>166</v>
      </c>
      <c r="D60" s="27" t="s">
        <v>176</v>
      </c>
      <c r="E60" s="27" t="s">
        <v>92</v>
      </c>
      <c r="F60" s="27" t="s">
        <v>241</v>
      </c>
      <c r="G60" s="228">
        <v>11000</v>
      </c>
    </row>
    <row r="61" spans="1:7" ht="26.25" customHeight="1">
      <c r="A61" s="108" t="s">
        <v>85</v>
      </c>
      <c r="B61" s="161" t="s">
        <v>382</v>
      </c>
      <c r="C61" s="170" t="s">
        <v>166</v>
      </c>
      <c r="D61" s="171" t="s">
        <v>176</v>
      </c>
      <c r="E61" s="26" t="s">
        <v>93</v>
      </c>
      <c r="F61" s="171"/>
      <c r="G61" s="227">
        <f>G62</f>
        <v>0</v>
      </c>
    </row>
    <row r="62" spans="1:7" ht="25.5" customHeight="1">
      <c r="A62" s="56" t="s">
        <v>239</v>
      </c>
      <c r="B62" s="162" t="s">
        <v>382</v>
      </c>
      <c r="C62" s="35" t="s">
        <v>166</v>
      </c>
      <c r="D62" s="27" t="s">
        <v>176</v>
      </c>
      <c r="E62" s="27" t="s">
        <v>93</v>
      </c>
      <c r="F62" s="27" t="s">
        <v>241</v>
      </c>
      <c r="G62" s="228">
        <v>0</v>
      </c>
    </row>
    <row r="63" spans="1:7" ht="18" customHeight="1">
      <c r="A63" s="110" t="s">
        <v>366</v>
      </c>
      <c r="B63" s="155" t="s">
        <v>382</v>
      </c>
      <c r="C63" s="164" t="s">
        <v>166</v>
      </c>
      <c r="D63" s="165" t="s">
        <v>172</v>
      </c>
      <c r="E63" s="165"/>
      <c r="F63" s="165"/>
      <c r="G63" s="229">
        <f>G64</f>
        <v>10500</v>
      </c>
    </row>
    <row r="64" spans="1:7" ht="75.75" customHeight="1">
      <c r="A64" s="108" t="s">
        <v>367</v>
      </c>
      <c r="B64" s="161" t="s">
        <v>382</v>
      </c>
      <c r="C64" s="76" t="s">
        <v>166</v>
      </c>
      <c r="D64" s="26" t="s">
        <v>172</v>
      </c>
      <c r="E64" s="171" t="s">
        <v>77</v>
      </c>
      <c r="F64" s="26"/>
      <c r="G64" s="227">
        <f>G65</f>
        <v>10500</v>
      </c>
    </row>
    <row r="65" spans="1:7" ht="27" customHeight="1">
      <c r="A65" s="56" t="s">
        <v>239</v>
      </c>
      <c r="B65" s="162" t="s">
        <v>382</v>
      </c>
      <c r="C65" s="35" t="s">
        <v>166</v>
      </c>
      <c r="D65" s="27" t="s">
        <v>172</v>
      </c>
      <c r="E65" s="27" t="s">
        <v>77</v>
      </c>
      <c r="F65" s="27" t="s">
        <v>241</v>
      </c>
      <c r="G65" s="228">
        <v>10500</v>
      </c>
    </row>
    <row r="66" spans="1:7" ht="17.25" customHeight="1">
      <c r="A66" s="110" t="s">
        <v>207</v>
      </c>
      <c r="B66" s="155" t="s">
        <v>382</v>
      </c>
      <c r="C66" s="164" t="s">
        <v>166</v>
      </c>
      <c r="D66" s="165" t="s">
        <v>197</v>
      </c>
      <c r="E66" s="165"/>
      <c r="F66" s="165"/>
      <c r="G66" s="229">
        <f>G67</f>
        <v>74648</v>
      </c>
    </row>
    <row r="67" spans="1:7" ht="17.25" customHeight="1">
      <c r="A67" s="111" t="s">
        <v>208</v>
      </c>
      <c r="B67" s="161" t="s">
        <v>382</v>
      </c>
      <c r="C67" s="76" t="s">
        <v>166</v>
      </c>
      <c r="D67" s="26" t="s">
        <v>197</v>
      </c>
      <c r="E67" s="26" t="s">
        <v>19</v>
      </c>
      <c r="F67" s="26"/>
      <c r="G67" s="227">
        <f>G68</f>
        <v>74648</v>
      </c>
    </row>
    <row r="68" spans="1:7" ht="16.5" customHeight="1">
      <c r="A68" s="112" t="s">
        <v>251</v>
      </c>
      <c r="B68" s="162" t="s">
        <v>382</v>
      </c>
      <c r="C68" s="35" t="s">
        <v>166</v>
      </c>
      <c r="D68" s="27" t="s">
        <v>197</v>
      </c>
      <c r="E68" s="27" t="s">
        <v>3</v>
      </c>
      <c r="F68" s="27" t="s">
        <v>232</v>
      </c>
      <c r="G68" s="228">
        <v>74648</v>
      </c>
    </row>
    <row r="69" spans="1:7" ht="15.75" customHeight="1">
      <c r="A69" s="105" t="s">
        <v>181</v>
      </c>
      <c r="B69" s="155" t="s">
        <v>382</v>
      </c>
      <c r="C69" s="164" t="s">
        <v>166</v>
      </c>
      <c r="D69" s="165" t="s">
        <v>212</v>
      </c>
      <c r="E69" s="165" t="s">
        <v>337</v>
      </c>
      <c r="F69" s="165"/>
      <c r="G69" s="229">
        <f>G72+G74+G82+G91+G70</f>
        <v>8684796.64</v>
      </c>
    </row>
    <row r="70" spans="1:7" ht="15.75" customHeight="1">
      <c r="A70" s="113" t="s">
        <v>353</v>
      </c>
      <c r="B70" s="161" t="s">
        <v>382</v>
      </c>
      <c r="C70" s="76" t="s">
        <v>166</v>
      </c>
      <c r="D70" s="26" t="s">
        <v>212</v>
      </c>
      <c r="E70" s="26" t="s">
        <v>98</v>
      </c>
      <c r="F70" s="26"/>
      <c r="G70" s="227">
        <f>G71</f>
        <v>0</v>
      </c>
    </row>
    <row r="71" spans="1:7" ht="42" customHeight="1">
      <c r="A71" s="58" t="s">
        <v>338</v>
      </c>
      <c r="B71" s="162" t="s">
        <v>382</v>
      </c>
      <c r="C71" s="35" t="s">
        <v>166</v>
      </c>
      <c r="D71" s="27" t="s">
        <v>212</v>
      </c>
      <c r="E71" s="27" t="s">
        <v>98</v>
      </c>
      <c r="F71" s="27" t="s">
        <v>281</v>
      </c>
      <c r="G71" s="228">
        <v>0</v>
      </c>
    </row>
    <row r="72" spans="1:7" ht="45.75" customHeight="1">
      <c r="A72" s="113" t="s">
        <v>368</v>
      </c>
      <c r="B72" s="161" t="s">
        <v>382</v>
      </c>
      <c r="C72" s="166" t="s">
        <v>166</v>
      </c>
      <c r="D72" s="167" t="s">
        <v>212</v>
      </c>
      <c r="E72" s="171" t="s">
        <v>78</v>
      </c>
      <c r="F72" s="167"/>
      <c r="G72" s="227">
        <f>G73</f>
        <v>541000</v>
      </c>
    </row>
    <row r="73" spans="1:7" ht="27.75" customHeight="1">
      <c r="A73" s="56" t="s">
        <v>239</v>
      </c>
      <c r="B73" s="162" t="s">
        <v>382</v>
      </c>
      <c r="C73" s="35" t="s">
        <v>248</v>
      </c>
      <c r="D73" s="27" t="s">
        <v>212</v>
      </c>
      <c r="E73" s="27" t="s">
        <v>78</v>
      </c>
      <c r="F73" s="27" t="s">
        <v>241</v>
      </c>
      <c r="G73" s="228">
        <v>541000</v>
      </c>
    </row>
    <row r="74" spans="1:7" ht="28.5" customHeight="1">
      <c r="A74" s="104" t="s">
        <v>278</v>
      </c>
      <c r="B74" s="161" t="s">
        <v>382</v>
      </c>
      <c r="C74" s="166" t="s">
        <v>166</v>
      </c>
      <c r="D74" s="167" t="s">
        <v>212</v>
      </c>
      <c r="E74" s="167" t="s">
        <v>4</v>
      </c>
      <c r="F74" s="167"/>
      <c r="G74" s="227">
        <f>SUM(G75:G81)</f>
        <v>661044.03</v>
      </c>
    </row>
    <row r="75" spans="1:7" ht="42" customHeight="1">
      <c r="A75" s="56" t="s">
        <v>330</v>
      </c>
      <c r="B75" s="162" t="s">
        <v>382</v>
      </c>
      <c r="C75" s="35" t="s">
        <v>248</v>
      </c>
      <c r="D75" s="27" t="s">
        <v>212</v>
      </c>
      <c r="E75" s="27" t="s">
        <v>4</v>
      </c>
      <c r="F75" s="27" t="s">
        <v>327</v>
      </c>
      <c r="G75" s="228">
        <v>0</v>
      </c>
    </row>
    <row r="76" spans="1:7" ht="25.5" customHeight="1">
      <c r="A76" s="56" t="s">
        <v>239</v>
      </c>
      <c r="B76" s="162" t="s">
        <v>382</v>
      </c>
      <c r="C76" s="35" t="s">
        <v>166</v>
      </c>
      <c r="D76" s="27" t="s">
        <v>212</v>
      </c>
      <c r="E76" s="27" t="s">
        <v>4</v>
      </c>
      <c r="F76" s="27" t="s">
        <v>241</v>
      </c>
      <c r="G76" s="228">
        <f>1243144.03-9100-300000-368000-100000-120000+40000</f>
        <v>386044.03</v>
      </c>
    </row>
    <row r="77" spans="1:7" ht="16.5" customHeight="1">
      <c r="A77" s="56" t="s">
        <v>97</v>
      </c>
      <c r="B77" s="162" t="s">
        <v>382</v>
      </c>
      <c r="C77" s="35" t="s">
        <v>166</v>
      </c>
      <c r="D77" s="27" t="s">
        <v>212</v>
      </c>
      <c r="E77" s="27" t="s">
        <v>4</v>
      </c>
      <c r="F77" s="27" t="s">
        <v>96</v>
      </c>
      <c r="G77" s="228">
        <v>16000</v>
      </c>
    </row>
    <row r="78" spans="1:7" ht="80.25" customHeight="1">
      <c r="A78" s="114" t="s">
        <v>257</v>
      </c>
      <c r="B78" s="162" t="s">
        <v>382</v>
      </c>
      <c r="C78" s="35" t="s">
        <v>166</v>
      </c>
      <c r="D78" s="27" t="s">
        <v>212</v>
      </c>
      <c r="E78" s="27" t="s">
        <v>4</v>
      </c>
      <c r="F78" s="27" t="s">
        <v>253</v>
      </c>
      <c r="G78" s="228">
        <v>149288.94</v>
      </c>
    </row>
    <row r="79" spans="1:7" ht="18" customHeight="1">
      <c r="A79" s="56" t="s">
        <v>252</v>
      </c>
      <c r="B79" s="162" t="s">
        <v>382</v>
      </c>
      <c r="C79" s="35" t="s">
        <v>166</v>
      </c>
      <c r="D79" s="27" t="s">
        <v>212</v>
      </c>
      <c r="E79" s="27" t="s">
        <v>4</v>
      </c>
      <c r="F79" s="27" t="s">
        <v>255</v>
      </c>
      <c r="G79" s="228">
        <v>11511.06</v>
      </c>
    </row>
    <row r="80" spans="1:7" ht="17.25" customHeight="1">
      <c r="A80" s="56" t="s">
        <v>254</v>
      </c>
      <c r="B80" s="162" t="s">
        <v>382</v>
      </c>
      <c r="C80" s="35" t="s">
        <v>166</v>
      </c>
      <c r="D80" s="27" t="s">
        <v>212</v>
      </c>
      <c r="E80" s="27" t="s">
        <v>4</v>
      </c>
      <c r="F80" s="27" t="s">
        <v>256</v>
      </c>
      <c r="G80" s="228">
        <v>31000</v>
      </c>
    </row>
    <row r="81" spans="1:7" ht="17.25" customHeight="1">
      <c r="A81" s="56" t="s">
        <v>100</v>
      </c>
      <c r="B81" s="162" t="s">
        <v>382</v>
      </c>
      <c r="C81" s="35" t="s">
        <v>166</v>
      </c>
      <c r="D81" s="27" t="s">
        <v>212</v>
      </c>
      <c r="E81" s="27" t="s">
        <v>4</v>
      </c>
      <c r="F81" s="27" t="s">
        <v>99</v>
      </c>
      <c r="G81" s="228">
        <v>67200</v>
      </c>
    </row>
    <row r="82" spans="1:7" ht="18" customHeight="1">
      <c r="A82" s="106" t="s">
        <v>231</v>
      </c>
      <c r="B82" s="161" t="s">
        <v>382</v>
      </c>
      <c r="C82" s="76" t="s">
        <v>166</v>
      </c>
      <c r="D82" s="26" t="s">
        <v>212</v>
      </c>
      <c r="E82" s="26" t="s">
        <v>20</v>
      </c>
      <c r="F82" s="26"/>
      <c r="G82" s="231">
        <f>SUM(G83:G90)</f>
        <v>7477752.61</v>
      </c>
    </row>
    <row r="83" spans="1:7" ht="24.75" customHeight="1">
      <c r="A83" s="56" t="s">
        <v>43</v>
      </c>
      <c r="B83" s="162" t="s">
        <v>382</v>
      </c>
      <c r="C83" s="35" t="s">
        <v>166</v>
      </c>
      <c r="D83" s="27" t="s">
        <v>212</v>
      </c>
      <c r="E83" s="27" t="s">
        <v>20</v>
      </c>
      <c r="F83" s="27" t="s">
        <v>258</v>
      </c>
      <c r="G83" s="232">
        <f>2561840+450000</f>
        <v>3011840</v>
      </c>
    </row>
    <row r="84" spans="1:7" ht="23.25" customHeight="1">
      <c r="A84" s="56" t="s">
        <v>260</v>
      </c>
      <c r="B84" s="162" t="s">
        <v>382</v>
      </c>
      <c r="C84" s="35" t="s">
        <v>166</v>
      </c>
      <c r="D84" s="27" t="s">
        <v>212</v>
      </c>
      <c r="E84" s="27" t="s">
        <v>20</v>
      </c>
      <c r="F84" s="27" t="s">
        <v>259</v>
      </c>
      <c r="G84" s="232">
        <v>20000</v>
      </c>
    </row>
    <row r="85" spans="1:7" ht="38.25" customHeight="1">
      <c r="A85" s="56" t="s">
        <v>36</v>
      </c>
      <c r="B85" s="162" t="s">
        <v>382</v>
      </c>
      <c r="C85" s="35" t="s">
        <v>166</v>
      </c>
      <c r="D85" s="27" t="s">
        <v>212</v>
      </c>
      <c r="E85" s="27" t="s">
        <v>20</v>
      </c>
      <c r="F85" s="27" t="s">
        <v>21</v>
      </c>
      <c r="G85" s="232">
        <v>1089565.16</v>
      </c>
    </row>
    <row r="86" spans="1:7" ht="32.25" customHeight="1">
      <c r="A86" s="56" t="s">
        <v>261</v>
      </c>
      <c r="B86" s="162" t="s">
        <v>382</v>
      </c>
      <c r="C86" s="35" t="s">
        <v>166</v>
      </c>
      <c r="D86" s="27" t="s">
        <v>212</v>
      </c>
      <c r="E86" s="27" t="s">
        <v>20</v>
      </c>
      <c r="F86" s="27" t="s">
        <v>241</v>
      </c>
      <c r="G86" s="232">
        <f>2911347.45+82000+50000</f>
        <v>3043347.45</v>
      </c>
    </row>
    <row r="87" spans="1:7" ht="75" customHeight="1">
      <c r="A87" s="114" t="s">
        <v>257</v>
      </c>
      <c r="B87" s="162" t="s">
        <v>382</v>
      </c>
      <c r="C87" s="35" t="s">
        <v>166</v>
      </c>
      <c r="D87" s="27" t="s">
        <v>212</v>
      </c>
      <c r="E87" s="27" t="s">
        <v>20</v>
      </c>
      <c r="F87" s="27" t="s">
        <v>253</v>
      </c>
      <c r="G87" s="232">
        <v>90000</v>
      </c>
    </row>
    <row r="88" spans="1:7" ht="16.5" customHeight="1">
      <c r="A88" s="56" t="s">
        <v>252</v>
      </c>
      <c r="B88" s="162" t="s">
        <v>382</v>
      </c>
      <c r="C88" s="35" t="s">
        <v>166</v>
      </c>
      <c r="D88" s="27" t="s">
        <v>212</v>
      </c>
      <c r="E88" s="27" t="s">
        <v>20</v>
      </c>
      <c r="F88" s="27" t="s">
        <v>255</v>
      </c>
      <c r="G88" s="228">
        <v>106000</v>
      </c>
    </row>
    <row r="89" spans="1:7" ht="18" customHeight="1">
      <c r="A89" s="56" t="s">
        <v>254</v>
      </c>
      <c r="B89" s="162" t="s">
        <v>382</v>
      </c>
      <c r="C89" s="35" t="s">
        <v>166</v>
      </c>
      <c r="D89" s="27" t="s">
        <v>212</v>
      </c>
      <c r="E89" s="27" t="s">
        <v>20</v>
      </c>
      <c r="F89" s="27" t="s">
        <v>256</v>
      </c>
      <c r="G89" s="228">
        <v>85000</v>
      </c>
    </row>
    <row r="90" spans="1:7" ht="17.25" customHeight="1">
      <c r="A90" s="56" t="s">
        <v>100</v>
      </c>
      <c r="B90" s="162" t="s">
        <v>382</v>
      </c>
      <c r="C90" s="35" t="s">
        <v>166</v>
      </c>
      <c r="D90" s="27" t="s">
        <v>212</v>
      </c>
      <c r="E90" s="27" t="s">
        <v>20</v>
      </c>
      <c r="F90" s="27" t="s">
        <v>99</v>
      </c>
      <c r="G90" s="228">
        <v>32000</v>
      </c>
    </row>
    <row r="91" spans="1:7" ht="33.75" customHeight="1">
      <c r="A91" s="113" t="s">
        <v>326</v>
      </c>
      <c r="B91" s="161" t="s">
        <v>382</v>
      </c>
      <c r="C91" s="172" t="s">
        <v>166</v>
      </c>
      <c r="D91" s="26" t="s">
        <v>212</v>
      </c>
      <c r="E91" s="26" t="s">
        <v>22</v>
      </c>
      <c r="F91" s="100"/>
      <c r="G91" s="227">
        <f>SUM(G92:G92)</f>
        <v>5000</v>
      </c>
    </row>
    <row r="92" spans="1:7" ht="28.5" customHeight="1">
      <c r="A92" s="56" t="s">
        <v>261</v>
      </c>
      <c r="B92" s="162" t="s">
        <v>382</v>
      </c>
      <c r="C92" s="173" t="s">
        <v>166</v>
      </c>
      <c r="D92" s="100" t="s">
        <v>212</v>
      </c>
      <c r="E92" s="27" t="s">
        <v>22</v>
      </c>
      <c r="F92" s="100" t="s">
        <v>241</v>
      </c>
      <c r="G92" s="228">
        <v>5000</v>
      </c>
    </row>
    <row r="93" spans="1:7" ht="18" customHeight="1">
      <c r="A93" s="115" t="s">
        <v>222</v>
      </c>
      <c r="B93" s="156" t="s">
        <v>382</v>
      </c>
      <c r="C93" s="174" t="s">
        <v>173</v>
      </c>
      <c r="D93" s="174"/>
      <c r="E93" s="174"/>
      <c r="F93" s="174"/>
      <c r="G93" s="233">
        <f aca="true" t="shared" si="0" ref="G93:G99">G94</f>
        <v>643000</v>
      </c>
    </row>
    <row r="94" spans="1:7" ht="16.5" customHeight="1">
      <c r="A94" s="105" t="s">
        <v>223</v>
      </c>
      <c r="B94" s="155" t="s">
        <v>382</v>
      </c>
      <c r="C94" s="164" t="s">
        <v>173</v>
      </c>
      <c r="D94" s="165" t="s">
        <v>175</v>
      </c>
      <c r="E94" s="165"/>
      <c r="F94" s="165"/>
      <c r="G94" s="229">
        <f t="shared" si="0"/>
        <v>643000</v>
      </c>
    </row>
    <row r="95" spans="1:12" ht="28.5" customHeight="1">
      <c r="A95" s="108" t="s">
        <v>213</v>
      </c>
      <c r="B95" s="161" t="s">
        <v>382</v>
      </c>
      <c r="C95" s="76" t="s">
        <v>173</v>
      </c>
      <c r="D95" s="26" t="s">
        <v>175</v>
      </c>
      <c r="E95" s="26" t="s">
        <v>27</v>
      </c>
      <c r="F95" s="26"/>
      <c r="G95" s="227">
        <f t="shared" si="0"/>
        <v>643000</v>
      </c>
      <c r="J95" s="55"/>
      <c r="K95" s="55"/>
      <c r="L95" s="67"/>
    </row>
    <row r="96" spans="1:7" ht="18.75" customHeight="1">
      <c r="A96" s="56" t="s">
        <v>250</v>
      </c>
      <c r="B96" s="162" t="s">
        <v>382</v>
      </c>
      <c r="C96" s="35" t="s">
        <v>173</v>
      </c>
      <c r="D96" s="27" t="s">
        <v>175</v>
      </c>
      <c r="E96" s="27" t="s">
        <v>27</v>
      </c>
      <c r="F96" s="27" t="s">
        <v>230</v>
      </c>
      <c r="G96" s="228">
        <v>643000</v>
      </c>
    </row>
    <row r="97" spans="1:7" ht="31.5" customHeight="1">
      <c r="A97" s="115" t="s">
        <v>351</v>
      </c>
      <c r="B97" s="156" t="s">
        <v>382</v>
      </c>
      <c r="C97" s="174" t="s">
        <v>175</v>
      </c>
      <c r="D97" s="174"/>
      <c r="E97" s="174"/>
      <c r="F97" s="174"/>
      <c r="G97" s="233">
        <f t="shared" si="0"/>
        <v>252000</v>
      </c>
    </row>
    <row r="98" spans="1:7" ht="26.25" customHeight="1">
      <c r="A98" s="105" t="s">
        <v>352</v>
      </c>
      <c r="B98" s="155" t="s">
        <v>382</v>
      </c>
      <c r="C98" s="164" t="s">
        <v>175</v>
      </c>
      <c r="D98" s="165" t="s">
        <v>200</v>
      </c>
      <c r="E98" s="165"/>
      <c r="F98" s="165"/>
      <c r="G98" s="229">
        <f t="shared" si="0"/>
        <v>252000</v>
      </c>
    </row>
    <row r="99" spans="1:7" ht="20.25" customHeight="1">
      <c r="A99" s="108" t="s">
        <v>105</v>
      </c>
      <c r="B99" s="161" t="s">
        <v>382</v>
      </c>
      <c r="C99" s="76" t="s">
        <v>175</v>
      </c>
      <c r="D99" s="26" t="s">
        <v>200</v>
      </c>
      <c r="E99" s="26" t="s">
        <v>98</v>
      </c>
      <c r="F99" s="26"/>
      <c r="G99" s="227">
        <f t="shared" si="0"/>
        <v>252000</v>
      </c>
    </row>
    <row r="100" spans="1:7" ht="42" customHeight="1">
      <c r="A100" s="58" t="s">
        <v>338</v>
      </c>
      <c r="B100" s="162" t="s">
        <v>382</v>
      </c>
      <c r="C100" s="35" t="s">
        <v>175</v>
      </c>
      <c r="D100" s="27" t="s">
        <v>200</v>
      </c>
      <c r="E100" s="27" t="s">
        <v>98</v>
      </c>
      <c r="F100" s="27" t="s">
        <v>281</v>
      </c>
      <c r="G100" s="228">
        <v>252000</v>
      </c>
    </row>
    <row r="101" spans="1:7" ht="21" customHeight="1">
      <c r="A101" s="115" t="s">
        <v>195</v>
      </c>
      <c r="B101" s="156" t="s">
        <v>382</v>
      </c>
      <c r="C101" s="174" t="s">
        <v>176</v>
      </c>
      <c r="D101" s="175"/>
      <c r="E101" s="175"/>
      <c r="F101" s="175"/>
      <c r="G101" s="233">
        <f>G102+G105+G113</f>
        <v>1180120</v>
      </c>
    </row>
    <row r="102" spans="1:7" ht="18" customHeight="1">
      <c r="A102" s="103" t="s">
        <v>279</v>
      </c>
      <c r="B102" s="155" t="s">
        <v>382</v>
      </c>
      <c r="C102" s="176" t="s">
        <v>176</v>
      </c>
      <c r="D102" s="165" t="s">
        <v>172</v>
      </c>
      <c r="E102" s="165"/>
      <c r="F102" s="165"/>
      <c r="G102" s="229">
        <f>G103</f>
        <v>212000</v>
      </c>
    </row>
    <row r="103" spans="1:13" ht="52.5" customHeight="1">
      <c r="A103" s="108" t="s">
        <v>280</v>
      </c>
      <c r="B103" s="161" t="s">
        <v>382</v>
      </c>
      <c r="C103" s="177" t="s">
        <v>176</v>
      </c>
      <c r="D103" s="26" t="s">
        <v>172</v>
      </c>
      <c r="E103" s="26" t="s">
        <v>23</v>
      </c>
      <c r="F103" s="26"/>
      <c r="G103" s="227">
        <f>G104</f>
        <v>212000</v>
      </c>
      <c r="J103" s="55"/>
      <c r="K103" s="55"/>
      <c r="M103" s="67"/>
    </row>
    <row r="104" spans="1:11" ht="24.75" customHeight="1">
      <c r="A104" s="56" t="s">
        <v>261</v>
      </c>
      <c r="B104" s="162" t="s">
        <v>382</v>
      </c>
      <c r="C104" s="178" t="s">
        <v>176</v>
      </c>
      <c r="D104" s="27" t="s">
        <v>172</v>
      </c>
      <c r="E104" s="27" t="s">
        <v>23</v>
      </c>
      <c r="F104" s="27" t="s">
        <v>241</v>
      </c>
      <c r="G104" s="228">
        <v>212000</v>
      </c>
      <c r="J104" s="55"/>
      <c r="K104" s="55"/>
    </row>
    <row r="105" spans="1:11" ht="0.75" customHeight="1" hidden="1">
      <c r="A105" s="103" t="s">
        <v>354</v>
      </c>
      <c r="B105" s="155" t="s">
        <v>382</v>
      </c>
      <c r="C105" s="176" t="s">
        <v>176</v>
      </c>
      <c r="D105" s="165" t="s">
        <v>169</v>
      </c>
      <c r="E105" s="165"/>
      <c r="F105" s="165"/>
      <c r="G105" s="229">
        <f>G106+G111</f>
        <v>0</v>
      </c>
      <c r="J105" s="55"/>
      <c r="K105" s="55"/>
    </row>
    <row r="106" spans="1:13" ht="0.75" customHeight="1" hidden="1">
      <c r="A106" s="116" t="s">
        <v>359</v>
      </c>
      <c r="B106" s="163" t="s">
        <v>382</v>
      </c>
      <c r="C106" s="179" t="s">
        <v>176</v>
      </c>
      <c r="D106" s="180" t="s">
        <v>169</v>
      </c>
      <c r="E106" s="180" t="s">
        <v>5</v>
      </c>
      <c r="F106" s="180"/>
      <c r="G106" s="226">
        <f>G107+G109</f>
        <v>0</v>
      </c>
      <c r="J106" s="55"/>
      <c r="K106" s="55"/>
      <c r="M106" s="67"/>
    </row>
    <row r="107" spans="1:11" ht="24.75" customHeight="1" hidden="1">
      <c r="A107" s="113" t="s">
        <v>357</v>
      </c>
      <c r="B107" s="161" t="s">
        <v>382</v>
      </c>
      <c r="C107" s="76" t="s">
        <v>176</v>
      </c>
      <c r="D107" s="26" t="s">
        <v>169</v>
      </c>
      <c r="E107" s="26" t="s">
        <v>24</v>
      </c>
      <c r="F107" s="27"/>
      <c r="G107" s="227">
        <f>G108</f>
        <v>0</v>
      </c>
      <c r="J107" s="55"/>
      <c r="K107" s="55"/>
    </row>
    <row r="108" spans="1:11" ht="30" customHeight="1" hidden="1">
      <c r="A108" s="56" t="s">
        <v>261</v>
      </c>
      <c r="B108" s="162" t="s">
        <v>382</v>
      </c>
      <c r="C108" s="35" t="s">
        <v>176</v>
      </c>
      <c r="D108" s="27" t="s">
        <v>169</v>
      </c>
      <c r="E108" s="27" t="s">
        <v>24</v>
      </c>
      <c r="F108" s="27" t="s">
        <v>241</v>
      </c>
      <c r="G108" s="228">
        <v>0</v>
      </c>
      <c r="J108" s="55"/>
      <c r="K108" s="55"/>
    </row>
    <row r="109" spans="1:7" ht="25.5" hidden="1">
      <c r="A109" s="113" t="s">
        <v>358</v>
      </c>
      <c r="B109" s="161" t="s">
        <v>382</v>
      </c>
      <c r="C109" s="76" t="s">
        <v>176</v>
      </c>
      <c r="D109" s="26" t="s">
        <v>169</v>
      </c>
      <c r="E109" s="26" t="s">
        <v>25</v>
      </c>
      <c r="F109" s="27"/>
      <c r="G109" s="227">
        <f>G110</f>
        <v>0</v>
      </c>
    </row>
    <row r="110" spans="1:7" ht="25.5" hidden="1">
      <c r="A110" s="56" t="s">
        <v>261</v>
      </c>
      <c r="B110" s="162" t="s">
        <v>382</v>
      </c>
      <c r="C110" s="35" t="s">
        <v>176</v>
      </c>
      <c r="D110" s="27" t="s">
        <v>169</v>
      </c>
      <c r="E110" s="27" t="s">
        <v>25</v>
      </c>
      <c r="F110" s="27" t="s">
        <v>241</v>
      </c>
      <c r="G110" s="228">
        <v>0</v>
      </c>
    </row>
    <row r="111" spans="1:7" ht="21.75" customHeight="1" hidden="1">
      <c r="A111" s="113" t="s">
        <v>353</v>
      </c>
      <c r="B111" s="161" t="s">
        <v>382</v>
      </c>
      <c r="C111" s="76" t="s">
        <v>176</v>
      </c>
      <c r="D111" s="26" t="s">
        <v>169</v>
      </c>
      <c r="E111" s="26" t="s">
        <v>98</v>
      </c>
      <c r="F111" s="26"/>
      <c r="G111" s="227">
        <f>G112</f>
        <v>0</v>
      </c>
    </row>
    <row r="112" spans="1:7" ht="0.75" customHeight="1" hidden="1">
      <c r="A112" s="58" t="s">
        <v>338</v>
      </c>
      <c r="B112" s="162" t="s">
        <v>382</v>
      </c>
      <c r="C112" s="35" t="s">
        <v>176</v>
      </c>
      <c r="D112" s="27" t="s">
        <v>169</v>
      </c>
      <c r="E112" s="27" t="s">
        <v>98</v>
      </c>
      <c r="F112" s="27" t="s">
        <v>281</v>
      </c>
      <c r="G112" s="228"/>
    </row>
    <row r="113" spans="1:7" ht="12" customHeight="1">
      <c r="A113" s="103" t="s">
        <v>209</v>
      </c>
      <c r="B113" s="155" t="s">
        <v>382</v>
      </c>
      <c r="C113" s="176" t="s">
        <v>176</v>
      </c>
      <c r="D113" s="165" t="s">
        <v>170</v>
      </c>
      <c r="E113" s="165"/>
      <c r="F113" s="165"/>
      <c r="G113" s="229">
        <f>G114+G116</f>
        <v>968120</v>
      </c>
    </row>
    <row r="114" spans="1:7" ht="42" customHeight="1">
      <c r="A114" s="108" t="s">
        <v>373</v>
      </c>
      <c r="B114" s="161" t="s">
        <v>382</v>
      </c>
      <c r="C114" s="177" t="s">
        <v>176</v>
      </c>
      <c r="D114" s="26" t="s">
        <v>170</v>
      </c>
      <c r="E114" s="26" t="s">
        <v>374</v>
      </c>
      <c r="F114" s="26"/>
      <c r="G114" s="227">
        <f>G115</f>
        <v>918120</v>
      </c>
    </row>
    <row r="115" spans="1:7" ht="30.75" customHeight="1">
      <c r="A115" s="56" t="s">
        <v>276</v>
      </c>
      <c r="B115" s="162" t="s">
        <v>382</v>
      </c>
      <c r="C115" s="178" t="s">
        <v>176</v>
      </c>
      <c r="D115" s="27" t="s">
        <v>170</v>
      </c>
      <c r="E115" s="27" t="s">
        <v>374</v>
      </c>
      <c r="F115" s="27" t="s">
        <v>275</v>
      </c>
      <c r="G115" s="228">
        <v>918120</v>
      </c>
    </row>
    <row r="116" spans="1:7" ht="42" customHeight="1">
      <c r="A116" s="108" t="s">
        <v>335</v>
      </c>
      <c r="B116" s="161" t="s">
        <v>382</v>
      </c>
      <c r="C116" s="177" t="s">
        <v>176</v>
      </c>
      <c r="D116" s="26" t="s">
        <v>170</v>
      </c>
      <c r="E116" s="26" t="s">
        <v>26</v>
      </c>
      <c r="F116" s="26"/>
      <c r="G116" s="227">
        <f>G117+G118</f>
        <v>50000</v>
      </c>
    </row>
    <row r="117" spans="1:7" ht="30" customHeight="1">
      <c r="A117" s="56" t="s">
        <v>261</v>
      </c>
      <c r="B117" s="162" t="s">
        <v>382</v>
      </c>
      <c r="C117" s="178" t="s">
        <v>176</v>
      </c>
      <c r="D117" s="27" t="s">
        <v>170</v>
      </c>
      <c r="E117" s="27" t="s">
        <v>26</v>
      </c>
      <c r="F117" s="27" t="s">
        <v>241</v>
      </c>
      <c r="G117" s="228">
        <v>0</v>
      </c>
    </row>
    <row r="118" spans="1:7" ht="30" customHeight="1">
      <c r="A118" s="56" t="s">
        <v>276</v>
      </c>
      <c r="B118" s="162" t="s">
        <v>382</v>
      </c>
      <c r="C118" s="178" t="s">
        <v>176</v>
      </c>
      <c r="D118" s="27" t="s">
        <v>170</v>
      </c>
      <c r="E118" s="27" t="s">
        <v>26</v>
      </c>
      <c r="F118" s="27" t="s">
        <v>275</v>
      </c>
      <c r="G118" s="228">
        <v>50000</v>
      </c>
    </row>
    <row r="119" spans="1:7" ht="16.5" customHeight="1">
      <c r="A119" s="117" t="s">
        <v>191</v>
      </c>
      <c r="B119" s="156" t="s">
        <v>382</v>
      </c>
      <c r="C119" s="174" t="s">
        <v>172</v>
      </c>
      <c r="D119" s="174"/>
      <c r="E119" s="174"/>
      <c r="F119" s="174"/>
      <c r="G119" s="233">
        <f>G120+G132+G145+G155</f>
        <v>28211003.249999996</v>
      </c>
    </row>
    <row r="120" spans="1:7" ht="16.5" customHeight="1">
      <c r="A120" s="118" t="s">
        <v>339</v>
      </c>
      <c r="B120" s="155" t="s">
        <v>382</v>
      </c>
      <c r="C120" s="176" t="s">
        <v>172</v>
      </c>
      <c r="D120" s="176" t="s">
        <v>166</v>
      </c>
      <c r="E120" s="181"/>
      <c r="F120" s="181"/>
      <c r="G120" s="234">
        <f>G121+G123+G125+G128+G130</f>
        <v>22560591.22</v>
      </c>
    </row>
    <row r="121" spans="1:7" ht="27.75" customHeight="1">
      <c r="A121" s="108" t="s">
        <v>133</v>
      </c>
      <c r="B121" s="161" t="s">
        <v>382</v>
      </c>
      <c r="C121" s="177" t="s">
        <v>172</v>
      </c>
      <c r="D121" s="177" t="s">
        <v>166</v>
      </c>
      <c r="E121" s="177" t="s">
        <v>134</v>
      </c>
      <c r="F121" s="181"/>
      <c r="G121" s="235">
        <f>G122</f>
        <v>143807.49</v>
      </c>
    </row>
    <row r="122" spans="1:7" ht="27" customHeight="1">
      <c r="A122" s="56" t="s">
        <v>340</v>
      </c>
      <c r="B122" s="162" t="s">
        <v>382</v>
      </c>
      <c r="C122" s="178" t="s">
        <v>172</v>
      </c>
      <c r="D122" s="178" t="s">
        <v>166</v>
      </c>
      <c r="E122" s="178" t="s">
        <v>134</v>
      </c>
      <c r="F122" s="27" t="s">
        <v>341</v>
      </c>
      <c r="G122" s="228">
        <v>143807.49</v>
      </c>
    </row>
    <row r="123" spans="1:12" ht="16.5" customHeight="1">
      <c r="A123" s="108" t="s">
        <v>1</v>
      </c>
      <c r="B123" s="161" t="s">
        <v>382</v>
      </c>
      <c r="C123" s="177" t="s">
        <v>172</v>
      </c>
      <c r="D123" s="177" t="s">
        <v>166</v>
      </c>
      <c r="E123" s="177" t="s">
        <v>28</v>
      </c>
      <c r="F123" s="181"/>
      <c r="G123" s="235">
        <f>G124</f>
        <v>251897</v>
      </c>
      <c r="I123" s="55"/>
      <c r="J123" s="55"/>
      <c r="K123" s="55"/>
      <c r="L123" s="67"/>
    </row>
    <row r="124" spans="1:11" ht="27.75" customHeight="1">
      <c r="A124" s="56" t="s">
        <v>261</v>
      </c>
      <c r="B124" s="162" t="s">
        <v>382</v>
      </c>
      <c r="C124" s="178" t="s">
        <v>172</v>
      </c>
      <c r="D124" s="178" t="s">
        <v>166</v>
      </c>
      <c r="E124" s="178" t="s">
        <v>28</v>
      </c>
      <c r="F124" s="27" t="s">
        <v>241</v>
      </c>
      <c r="G124" s="228">
        <f>251889+8</f>
        <v>251897</v>
      </c>
      <c r="I124" s="55"/>
      <c r="J124" s="55"/>
      <c r="K124" s="55"/>
    </row>
    <row r="125" spans="1:11" ht="20.25" customHeight="1">
      <c r="A125" s="108" t="s">
        <v>0</v>
      </c>
      <c r="B125" s="161" t="s">
        <v>382</v>
      </c>
      <c r="C125" s="177" t="s">
        <v>172</v>
      </c>
      <c r="D125" s="177" t="s">
        <v>166</v>
      </c>
      <c r="E125" s="177" t="s">
        <v>29</v>
      </c>
      <c r="F125" s="181"/>
      <c r="G125" s="235">
        <f>G126+G127</f>
        <v>688963</v>
      </c>
      <c r="I125" s="55"/>
      <c r="J125" s="55"/>
      <c r="K125" s="55"/>
    </row>
    <row r="126" spans="1:12" ht="28.5" customHeight="1">
      <c r="A126" s="56" t="s">
        <v>261</v>
      </c>
      <c r="B126" s="162" t="s">
        <v>382</v>
      </c>
      <c r="C126" s="178" t="s">
        <v>172</v>
      </c>
      <c r="D126" s="178" t="s">
        <v>166</v>
      </c>
      <c r="E126" s="178" t="s">
        <v>29</v>
      </c>
      <c r="F126" s="27" t="s">
        <v>241</v>
      </c>
      <c r="G126" s="228">
        <v>594945.18</v>
      </c>
      <c r="I126" s="55"/>
      <c r="J126" s="55"/>
      <c r="K126" s="55"/>
      <c r="L126" s="67"/>
    </row>
    <row r="127" spans="1:12" ht="18" customHeight="1">
      <c r="A127" s="56" t="s">
        <v>340</v>
      </c>
      <c r="B127" s="162" t="s">
        <v>382</v>
      </c>
      <c r="C127" s="178" t="s">
        <v>172</v>
      </c>
      <c r="D127" s="178" t="s">
        <v>166</v>
      </c>
      <c r="E127" s="178" t="s">
        <v>29</v>
      </c>
      <c r="F127" s="27" t="s">
        <v>341</v>
      </c>
      <c r="G127" s="228">
        <v>94017.82</v>
      </c>
      <c r="I127" s="55"/>
      <c r="J127" s="55"/>
      <c r="K127" s="55"/>
      <c r="L127" s="67"/>
    </row>
    <row r="128" spans="1:12" ht="42.75" customHeight="1">
      <c r="A128" s="106" t="s">
        <v>102</v>
      </c>
      <c r="B128" s="161" t="s">
        <v>382</v>
      </c>
      <c r="C128" s="177" t="s">
        <v>172</v>
      </c>
      <c r="D128" s="177" t="s">
        <v>166</v>
      </c>
      <c r="E128" s="177" t="s">
        <v>101</v>
      </c>
      <c r="F128" s="27"/>
      <c r="G128" s="227">
        <f>G129</f>
        <v>16809382.33</v>
      </c>
      <c r="I128" s="55"/>
      <c r="J128" s="55"/>
      <c r="K128" s="55"/>
      <c r="L128" s="67"/>
    </row>
    <row r="129" spans="1:11" ht="31.5" customHeight="1">
      <c r="A129" s="56" t="s">
        <v>342</v>
      </c>
      <c r="B129" s="162" t="s">
        <v>382</v>
      </c>
      <c r="C129" s="178" t="s">
        <v>172</v>
      </c>
      <c r="D129" s="178" t="s">
        <v>166</v>
      </c>
      <c r="E129" s="178" t="s">
        <v>101</v>
      </c>
      <c r="F129" s="27" t="s">
        <v>343</v>
      </c>
      <c r="G129" s="228">
        <v>16809382.33</v>
      </c>
      <c r="I129" s="55"/>
      <c r="J129" s="55"/>
      <c r="K129" s="55"/>
    </row>
    <row r="130" spans="1:12" ht="28.5" customHeight="1">
      <c r="A130" s="106" t="s">
        <v>103</v>
      </c>
      <c r="B130" s="161" t="s">
        <v>382</v>
      </c>
      <c r="C130" s="177" t="s">
        <v>172</v>
      </c>
      <c r="D130" s="177" t="s">
        <v>166</v>
      </c>
      <c r="E130" s="177" t="s">
        <v>104</v>
      </c>
      <c r="F130" s="27"/>
      <c r="G130" s="227">
        <f>G131</f>
        <v>4666541.4</v>
      </c>
      <c r="L130" s="68"/>
    </row>
    <row r="131" spans="1:7" ht="28.5" customHeight="1">
      <c r="A131" s="56" t="s">
        <v>342</v>
      </c>
      <c r="B131" s="162" t="s">
        <v>382</v>
      </c>
      <c r="C131" s="178" t="s">
        <v>172</v>
      </c>
      <c r="D131" s="178" t="s">
        <v>166</v>
      </c>
      <c r="E131" s="178" t="s">
        <v>104</v>
      </c>
      <c r="F131" s="27" t="s">
        <v>343</v>
      </c>
      <c r="G131" s="228">
        <v>4666541.4</v>
      </c>
    </row>
    <row r="132" spans="1:7" ht="16.5" customHeight="1">
      <c r="A132" s="119" t="s">
        <v>245</v>
      </c>
      <c r="B132" s="155" t="s">
        <v>382</v>
      </c>
      <c r="C132" s="77" t="s">
        <v>172</v>
      </c>
      <c r="D132" s="33" t="s">
        <v>173</v>
      </c>
      <c r="E132" s="177"/>
      <c r="F132" s="181"/>
      <c r="G132" s="234">
        <f>G133+G135+G137+G139+G143+G141</f>
        <v>4579790.54</v>
      </c>
    </row>
    <row r="133" spans="1:7" ht="19.5" customHeight="1">
      <c r="A133" s="108" t="s">
        <v>208</v>
      </c>
      <c r="B133" s="161" t="s">
        <v>382</v>
      </c>
      <c r="C133" s="76" t="s">
        <v>172</v>
      </c>
      <c r="D133" s="167" t="s">
        <v>173</v>
      </c>
      <c r="E133" s="26" t="s">
        <v>19</v>
      </c>
      <c r="F133" s="182"/>
      <c r="G133" s="235">
        <f>G134</f>
        <v>5352</v>
      </c>
    </row>
    <row r="134" spans="1:7" ht="22.5" customHeight="1">
      <c r="A134" s="56" t="s">
        <v>239</v>
      </c>
      <c r="B134" s="162" t="s">
        <v>382</v>
      </c>
      <c r="C134" s="35" t="s">
        <v>172</v>
      </c>
      <c r="D134" s="27" t="s">
        <v>173</v>
      </c>
      <c r="E134" s="27" t="s">
        <v>19</v>
      </c>
      <c r="F134" s="27" t="s">
        <v>241</v>
      </c>
      <c r="G134" s="228">
        <v>5352</v>
      </c>
    </row>
    <row r="135" spans="1:7" ht="38.25" customHeight="1">
      <c r="A135" s="106" t="s">
        <v>120</v>
      </c>
      <c r="B135" s="161" t="s">
        <v>382</v>
      </c>
      <c r="C135" s="76" t="s">
        <v>172</v>
      </c>
      <c r="D135" s="167" t="s">
        <v>173</v>
      </c>
      <c r="E135" s="26" t="s">
        <v>121</v>
      </c>
      <c r="F135" s="27"/>
      <c r="G135" s="227">
        <f>G136</f>
        <v>3455500</v>
      </c>
    </row>
    <row r="136" spans="1:7" ht="35.25" customHeight="1">
      <c r="A136" s="56" t="s">
        <v>342</v>
      </c>
      <c r="B136" s="162" t="s">
        <v>382</v>
      </c>
      <c r="C136" s="35" t="s">
        <v>172</v>
      </c>
      <c r="D136" s="27" t="s">
        <v>173</v>
      </c>
      <c r="E136" s="27" t="s">
        <v>121</v>
      </c>
      <c r="F136" s="27" t="s">
        <v>343</v>
      </c>
      <c r="G136" s="228">
        <v>3455500</v>
      </c>
    </row>
    <row r="137" spans="1:7" ht="39.75" customHeight="1">
      <c r="A137" s="106" t="s">
        <v>122</v>
      </c>
      <c r="B137" s="161" t="s">
        <v>382</v>
      </c>
      <c r="C137" s="76" t="s">
        <v>172</v>
      </c>
      <c r="D137" s="26" t="s">
        <v>173</v>
      </c>
      <c r="E137" s="26" t="s">
        <v>123</v>
      </c>
      <c r="F137" s="26"/>
      <c r="G137" s="227">
        <f>G138</f>
        <v>800000</v>
      </c>
    </row>
    <row r="138" spans="1:7" ht="28.5" customHeight="1">
      <c r="A138" s="56" t="s">
        <v>239</v>
      </c>
      <c r="B138" s="162" t="s">
        <v>382</v>
      </c>
      <c r="C138" s="35" t="s">
        <v>172</v>
      </c>
      <c r="D138" s="27" t="s">
        <v>173</v>
      </c>
      <c r="E138" s="27" t="s">
        <v>123</v>
      </c>
      <c r="F138" s="27" t="s">
        <v>241</v>
      </c>
      <c r="G138" s="228">
        <v>800000</v>
      </c>
    </row>
    <row r="139" spans="1:7" ht="54.75" customHeight="1">
      <c r="A139" s="106" t="s">
        <v>371</v>
      </c>
      <c r="B139" s="161" t="s">
        <v>382</v>
      </c>
      <c r="C139" s="76" t="s">
        <v>172</v>
      </c>
      <c r="D139" s="26" t="s">
        <v>173</v>
      </c>
      <c r="E139" s="26" t="s">
        <v>372</v>
      </c>
      <c r="F139" s="26"/>
      <c r="G139" s="227">
        <f>G140</f>
        <v>69374.18</v>
      </c>
    </row>
    <row r="140" spans="1:7" ht="28.5" customHeight="1">
      <c r="A140" s="56" t="s">
        <v>239</v>
      </c>
      <c r="B140" s="162" t="s">
        <v>382</v>
      </c>
      <c r="C140" s="35" t="s">
        <v>172</v>
      </c>
      <c r="D140" s="27" t="s">
        <v>173</v>
      </c>
      <c r="E140" s="27" t="s">
        <v>372</v>
      </c>
      <c r="F140" s="27" t="s">
        <v>241</v>
      </c>
      <c r="G140" s="228">
        <v>69374.18</v>
      </c>
    </row>
    <row r="141" spans="1:7" ht="48" customHeight="1">
      <c r="A141" s="106" t="s">
        <v>146</v>
      </c>
      <c r="B141" s="161" t="s">
        <v>382</v>
      </c>
      <c r="C141" s="76" t="s">
        <v>172</v>
      </c>
      <c r="D141" s="26" t="s">
        <v>173</v>
      </c>
      <c r="E141" s="26" t="s">
        <v>162</v>
      </c>
      <c r="F141" s="26"/>
      <c r="G141" s="227">
        <f>G142</f>
        <v>249564.36</v>
      </c>
    </row>
    <row r="142" spans="1:7" ht="28.5" customHeight="1">
      <c r="A142" s="56" t="s">
        <v>239</v>
      </c>
      <c r="B142" s="162" t="s">
        <v>382</v>
      </c>
      <c r="C142" s="35" t="s">
        <v>172</v>
      </c>
      <c r="D142" s="27" t="s">
        <v>173</v>
      </c>
      <c r="E142" s="27" t="s">
        <v>162</v>
      </c>
      <c r="F142" s="27" t="s">
        <v>241</v>
      </c>
      <c r="G142" s="228">
        <v>249564.36</v>
      </c>
    </row>
    <row r="143" spans="1:7" ht="18.75" customHeight="1">
      <c r="A143" s="108" t="s">
        <v>355</v>
      </c>
      <c r="B143" s="161" t="s">
        <v>382</v>
      </c>
      <c r="C143" s="76" t="s">
        <v>172</v>
      </c>
      <c r="D143" s="93" t="s">
        <v>173</v>
      </c>
      <c r="E143" s="26" t="s">
        <v>30</v>
      </c>
      <c r="F143" s="183"/>
      <c r="G143" s="235">
        <f>G144</f>
        <v>0</v>
      </c>
    </row>
    <row r="144" spans="1:7" ht="33" customHeight="1">
      <c r="A144" s="56" t="s">
        <v>239</v>
      </c>
      <c r="B144" s="162" t="s">
        <v>382</v>
      </c>
      <c r="C144" s="35" t="s">
        <v>172</v>
      </c>
      <c r="D144" s="27" t="s">
        <v>173</v>
      </c>
      <c r="E144" s="27" t="s">
        <v>30</v>
      </c>
      <c r="F144" s="27" t="s">
        <v>241</v>
      </c>
      <c r="G144" s="228">
        <v>0</v>
      </c>
    </row>
    <row r="145" spans="1:7" ht="16.5" customHeight="1">
      <c r="A145" s="120" t="s">
        <v>344</v>
      </c>
      <c r="B145" s="155" t="s">
        <v>382</v>
      </c>
      <c r="C145" s="77" t="s">
        <v>172</v>
      </c>
      <c r="D145" s="184" t="s">
        <v>175</v>
      </c>
      <c r="E145" s="26"/>
      <c r="F145" s="184"/>
      <c r="G145" s="229">
        <f>G146+G151+G153</f>
        <v>1070621.49</v>
      </c>
    </row>
    <row r="146" spans="1:7" ht="15.75" customHeight="1">
      <c r="A146" s="121" t="s">
        <v>344</v>
      </c>
      <c r="B146" s="163" t="s">
        <v>382</v>
      </c>
      <c r="C146" s="185" t="s">
        <v>172</v>
      </c>
      <c r="D146" s="186" t="s">
        <v>175</v>
      </c>
      <c r="E146" s="87" t="s">
        <v>31</v>
      </c>
      <c r="F146" s="186"/>
      <c r="G146" s="226">
        <f>G147+G149</f>
        <v>0</v>
      </c>
    </row>
    <row r="147" spans="1:7" ht="15.75" customHeight="1">
      <c r="A147" s="108" t="s">
        <v>345</v>
      </c>
      <c r="B147" s="161" t="s">
        <v>382</v>
      </c>
      <c r="C147" s="172" t="s">
        <v>172</v>
      </c>
      <c r="D147" s="97" t="s">
        <v>175</v>
      </c>
      <c r="E147" s="26" t="s">
        <v>31</v>
      </c>
      <c r="F147" s="97"/>
      <c r="G147" s="227">
        <f>G148</f>
        <v>0</v>
      </c>
    </row>
    <row r="148" spans="1:7" ht="24.75" customHeight="1">
      <c r="A148" s="56" t="s">
        <v>239</v>
      </c>
      <c r="B148" s="162" t="s">
        <v>382</v>
      </c>
      <c r="C148" s="173" t="s">
        <v>172</v>
      </c>
      <c r="D148" s="100" t="s">
        <v>175</v>
      </c>
      <c r="E148" s="27" t="s">
        <v>31</v>
      </c>
      <c r="F148" s="100" t="s">
        <v>241</v>
      </c>
      <c r="G148" s="228">
        <v>0</v>
      </c>
    </row>
    <row r="149" spans="1:7" ht="29.25" customHeight="1">
      <c r="A149" s="108" t="s">
        <v>346</v>
      </c>
      <c r="B149" s="161" t="s">
        <v>382</v>
      </c>
      <c r="C149" s="172" t="s">
        <v>172</v>
      </c>
      <c r="D149" s="97" t="s">
        <v>175</v>
      </c>
      <c r="E149" s="26" t="s">
        <v>32</v>
      </c>
      <c r="F149" s="97"/>
      <c r="G149" s="227">
        <f>G150</f>
        <v>0</v>
      </c>
    </row>
    <row r="150" spans="1:7" ht="27.75" customHeight="1">
      <c r="A150" s="56" t="s">
        <v>239</v>
      </c>
      <c r="B150" s="162" t="s">
        <v>382</v>
      </c>
      <c r="C150" s="173" t="s">
        <v>172</v>
      </c>
      <c r="D150" s="100" t="s">
        <v>175</v>
      </c>
      <c r="E150" s="27" t="s">
        <v>32</v>
      </c>
      <c r="F150" s="100" t="s">
        <v>241</v>
      </c>
      <c r="G150" s="228">
        <v>0</v>
      </c>
    </row>
    <row r="151" spans="1:7" ht="18" customHeight="1">
      <c r="A151" s="106" t="s">
        <v>105</v>
      </c>
      <c r="B151" s="161" t="s">
        <v>382</v>
      </c>
      <c r="C151" s="172" t="s">
        <v>172</v>
      </c>
      <c r="D151" s="97" t="s">
        <v>175</v>
      </c>
      <c r="E151" s="26" t="s">
        <v>98</v>
      </c>
      <c r="F151" s="97"/>
      <c r="G151" s="227">
        <f>G152</f>
        <v>1070621.49</v>
      </c>
    </row>
    <row r="152" spans="1:7" ht="38.25" customHeight="1">
      <c r="A152" s="58" t="s">
        <v>338</v>
      </c>
      <c r="B152" s="162" t="s">
        <v>382</v>
      </c>
      <c r="C152" s="173" t="s">
        <v>172</v>
      </c>
      <c r="D152" s="100" t="s">
        <v>175</v>
      </c>
      <c r="E152" s="27" t="s">
        <v>98</v>
      </c>
      <c r="F152" s="100" t="s">
        <v>281</v>
      </c>
      <c r="G152" s="228">
        <v>1070621.49</v>
      </c>
    </row>
    <row r="153" spans="1:7" ht="28.5" customHeight="1" hidden="1">
      <c r="A153" s="113" t="s">
        <v>125</v>
      </c>
      <c r="B153" s="161" t="s">
        <v>382</v>
      </c>
      <c r="C153" s="172" t="s">
        <v>172</v>
      </c>
      <c r="D153" s="97" t="s">
        <v>175</v>
      </c>
      <c r="E153" s="26" t="s">
        <v>124</v>
      </c>
      <c r="F153" s="97"/>
      <c r="G153" s="227">
        <f>G154</f>
        <v>0</v>
      </c>
    </row>
    <row r="154" spans="1:7" ht="39" customHeight="1" hidden="1">
      <c r="A154" s="58" t="s">
        <v>338</v>
      </c>
      <c r="B154" s="162" t="s">
        <v>382</v>
      </c>
      <c r="C154" s="173" t="s">
        <v>172</v>
      </c>
      <c r="D154" s="100" t="s">
        <v>175</v>
      </c>
      <c r="E154" s="27" t="s">
        <v>124</v>
      </c>
      <c r="F154" s="100" t="s">
        <v>281</v>
      </c>
      <c r="G154" s="228">
        <v>0</v>
      </c>
    </row>
    <row r="155" spans="1:7" ht="17.25" customHeight="1" hidden="1">
      <c r="A155" s="120" t="s">
        <v>192</v>
      </c>
      <c r="B155" s="155" t="s">
        <v>382</v>
      </c>
      <c r="C155" s="77" t="s">
        <v>172</v>
      </c>
      <c r="D155" s="165" t="s">
        <v>172</v>
      </c>
      <c r="E155" s="165"/>
      <c r="F155" s="165"/>
      <c r="G155" s="236">
        <f>G156</f>
        <v>0</v>
      </c>
    </row>
    <row r="156" spans="1:7" ht="24.75" customHeight="1" hidden="1">
      <c r="A156" s="113" t="s">
        <v>323</v>
      </c>
      <c r="B156" s="161" t="s">
        <v>382</v>
      </c>
      <c r="C156" s="76" t="s">
        <v>172</v>
      </c>
      <c r="D156" s="26" t="s">
        <v>172</v>
      </c>
      <c r="E156" s="26" t="s">
        <v>157</v>
      </c>
      <c r="F156" s="26"/>
      <c r="G156" s="227">
        <f>G157</f>
        <v>0</v>
      </c>
    </row>
    <row r="157" spans="1:7" ht="18" customHeight="1" hidden="1">
      <c r="A157" s="58" t="s">
        <v>288</v>
      </c>
      <c r="B157" s="162" t="s">
        <v>382</v>
      </c>
      <c r="C157" s="178" t="s">
        <v>172</v>
      </c>
      <c r="D157" s="27" t="s">
        <v>172</v>
      </c>
      <c r="E157" s="27" t="s">
        <v>157</v>
      </c>
      <c r="F157" s="27" t="s">
        <v>287</v>
      </c>
      <c r="G157" s="228">
        <v>0</v>
      </c>
    </row>
    <row r="158" spans="1:7" ht="18.75" customHeight="1">
      <c r="A158" s="117" t="s">
        <v>186</v>
      </c>
      <c r="B158" s="156" t="s">
        <v>382</v>
      </c>
      <c r="C158" s="174" t="s">
        <v>167</v>
      </c>
      <c r="D158" s="174"/>
      <c r="E158" s="174"/>
      <c r="F158" s="174"/>
      <c r="G158" s="233">
        <f>G159+G198+G272+G286</f>
        <v>291129317.24</v>
      </c>
    </row>
    <row r="159" spans="1:7" ht="18" customHeight="1">
      <c r="A159" s="120" t="s">
        <v>187</v>
      </c>
      <c r="B159" s="155" t="s">
        <v>382</v>
      </c>
      <c r="C159" s="187" t="s">
        <v>167</v>
      </c>
      <c r="D159" s="188" t="s">
        <v>166</v>
      </c>
      <c r="E159" s="189"/>
      <c r="F159" s="189"/>
      <c r="G159" s="236">
        <f>G161+G163+G165+G176+G178+G189+G192+G196</f>
        <v>74506113.64999999</v>
      </c>
    </row>
    <row r="160" spans="1:7" ht="29.25" customHeight="1">
      <c r="A160" s="107" t="s">
        <v>289</v>
      </c>
      <c r="B160" s="161" t="s">
        <v>382</v>
      </c>
      <c r="C160" s="182" t="s">
        <v>167</v>
      </c>
      <c r="D160" s="167" t="s">
        <v>166</v>
      </c>
      <c r="E160" s="190" t="s">
        <v>6</v>
      </c>
      <c r="F160" s="190"/>
      <c r="G160" s="227">
        <f>G159</f>
        <v>74506113.64999999</v>
      </c>
    </row>
    <row r="161" spans="1:12" ht="12.75">
      <c r="A161" s="122" t="s">
        <v>291</v>
      </c>
      <c r="B161" s="163" t="s">
        <v>382</v>
      </c>
      <c r="C161" s="191" t="s">
        <v>167</v>
      </c>
      <c r="D161" s="87" t="s">
        <v>166</v>
      </c>
      <c r="E161" s="87" t="s">
        <v>33</v>
      </c>
      <c r="F161" s="87"/>
      <c r="G161" s="226">
        <f>G162</f>
        <v>13431076.05</v>
      </c>
      <c r="I161" s="55"/>
      <c r="J161" s="55"/>
      <c r="L161" s="67"/>
    </row>
    <row r="162" spans="1:10" ht="26.25" customHeight="1">
      <c r="A162" s="56" t="s">
        <v>261</v>
      </c>
      <c r="B162" s="162" t="s">
        <v>382</v>
      </c>
      <c r="C162" s="178" t="s">
        <v>167</v>
      </c>
      <c r="D162" s="27" t="s">
        <v>166</v>
      </c>
      <c r="E162" s="27" t="s">
        <v>33</v>
      </c>
      <c r="F162" s="27" t="s">
        <v>241</v>
      </c>
      <c r="G162" s="228">
        <v>13431076.05</v>
      </c>
      <c r="I162" s="55"/>
      <c r="J162" s="55"/>
    </row>
    <row r="163" spans="1:12" ht="18" customHeight="1">
      <c r="A163" s="122" t="s">
        <v>350</v>
      </c>
      <c r="B163" s="163" t="s">
        <v>382</v>
      </c>
      <c r="C163" s="191" t="s">
        <v>167</v>
      </c>
      <c r="D163" s="87" t="s">
        <v>166</v>
      </c>
      <c r="E163" s="87" t="s">
        <v>34</v>
      </c>
      <c r="F163" s="87"/>
      <c r="G163" s="226">
        <f>G164</f>
        <v>306958.89</v>
      </c>
      <c r="I163" s="55"/>
      <c r="J163" s="55"/>
      <c r="L163" s="67"/>
    </row>
    <row r="164" spans="1:12" ht="26.25" customHeight="1">
      <c r="A164" s="56" t="s">
        <v>261</v>
      </c>
      <c r="B164" s="162" t="s">
        <v>382</v>
      </c>
      <c r="C164" s="178" t="s">
        <v>167</v>
      </c>
      <c r="D164" s="27" t="s">
        <v>166</v>
      </c>
      <c r="E164" s="27" t="s">
        <v>34</v>
      </c>
      <c r="F164" s="27" t="s">
        <v>241</v>
      </c>
      <c r="G164" s="228">
        <v>306958.89</v>
      </c>
      <c r="I164" s="55"/>
      <c r="J164" s="55"/>
      <c r="L164" s="67"/>
    </row>
    <row r="165" spans="1:10" ht="25.5" customHeight="1">
      <c r="A165" s="122" t="s">
        <v>290</v>
      </c>
      <c r="B165" s="163" t="s">
        <v>382</v>
      </c>
      <c r="C165" s="191" t="s">
        <v>167</v>
      </c>
      <c r="D165" s="87" t="s">
        <v>166</v>
      </c>
      <c r="E165" s="87" t="s">
        <v>35</v>
      </c>
      <c r="F165" s="87"/>
      <c r="G165" s="226">
        <f>SUM(G166:G175)</f>
        <v>16867022.640000004</v>
      </c>
      <c r="I165" s="55"/>
      <c r="J165" s="55"/>
    </row>
    <row r="166" spans="1:10" ht="15.75" customHeight="1">
      <c r="A166" s="56" t="s">
        <v>43</v>
      </c>
      <c r="B166" s="162" t="s">
        <v>382</v>
      </c>
      <c r="C166" s="173" t="s">
        <v>167</v>
      </c>
      <c r="D166" s="100" t="s">
        <v>166</v>
      </c>
      <c r="E166" s="27" t="s">
        <v>35</v>
      </c>
      <c r="F166" s="27" t="s">
        <v>258</v>
      </c>
      <c r="G166" s="228">
        <f>3659521.97+260000</f>
        <v>3919521.97</v>
      </c>
      <c r="I166" s="55"/>
      <c r="J166" s="55"/>
    </row>
    <row r="167" spans="1:12" ht="25.5">
      <c r="A167" s="56" t="s">
        <v>260</v>
      </c>
      <c r="B167" s="162" t="s">
        <v>382</v>
      </c>
      <c r="C167" s="173" t="s">
        <v>167</v>
      </c>
      <c r="D167" s="100" t="s">
        <v>166</v>
      </c>
      <c r="E167" s="27" t="s">
        <v>35</v>
      </c>
      <c r="F167" s="27" t="s">
        <v>259</v>
      </c>
      <c r="G167" s="228">
        <v>206649</v>
      </c>
      <c r="L167" s="68"/>
    </row>
    <row r="168" spans="1:7" ht="38.25">
      <c r="A168" s="56" t="s">
        <v>36</v>
      </c>
      <c r="B168" s="162" t="s">
        <v>382</v>
      </c>
      <c r="C168" s="173" t="s">
        <v>167</v>
      </c>
      <c r="D168" s="100" t="s">
        <v>166</v>
      </c>
      <c r="E168" s="27" t="s">
        <v>35</v>
      </c>
      <c r="F168" s="27" t="s">
        <v>21</v>
      </c>
      <c r="G168" s="228">
        <f>2436378.76+220000</f>
        <v>2656378.76</v>
      </c>
    </row>
    <row r="169" spans="1:7" ht="25.5">
      <c r="A169" s="56" t="s">
        <v>261</v>
      </c>
      <c r="B169" s="162" t="s">
        <v>382</v>
      </c>
      <c r="C169" s="173" t="s">
        <v>167</v>
      </c>
      <c r="D169" s="100" t="s">
        <v>166</v>
      </c>
      <c r="E169" s="27" t="s">
        <v>35</v>
      </c>
      <c r="F169" s="27" t="s">
        <v>241</v>
      </c>
      <c r="G169" s="228">
        <v>8344339.12</v>
      </c>
    </row>
    <row r="170" spans="1:7" ht="31.5" customHeight="1">
      <c r="A170" s="56" t="s">
        <v>127</v>
      </c>
      <c r="B170" s="162" t="s">
        <v>382</v>
      </c>
      <c r="C170" s="173" t="s">
        <v>167</v>
      </c>
      <c r="D170" s="100" t="s">
        <v>166</v>
      </c>
      <c r="E170" s="27" t="s">
        <v>35</v>
      </c>
      <c r="F170" s="27" t="s">
        <v>126</v>
      </c>
      <c r="G170" s="228">
        <v>35461.48</v>
      </c>
    </row>
    <row r="171" spans="1:7" ht="49.5" customHeight="1">
      <c r="A171" s="56" t="s">
        <v>262</v>
      </c>
      <c r="B171" s="162" t="s">
        <v>382</v>
      </c>
      <c r="C171" s="173" t="s">
        <v>167</v>
      </c>
      <c r="D171" s="100" t="s">
        <v>166</v>
      </c>
      <c r="E171" s="27" t="s">
        <v>35</v>
      </c>
      <c r="F171" s="27" t="s">
        <v>263</v>
      </c>
      <c r="G171" s="228">
        <v>370000</v>
      </c>
    </row>
    <row r="172" spans="1:7" ht="76.5">
      <c r="A172" s="114" t="s">
        <v>257</v>
      </c>
      <c r="B172" s="162" t="s">
        <v>382</v>
      </c>
      <c r="C172" s="173" t="s">
        <v>167</v>
      </c>
      <c r="D172" s="100" t="s">
        <v>166</v>
      </c>
      <c r="E172" s="27" t="s">
        <v>35</v>
      </c>
      <c r="F172" s="27" t="s">
        <v>253</v>
      </c>
      <c r="G172" s="228">
        <v>401530.83</v>
      </c>
    </row>
    <row r="173" spans="1:7" ht="12.75">
      <c r="A173" s="56" t="s">
        <v>252</v>
      </c>
      <c r="B173" s="162" t="s">
        <v>382</v>
      </c>
      <c r="C173" s="173" t="s">
        <v>167</v>
      </c>
      <c r="D173" s="100" t="s">
        <v>166</v>
      </c>
      <c r="E173" s="27" t="s">
        <v>35</v>
      </c>
      <c r="F173" s="27" t="s">
        <v>255</v>
      </c>
      <c r="G173" s="228">
        <v>667048.15</v>
      </c>
    </row>
    <row r="174" spans="1:7" ht="12.75">
      <c r="A174" s="56" t="s">
        <v>254</v>
      </c>
      <c r="B174" s="162" t="s">
        <v>382</v>
      </c>
      <c r="C174" s="173" t="s">
        <v>167</v>
      </c>
      <c r="D174" s="100" t="s">
        <v>166</v>
      </c>
      <c r="E174" s="27" t="s">
        <v>35</v>
      </c>
      <c r="F174" s="27" t="s">
        <v>256</v>
      </c>
      <c r="G174" s="228">
        <v>83737.4</v>
      </c>
    </row>
    <row r="175" spans="1:7" ht="12.75">
      <c r="A175" s="56" t="s">
        <v>100</v>
      </c>
      <c r="B175" s="162" t="s">
        <v>382</v>
      </c>
      <c r="C175" s="173" t="s">
        <v>167</v>
      </c>
      <c r="D175" s="100" t="s">
        <v>166</v>
      </c>
      <c r="E175" s="27" t="s">
        <v>35</v>
      </c>
      <c r="F175" s="27" t="s">
        <v>99</v>
      </c>
      <c r="G175" s="228">
        <v>182355.93</v>
      </c>
    </row>
    <row r="176" spans="1:7" ht="63.75">
      <c r="A176" s="108" t="s">
        <v>155</v>
      </c>
      <c r="B176" s="161" t="s">
        <v>382</v>
      </c>
      <c r="C176" s="192" t="s">
        <v>167</v>
      </c>
      <c r="D176" s="193" t="s">
        <v>166</v>
      </c>
      <c r="E176" s="26" t="s">
        <v>156</v>
      </c>
      <c r="F176" s="167"/>
      <c r="G176" s="227">
        <f>G177</f>
        <v>448611.9</v>
      </c>
    </row>
    <row r="177" spans="1:7" ht="38.25">
      <c r="A177" s="56" t="s">
        <v>36</v>
      </c>
      <c r="B177" s="162" t="s">
        <v>382</v>
      </c>
      <c r="C177" s="173" t="s">
        <v>167</v>
      </c>
      <c r="D177" s="100" t="s">
        <v>166</v>
      </c>
      <c r="E177" s="27" t="s">
        <v>156</v>
      </c>
      <c r="F177" s="27" t="s">
        <v>21</v>
      </c>
      <c r="G177" s="228">
        <v>448611.9</v>
      </c>
    </row>
    <row r="178" spans="1:7" ht="51" customHeight="1">
      <c r="A178" s="123" t="s">
        <v>329</v>
      </c>
      <c r="B178" s="161" t="s">
        <v>382</v>
      </c>
      <c r="C178" s="192" t="s">
        <v>167</v>
      </c>
      <c r="D178" s="193" t="s">
        <v>166</v>
      </c>
      <c r="E178" s="167" t="s">
        <v>37</v>
      </c>
      <c r="F178" s="167"/>
      <c r="G178" s="227">
        <f>SUM(G179:G188)</f>
        <v>40745000</v>
      </c>
    </row>
    <row r="179" spans="1:7" ht="12.75">
      <c r="A179" s="56" t="s">
        <v>44</v>
      </c>
      <c r="B179" s="162" t="s">
        <v>382</v>
      </c>
      <c r="C179" s="173" t="s">
        <v>167</v>
      </c>
      <c r="D179" s="100" t="s">
        <v>166</v>
      </c>
      <c r="E179" s="27" t="s">
        <v>37</v>
      </c>
      <c r="F179" s="27" t="s">
        <v>258</v>
      </c>
      <c r="G179" s="228">
        <v>29265130.36</v>
      </c>
    </row>
    <row r="180" spans="1:7" ht="25.5">
      <c r="A180" s="56" t="s">
        <v>260</v>
      </c>
      <c r="B180" s="162" t="s">
        <v>382</v>
      </c>
      <c r="C180" s="173" t="s">
        <v>167</v>
      </c>
      <c r="D180" s="100" t="s">
        <v>166</v>
      </c>
      <c r="E180" s="27" t="s">
        <v>37</v>
      </c>
      <c r="F180" s="27" t="s">
        <v>259</v>
      </c>
      <c r="G180" s="228">
        <f>713111.84</f>
        <v>713111.84</v>
      </c>
    </row>
    <row r="181" spans="1:7" ht="38.25">
      <c r="A181" s="56" t="s">
        <v>36</v>
      </c>
      <c r="B181" s="162" t="s">
        <v>382</v>
      </c>
      <c r="C181" s="173" t="s">
        <v>167</v>
      </c>
      <c r="D181" s="100" t="s">
        <v>166</v>
      </c>
      <c r="E181" s="27" t="s">
        <v>37</v>
      </c>
      <c r="F181" s="27" t="s">
        <v>21</v>
      </c>
      <c r="G181" s="228">
        <v>8432412.22</v>
      </c>
    </row>
    <row r="182" spans="1:7" ht="36" customHeight="1">
      <c r="A182" s="56" t="s">
        <v>238</v>
      </c>
      <c r="B182" s="162" t="s">
        <v>382</v>
      </c>
      <c r="C182" s="173" t="s">
        <v>167</v>
      </c>
      <c r="D182" s="100" t="s">
        <v>166</v>
      </c>
      <c r="E182" s="27" t="s">
        <v>37</v>
      </c>
      <c r="F182" s="27" t="s">
        <v>240</v>
      </c>
      <c r="G182" s="228"/>
    </row>
    <row r="183" spans="1:7" ht="25.5">
      <c r="A183" s="56" t="s">
        <v>261</v>
      </c>
      <c r="B183" s="162" t="s">
        <v>382</v>
      </c>
      <c r="C183" s="173" t="s">
        <v>167</v>
      </c>
      <c r="D183" s="100" t="s">
        <v>166</v>
      </c>
      <c r="E183" s="27" t="s">
        <v>37</v>
      </c>
      <c r="F183" s="27" t="s">
        <v>241</v>
      </c>
      <c r="G183" s="228">
        <v>669645.01</v>
      </c>
    </row>
    <row r="184" spans="1:7" ht="30" customHeight="1">
      <c r="A184" s="56" t="s">
        <v>266</v>
      </c>
      <c r="B184" s="162" t="s">
        <v>382</v>
      </c>
      <c r="C184" s="173" t="s">
        <v>167</v>
      </c>
      <c r="D184" s="100" t="s">
        <v>166</v>
      </c>
      <c r="E184" s="27" t="s">
        <v>37</v>
      </c>
      <c r="F184" s="27" t="s">
        <v>267</v>
      </c>
      <c r="G184" s="228">
        <v>55187.06</v>
      </c>
    </row>
    <row r="185" spans="1:7" ht="27.75" customHeight="1">
      <c r="A185" s="56" t="s">
        <v>127</v>
      </c>
      <c r="B185" s="162" t="s">
        <v>382</v>
      </c>
      <c r="C185" s="173" t="s">
        <v>167</v>
      </c>
      <c r="D185" s="100" t="s">
        <v>166</v>
      </c>
      <c r="E185" s="27" t="s">
        <v>37</v>
      </c>
      <c r="F185" s="27" t="s">
        <v>126</v>
      </c>
      <c r="G185" s="228">
        <v>49233.48</v>
      </c>
    </row>
    <row r="186" spans="1:7" ht="38.25">
      <c r="A186" s="56" t="s">
        <v>262</v>
      </c>
      <c r="B186" s="162" t="s">
        <v>382</v>
      </c>
      <c r="C186" s="173" t="s">
        <v>167</v>
      </c>
      <c r="D186" s="100" t="s">
        <v>166</v>
      </c>
      <c r="E186" s="27" t="s">
        <v>37</v>
      </c>
      <c r="F186" s="27" t="s">
        <v>263</v>
      </c>
      <c r="G186" s="228">
        <v>1548000</v>
      </c>
    </row>
    <row r="187" spans="1:7" ht="76.5">
      <c r="A187" s="114" t="s">
        <v>257</v>
      </c>
      <c r="B187" s="162" t="s">
        <v>382</v>
      </c>
      <c r="C187" s="173" t="s">
        <v>167</v>
      </c>
      <c r="D187" s="100" t="s">
        <v>166</v>
      </c>
      <c r="E187" s="27" t="s">
        <v>37</v>
      </c>
      <c r="F187" s="27" t="s">
        <v>253</v>
      </c>
      <c r="G187" s="228">
        <v>6310.78</v>
      </c>
    </row>
    <row r="188" spans="1:7" ht="17.25" customHeight="1">
      <c r="A188" s="114" t="s">
        <v>100</v>
      </c>
      <c r="B188" s="162" t="s">
        <v>382</v>
      </c>
      <c r="C188" s="173" t="s">
        <v>167</v>
      </c>
      <c r="D188" s="100" t="s">
        <v>166</v>
      </c>
      <c r="E188" s="27" t="s">
        <v>37</v>
      </c>
      <c r="F188" s="27" t="s">
        <v>99</v>
      </c>
      <c r="G188" s="228">
        <v>5969.25</v>
      </c>
    </row>
    <row r="189" spans="1:7" ht="81" customHeight="1">
      <c r="A189" s="113" t="s">
        <v>333</v>
      </c>
      <c r="B189" s="161" t="s">
        <v>382</v>
      </c>
      <c r="C189" s="76" t="s">
        <v>167</v>
      </c>
      <c r="D189" s="26" t="s">
        <v>166</v>
      </c>
      <c r="E189" s="26" t="s">
        <v>38</v>
      </c>
      <c r="F189" s="26"/>
      <c r="G189" s="227">
        <f>G190+G191</f>
        <v>1249176.5</v>
      </c>
    </row>
    <row r="190" spans="1:7" ht="25.5">
      <c r="A190" s="58" t="s">
        <v>260</v>
      </c>
      <c r="B190" s="162" t="s">
        <v>382</v>
      </c>
      <c r="C190" s="35" t="s">
        <v>167</v>
      </c>
      <c r="D190" s="27" t="s">
        <v>166</v>
      </c>
      <c r="E190" s="27" t="s">
        <v>38</v>
      </c>
      <c r="F190" s="27" t="s">
        <v>259</v>
      </c>
      <c r="G190" s="228">
        <v>1171553.73</v>
      </c>
    </row>
    <row r="191" spans="1:7" ht="13.5" customHeight="1">
      <c r="A191" s="58" t="s">
        <v>237</v>
      </c>
      <c r="B191" s="162" t="s">
        <v>382</v>
      </c>
      <c r="C191" s="35" t="s">
        <v>167</v>
      </c>
      <c r="D191" s="27" t="s">
        <v>166</v>
      </c>
      <c r="E191" s="27" t="s">
        <v>38</v>
      </c>
      <c r="F191" s="27" t="s">
        <v>236</v>
      </c>
      <c r="G191" s="228">
        <v>77622.77</v>
      </c>
    </row>
    <row r="192" spans="1:7" ht="108.75" customHeight="1">
      <c r="A192" s="113" t="s">
        <v>334</v>
      </c>
      <c r="B192" s="161" t="s">
        <v>382</v>
      </c>
      <c r="C192" s="76" t="s">
        <v>167</v>
      </c>
      <c r="D192" s="26" t="s">
        <v>166</v>
      </c>
      <c r="E192" s="26" t="s">
        <v>39</v>
      </c>
      <c r="F192" s="26"/>
      <c r="G192" s="227">
        <f>SUM(G193:G195)</f>
        <v>569746.46</v>
      </c>
    </row>
    <row r="193" spans="1:7" ht="12.75">
      <c r="A193" s="56" t="s">
        <v>43</v>
      </c>
      <c r="B193" s="162" t="s">
        <v>382</v>
      </c>
      <c r="C193" s="35" t="s">
        <v>167</v>
      </c>
      <c r="D193" s="27" t="s">
        <v>166</v>
      </c>
      <c r="E193" s="27" t="s">
        <v>39</v>
      </c>
      <c r="F193" s="27" t="s">
        <v>258</v>
      </c>
      <c r="G193" s="228">
        <v>107846.46</v>
      </c>
    </row>
    <row r="194" spans="1:7" ht="38.25">
      <c r="A194" s="56" t="s">
        <v>36</v>
      </c>
      <c r="B194" s="162" t="s">
        <v>382</v>
      </c>
      <c r="C194" s="35" t="s">
        <v>167</v>
      </c>
      <c r="D194" s="27" t="s">
        <v>166</v>
      </c>
      <c r="E194" s="27" t="s">
        <v>39</v>
      </c>
      <c r="F194" s="27" t="s">
        <v>21</v>
      </c>
      <c r="G194" s="228">
        <v>33900</v>
      </c>
    </row>
    <row r="195" spans="1:7" ht="25.5">
      <c r="A195" s="56" t="s">
        <v>261</v>
      </c>
      <c r="B195" s="162" t="s">
        <v>382</v>
      </c>
      <c r="C195" s="35" t="s">
        <v>167</v>
      </c>
      <c r="D195" s="27" t="s">
        <v>166</v>
      </c>
      <c r="E195" s="27" t="s">
        <v>39</v>
      </c>
      <c r="F195" s="27" t="s">
        <v>241</v>
      </c>
      <c r="G195" s="228">
        <v>428000</v>
      </c>
    </row>
    <row r="196" spans="1:7" ht="39" customHeight="1">
      <c r="A196" s="113" t="s">
        <v>106</v>
      </c>
      <c r="B196" s="161" t="s">
        <v>382</v>
      </c>
      <c r="C196" s="76" t="s">
        <v>167</v>
      </c>
      <c r="D196" s="26" t="s">
        <v>166</v>
      </c>
      <c r="E196" s="26" t="s">
        <v>107</v>
      </c>
      <c r="F196" s="26"/>
      <c r="G196" s="227">
        <f>G197</f>
        <v>888521.21</v>
      </c>
    </row>
    <row r="197" spans="1:7" ht="27" customHeight="1">
      <c r="A197" s="56" t="s">
        <v>261</v>
      </c>
      <c r="B197" s="162" t="s">
        <v>382</v>
      </c>
      <c r="C197" s="35" t="s">
        <v>167</v>
      </c>
      <c r="D197" s="27" t="s">
        <v>166</v>
      </c>
      <c r="E197" s="27" t="s">
        <v>107</v>
      </c>
      <c r="F197" s="27" t="s">
        <v>241</v>
      </c>
      <c r="G197" s="228">
        <v>888521.21</v>
      </c>
    </row>
    <row r="198" spans="1:7" ht="14.25" customHeight="1">
      <c r="A198" s="120" t="s">
        <v>188</v>
      </c>
      <c r="B198" s="155" t="s">
        <v>382</v>
      </c>
      <c r="C198" s="77" t="s">
        <v>167</v>
      </c>
      <c r="D198" s="184" t="s">
        <v>173</v>
      </c>
      <c r="E198" s="165"/>
      <c r="F198" s="184"/>
      <c r="G198" s="236">
        <f>G199+G203+G213+G215+G218+G228+G238+G241+G244+G249+G252+G255+G258+G260+G262+G264+G269</f>
        <v>199302098.36999997</v>
      </c>
    </row>
    <row r="199" spans="1:7" ht="12.75">
      <c r="A199" s="124" t="s">
        <v>292</v>
      </c>
      <c r="B199" s="163" t="s">
        <v>382</v>
      </c>
      <c r="C199" s="194" t="s">
        <v>167</v>
      </c>
      <c r="D199" s="195" t="s">
        <v>173</v>
      </c>
      <c r="E199" s="196" t="s">
        <v>40</v>
      </c>
      <c r="F199" s="196"/>
      <c r="G199" s="226">
        <f>G200</f>
        <v>2566923.95</v>
      </c>
    </row>
    <row r="200" spans="1:9" ht="25.5">
      <c r="A200" s="56" t="s">
        <v>261</v>
      </c>
      <c r="B200" s="162" t="s">
        <v>382</v>
      </c>
      <c r="C200" s="173" t="s">
        <v>167</v>
      </c>
      <c r="D200" s="100" t="s">
        <v>173</v>
      </c>
      <c r="E200" s="27" t="s">
        <v>40</v>
      </c>
      <c r="F200" s="27" t="s">
        <v>241</v>
      </c>
      <c r="G200" s="228">
        <v>2566923.95</v>
      </c>
      <c r="I200" s="67"/>
    </row>
    <row r="201" spans="1:7" ht="12.75">
      <c r="A201" s="122" t="s">
        <v>295</v>
      </c>
      <c r="B201" s="163" t="s">
        <v>382</v>
      </c>
      <c r="C201" s="185" t="s">
        <v>167</v>
      </c>
      <c r="D201" s="186" t="s">
        <v>173</v>
      </c>
      <c r="E201" s="87" t="s">
        <v>41</v>
      </c>
      <c r="F201" s="186"/>
      <c r="G201" s="226">
        <f>G202</f>
        <v>0</v>
      </c>
    </row>
    <row r="202" spans="1:12" ht="25.5">
      <c r="A202" s="56" t="s">
        <v>261</v>
      </c>
      <c r="B202" s="162" t="s">
        <v>382</v>
      </c>
      <c r="C202" s="173" t="s">
        <v>167</v>
      </c>
      <c r="D202" s="100" t="s">
        <v>173</v>
      </c>
      <c r="E202" s="27" t="s">
        <v>41</v>
      </c>
      <c r="F202" s="100" t="s">
        <v>241</v>
      </c>
      <c r="G202" s="228"/>
      <c r="I202" s="55"/>
      <c r="J202" s="55"/>
      <c r="L202" s="67"/>
    </row>
    <row r="203" spans="1:10" ht="17.25" customHeight="1">
      <c r="A203" s="122" t="s">
        <v>293</v>
      </c>
      <c r="B203" s="163" t="s">
        <v>382</v>
      </c>
      <c r="C203" s="185" t="s">
        <v>167</v>
      </c>
      <c r="D203" s="186" t="s">
        <v>173</v>
      </c>
      <c r="E203" s="87" t="s">
        <v>42</v>
      </c>
      <c r="F203" s="186"/>
      <c r="G203" s="226">
        <f>SUM(G204:G212)</f>
        <v>48134645.18</v>
      </c>
      <c r="I203" s="55"/>
      <c r="J203" s="55"/>
    </row>
    <row r="204" spans="1:12" ht="21" customHeight="1">
      <c r="A204" s="56" t="s">
        <v>43</v>
      </c>
      <c r="B204" s="162" t="s">
        <v>382</v>
      </c>
      <c r="C204" s="173" t="s">
        <v>167</v>
      </c>
      <c r="D204" s="100" t="s">
        <v>173</v>
      </c>
      <c r="E204" s="27" t="s">
        <v>42</v>
      </c>
      <c r="F204" s="27" t="s">
        <v>258</v>
      </c>
      <c r="G204" s="237">
        <f>6736117.65+370000</f>
        <v>7106117.65</v>
      </c>
      <c r="I204" s="55"/>
      <c r="J204" s="55"/>
      <c r="L204" s="67"/>
    </row>
    <row r="205" spans="1:12" ht="25.5">
      <c r="A205" s="56" t="s">
        <v>260</v>
      </c>
      <c r="B205" s="162" t="s">
        <v>382</v>
      </c>
      <c r="C205" s="173" t="s">
        <v>167</v>
      </c>
      <c r="D205" s="100" t="s">
        <v>173</v>
      </c>
      <c r="E205" s="27" t="s">
        <v>42</v>
      </c>
      <c r="F205" s="27" t="s">
        <v>259</v>
      </c>
      <c r="G205" s="237">
        <v>107338.17</v>
      </c>
      <c r="I205" s="55"/>
      <c r="J205" s="55"/>
      <c r="L205" s="67"/>
    </row>
    <row r="206" spans="1:10" ht="38.25">
      <c r="A206" s="56" t="s">
        <v>36</v>
      </c>
      <c r="B206" s="162" t="s">
        <v>382</v>
      </c>
      <c r="C206" s="173" t="s">
        <v>167</v>
      </c>
      <c r="D206" s="100" t="s">
        <v>173</v>
      </c>
      <c r="E206" s="27" t="s">
        <v>42</v>
      </c>
      <c r="F206" s="27" t="s">
        <v>21</v>
      </c>
      <c r="G206" s="237">
        <f>2694781.28+100000</f>
        <v>2794781.28</v>
      </c>
      <c r="I206" s="55"/>
      <c r="J206" s="55"/>
    </row>
    <row r="207" spans="1:10" ht="30" customHeight="1">
      <c r="A207" s="56" t="s">
        <v>261</v>
      </c>
      <c r="B207" s="162" t="s">
        <v>382</v>
      </c>
      <c r="C207" s="173" t="s">
        <v>167</v>
      </c>
      <c r="D207" s="100" t="s">
        <v>173</v>
      </c>
      <c r="E207" s="27" t="s">
        <v>42</v>
      </c>
      <c r="F207" s="27" t="s">
        <v>241</v>
      </c>
      <c r="G207" s="237">
        <f>16576929.97+403000</f>
        <v>16979929.97</v>
      </c>
      <c r="I207" s="55"/>
      <c r="J207" s="55"/>
    </row>
    <row r="208" spans="1:12" ht="50.25" customHeight="1">
      <c r="A208" s="56" t="s">
        <v>262</v>
      </c>
      <c r="B208" s="162" t="s">
        <v>382</v>
      </c>
      <c r="C208" s="173" t="s">
        <v>167</v>
      </c>
      <c r="D208" s="100" t="s">
        <v>173</v>
      </c>
      <c r="E208" s="27" t="s">
        <v>42</v>
      </c>
      <c r="F208" s="27" t="s">
        <v>263</v>
      </c>
      <c r="G208" s="237">
        <f>19307972.82+92611.8</f>
        <v>19400584.62</v>
      </c>
      <c r="L208" s="68"/>
    </row>
    <row r="209" spans="1:7" ht="76.5">
      <c r="A209" s="114" t="s">
        <v>257</v>
      </c>
      <c r="B209" s="162" t="s">
        <v>382</v>
      </c>
      <c r="C209" s="173" t="s">
        <v>167</v>
      </c>
      <c r="D209" s="100" t="s">
        <v>173</v>
      </c>
      <c r="E209" s="27" t="s">
        <v>42</v>
      </c>
      <c r="F209" s="27" t="s">
        <v>253</v>
      </c>
      <c r="G209" s="237">
        <v>264394</v>
      </c>
    </row>
    <row r="210" spans="1:7" ht="12.75">
      <c r="A210" s="56" t="s">
        <v>252</v>
      </c>
      <c r="B210" s="162" t="s">
        <v>382</v>
      </c>
      <c r="C210" s="173" t="s">
        <v>167</v>
      </c>
      <c r="D210" s="100" t="s">
        <v>173</v>
      </c>
      <c r="E210" s="27" t="s">
        <v>42</v>
      </c>
      <c r="F210" s="27" t="s">
        <v>255</v>
      </c>
      <c r="G210" s="237">
        <v>970833.94</v>
      </c>
    </row>
    <row r="211" spans="1:7" ht="12.75">
      <c r="A211" s="56" t="s">
        <v>254</v>
      </c>
      <c r="B211" s="162" t="s">
        <v>382</v>
      </c>
      <c r="C211" s="173" t="s">
        <v>167</v>
      </c>
      <c r="D211" s="100" t="s">
        <v>173</v>
      </c>
      <c r="E211" s="27" t="s">
        <v>42</v>
      </c>
      <c r="F211" s="27" t="s">
        <v>256</v>
      </c>
      <c r="G211" s="237">
        <v>145988.74</v>
      </c>
    </row>
    <row r="212" spans="1:7" ht="12.75">
      <c r="A212" s="56" t="s">
        <v>100</v>
      </c>
      <c r="B212" s="162" t="s">
        <v>382</v>
      </c>
      <c r="C212" s="173" t="s">
        <v>167</v>
      </c>
      <c r="D212" s="100" t="s">
        <v>173</v>
      </c>
      <c r="E212" s="27" t="s">
        <v>42</v>
      </c>
      <c r="F212" s="27" t="s">
        <v>99</v>
      </c>
      <c r="G212" s="237">
        <v>364676.81</v>
      </c>
    </row>
    <row r="213" spans="1:7" ht="30.75" customHeight="1">
      <c r="A213" s="122" t="s">
        <v>294</v>
      </c>
      <c r="B213" s="163" t="s">
        <v>382</v>
      </c>
      <c r="C213" s="185" t="s">
        <v>167</v>
      </c>
      <c r="D213" s="186" t="s">
        <v>173</v>
      </c>
      <c r="E213" s="87" t="s">
        <v>45</v>
      </c>
      <c r="F213" s="186"/>
      <c r="G213" s="226">
        <f>G214</f>
        <v>18000000</v>
      </c>
    </row>
    <row r="214" spans="1:7" ht="39.75" customHeight="1">
      <c r="A214" s="56" t="s">
        <v>262</v>
      </c>
      <c r="B214" s="162" t="s">
        <v>382</v>
      </c>
      <c r="C214" s="173" t="s">
        <v>167</v>
      </c>
      <c r="D214" s="100" t="s">
        <v>173</v>
      </c>
      <c r="E214" s="27" t="s">
        <v>45</v>
      </c>
      <c r="F214" s="100" t="s">
        <v>263</v>
      </c>
      <c r="G214" s="228">
        <v>18000000</v>
      </c>
    </row>
    <row r="215" spans="1:7" ht="75.75" customHeight="1">
      <c r="A215" s="113" t="s">
        <v>333</v>
      </c>
      <c r="B215" s="161" t="s">
        <v>382</v>
      </c>
      <c r="C215" s="76" t="s">
        <v>167</v>
      </c>
      <c r="D215" s="26" t="s">
        <v>173</v>
      </c>
      <c r="E215" s="26" t="s">
        <v>128</v>
      </c>
      <c r="F215" s="26"/>
      <c r="G215" s="227">
        <f>G216+G217</f>
        <v>4983823.5</v>
      </c>
    </row>
    <row r="216" spans="1:7" ht="21.75" customHeight="1">
      <c r="A216" s="58" t="s">
        <v>260</v>
      </c>
      <c r="B216" s="162" t="s">
        <v>382</v>
      </c>
      <c r="C216" s="35" t="s">
        <v>167</v>
      </c>
      <c r="D216" s="27" t="s">
        <v>173</v>
      </c>
      <c r="E216" s="27" t="s">
        <v>128</v>
      </c>
      <c r="F216" s="27" t="s">
        <v>259</v>
      </c>
      <c r="G216" s="237">
        <v>3675339.44</v>
      </c>
    </row>
    <row r="217" spans="1:7" ht="18" customHeight="1">
      <c r="A217" s="58" t="s">
        <v>237</v>
      </c>
      <c r="B217" s="162" t="s">
        <v>382</v>
      </c>
      <c r="C217" s="35" t="s">
        <v>167</v>
      </c>
      <c r="D217" s="27" t="s">
        <v>173</v>
      </c>
      <c r="E217" s="27" t="s">
        <v>128</v>
      </c>
      <c r="F217" s="27" t="s">
        <v>236</v>
      </c>
      <c r="G217" s="237">
        <v>1308484.06</v>
      </c>
    </row>
    <row r="218" spans="1:7" ht="77.25" customHeight="1">
      <c r="A218" s="108" t="s">
        <v>360</v>
      </c>
      <c r="B218" s="161" t="s">
        <v>382</v>
      </c>
      <c r="C218" s="172" t="s">
        <v>167</v>
      </c>
      <c r="D218" s="97" t="s">
        <v>173</v>
      </c>
      <c r="E218" s="26" t="s">
        <v>46</v>
      </c>
      <c r="F218" s="97"/>
      <c r="G218" s="227">
        <f>SUM(G219:G227)</f>
        <v>113610000</v>
      </c>
    </row>
    <row r="219" spans="1:7" ht="12.75">
      <c r="A219" s="56" t="s">
        <v>44</v>
      </c>
      <c r="B219" s="162" t="s">
        <v>382</v>
      </c>
      <c r="C219" s="35" t="s">
        <v>167</v>
      </c>
      <c r="D219" s="27" t="s">
        <v>173</v>
      </c>
      <c r="E219" s="27" t="s">
        <v>46</v>
      </c>
      <c r="F219" s="27" t="s">
        <v>258</v>
      </c>
      <c r="G219" s="237">
        <v>42224304.06</v>
      </c>
    </row>
    <row r="220" spans="1:7" ht="25.5">
      <c r="A220" s="56" t="s">
        <v>260</v>
      </c>
      <c r="B220" s="162" t="s">
        <v>382</v>
      </c>
      <c r="C220" s="35" t="s">
        <v>167</v>
      </c>
      <c r="D220" s="27" t="s">
        <v>173</v>
      </c>
      <c r="E220" s="27" t="s">
        <v>46</v>
      </c>
      <c r="F220" s="27" t="s">
        <v>259</v>
      </c>
      <c r="G220" s="237">
        <v>664563.3</v>
      </c>
    </row>
    <row r="221" spans="1:7" ht="38.25">
      <c r="A221" s="56" t="s">
        <v>36</v>
      </c>
      <c r="B221" s="162" t="s">
        <v>382</v>
      </c>
      <c r="C221" s="35" t="s">
        <v>167</v>
      </c>
      <c r="D221" s="27" t="s">
        <v>173</v>
      </c>
      <c r="E221" s="27" t="s">
        <v>46</v>
      </c>
      <c r="F221" s="27" t="s">
        <v>21</v>
      </c>
      <c r="G221" s="237">
        <v>13273123.8</v>
      </c>
    </row>
    <row r="222" spans="1:7" ht="25.5">
      <c r="A222" s="56" t="s">
        <v>261</v>
      </c>
      <c r="B222" s="162" t="s">
        <v>382</v>
      </c>
      <c r="C222" s="35" t="s">
        <v>167</v>
      </c>
      <c r="D222" s="27" t="s">
        <v>173</v>
      </c>
      <c r="E222" s="27" t="s">
        <v>46</v>
      </c>
      <c r="F222" s="27" t="s">
        <v>241</v>
      </c>
      <c r="G222" s="237">
        <v>3389256.32</v>
      </c>
    </row>
    <row r="223" spans="1:7" ht="25.5">
      <c r="A223" s="56" t="s">
        <v>266</v>
      </c>
      <c r="B223" s="162" t="s">
        <v>382</v>
      </c>
      <c r="C223" s="35" t="s">
        <v>167</v>
      </c>
      <c r="D223" s="27" t="s">
        <v>173</v>
      </c>
      <c r="E223" s="27" t="s">
        <v>46</v>
      </c>
      <c r="F223" s="27" t="s">
        <v>267</v>
      </c>
      <c r="G223" s="237">
        <v>12325.47</v>
      </c>
    </row>
    <row r="224" spans="1:7" ht="25.5">
      <c r="A224" s="56" t="s">
        <v>127</v>
      </c>
      <c r="B224" s="162" t="s">
        <v>382</v>
      </c>
      <c r="C224" s="35" t="s">
        <v>167</v>
      </c>
      <c r="D224" s="27" t="s">
        <v>173</v>
      </c>
      <c r="E224" s="27" t="s">
        <v>46</v>
      </c>
      <c r="F224" s="27" t="s">
        <v>126</v>
      </c>
      <c r="G224" s="237">
        <v>13933.14</v>
      </c>
    </row>
    <row r="225" spans="1:7" ht="42" customHeight="1">
      <c r="A225" s="56" t="s">
        <v>262</v>
      </c>
      <c r="B225" s="162" t="s">
        <v>382</v>
      </c>
      <c r="C225" s="35" t="s">
        <v>167</v>
      </c>
      <c r="D225" s="27" t="s">
        <v>173</v>
      </c>
      <c r="E225" s="27" t="s">
        <v>46</v>
      </c>
      <c r="F225" s="27" t="s">
        <v>263</v>
      </c>
      <c r="G225" s="237">
        <v>54000000</v>
      </c>
    </row>
    <row r="226" spans="1:7" ht="12.75">
      <c r="A226" s="56" t="s">
        <v>254</v>
      </c>
      <c r="B226" s="162" t="s">
        <v>382</v>
      </c>
      <c r="C226" s="35" t="s">
        <v>167</v>
      </c>
      <c r="D226" s="27" t="s">
        <v>173</v>
      </c>
      <c r="E226" s="27" t="s">
        <v>46</v>
      </c>
      <c r="F226" s="27" t="s">
        <v>256</v>
      </c>
      <c r="G226" s="237">
        <v>18054.36</v>
      </c>
    </row>
    <row r="227" spans="1:7" ht="18" customHeight="1">
      <c r="A227" s="56" t="s">
        <v>100</v>
      </c>
      <c r="B227" s="162" t="s">
        <v>382</v>
      </c>
      <c r="C227" s="35" t="s">
        <v>167</v>
      </c>
      <c r="D227" s="27" t="s">
        <v>173</v>
      </c>
      <c r="E227" s="27" t="s">
        <v>46</v>
      </c>
      <c r="F227" s="27" t="s">
        <v>99</v>
      </c>
      <c r="G227" s="237">
        <v>14439.55</v>
      </c>
    </row>
    <row r="228" spans="1:7" ht="63.75">
      <c r="A228" s="113" t="s">
        <v>210</v>
      </c>
      <c r="B228" s="161" t="s">
        <v>382</v>
      </c>
      <c r="C228" s="172" t="s">
        <v>167</v>
      </c>
      <c r="D228" s="97" t="s">
        <v>173</v>
      </c>
      <c r="E228" s="26" t="s">
        <v>47</v>
      </c>
      <c r="F228" s="97"/>
      <c r="G228" s="227">
        <f>SUM(G229:G237)</f>
        <v>1863100</v>
      </c>
    </row>
    <row r="229" spans="1:7" ht="18" customHeight="1">
      <c r="A229" s="56" t="s">
        <v>43</v>
      </c>
      <c r="B229" s="162" t="s">
        <v>382</v>
      </c>
      <c r="C229" s="173" t="s">
        <v>167</v>
      </c>
      <c r="D229" s="100" t="s">
        <v>173</v>
      </c>
      <c r="E229" s="27" t="s">
        <v>47</v>
      </c>
      <c r="F229" s="27" t="s">
        <v>258</v>
      </c>
      <c r="G229" s="237">
        <v>923362.73</v>
      </c>
    </row>
    <row r="230" spans="1:7" ht="14.25" customHeight="1">
      <c r="A230" s="58" t="s">
        <v>260</v>
      </c>
      <c r="B230" s="162" t="s">
        <v>382</v>
      </c>
      <c r="C230" s="173" t="s">
        <v>167</v>
      </c>
      <c r="D230" s="100" t="s">
        <v>173</v>
      </c>
      <c r="E230" s="27" t="s">
        <v>47</v>
      </c>
      <c r="F230" s="27" t="s">
        <v>259</v>
      </c>
      <c r="G230" s="237">
        <v>1260</v>
      </c>
    </row>
    <row r="231" spans="1:7" ht="42.75" customHeight="1">
      <c r="A231" s="56" t="s">
        <v>36</v>
      </c>
      <c r="B231" s="162" t="s">
        <v>382</v>
      </c>
      <c r="C231" s="173" t="s">
        <v>167</v>
      </c>
      <c r="D231" s="100" t="s">
        <v>173</v>
      </c>
      <c r="E231" s="27" t="s">
        <v>47</v>
      </c>
      <c r="F231" s="27" t="s">
        <v>21</v>
      </c>
      <c r="G231" s="237">
        <v>232618.14</v>
      </c>
    </row>
    <row r="232" spans="1:7" ht="32.25" customHeight="1">
      <c r="A232" s="56" t="s">
        <v>261</v>
      </c>
      <c r="B232" s="162" t="s">
        <v>382</v>
      </c>
      <c r="C232" s="173" t="s">
        <v>167</v>
      </c>
      <c r="D232" s="100" t="s">
        <v>173</v>
      </c>
      <c r="E232" s="27" t="s">
        <v>47</v>
      </c>
      <c r="F232" s="27" t="s">
        <v>241</v>
      </c>
      <c r="G232" s="237">
        <v>233134.53</v>
      </c>
    </row>
    <row r="233" spans="1:7" ht="27.75" customHeight="1">
      <c r="A233" s="56" t="s">
        <v>266</v>
      </c>
      <c r="B233" s="162" t="s">
        <v>382</v>
      </c>
      <c r="C233" s="173" t="s">
        <v>167</v>
      </c>
      <c r="D233" s="100" t="s">
        <v>173</v>
      </c>
      <c r="E233" s="27" t="s">
        <v>47</v>
      </c>
      <c r="F233" s="27" t="s">
        <v>267</v>
      </c>
      <c r="G233" s="237">
        <v>89442.79</v>
      </c>
    </row>
    <row r="234" spans="1:7" ht="29.25" customHeight="1">
      <c r="A234" s="56" t="s">
        <v>127</v>
      </c>
      <c r="B234" s="162" t="s">
        <v>382</v>
      </c>
      <c r="C234" s="173" t="s">
        <v>167</v>
      </c>
      <c r="D234" s="100" t="s">
        <v>173</v>
      </c>
      <c r="E234" s="27" t="s">
        <v>47</v>
      </c>
      <c r="F234" s="27" t="s">
        <v>126</v>
      </c>
      <c r="G234" s="237">
        <v>309233.49</v>
      </c>
    </row>
    <row r="235" spans="1:7" ht="21.75" customHeight="1">
      <c r="A235" s="56" t="s">
        <v>252</v>
      </c>
      <c r="B235" s="162" t="s">
        <v>382</v>
      </c>
      <c r="C235" s="173" t="s">
        <v>167</v>
      </c>
      <c r="D235" s="100" t="s">
        <v>173</v>
      </c>
      <c r="E235" s="27" t="s">
        <v>47</v>
      </c>
      <c r="F235" s="27" t="s">
        <v>255</v>
      </c>
      <c r="G235" s="237">
        <v>54082.18</v>
      </c>
    </row>
    <row r="236" spans="1:7" ht="21.75" customHeight="1">
      <c r="A236" s="56" t="s">
        <v>254</v>
      </c>
      <c r="B236" s="162" t="s">
        <v>382</v>
      </c>
      <c r="C236" s="173" t="s">
        <v>167</v>
      </c>
      <c r="D236" s="100" t="s">
        <v>173</v>
      </c>
      <c r="E236" s="27" t="s">
        <v>47</v>
      </c>
      <c r="F236" s="27" t="s">
        <v>256</v>
      </c>
      <c r="G236" s="237">
        <v>1300</v>
      </c>
    </row>
    <row r="237" spans="1:7" ht="21.75" customHeight="1">
      <c r="A237" s="56" t="s">
        <v>100</v>
      </c>
      <c r="B237" s="162" t="s">
        <v>382</v>
      </c>
      <c r="C237" s="173" t="s">
        <v>167</v>
      </c>
      <c r="D237" s="100" t="s">
        <v>173</v>
      </c>
      <c r="E237" s="27" t="s">
        <v>47</v>
      </c>
      <c r="F237" s="27" t="s">
        <v>99</v>
      </c>
      <c r="G237" s="237">
        <v>18666.14</v>
      </c>
    </row>
    <row r="238" spans="1:7" ht="108" customHeight="1">
      <c r="A238" s="113" t="s">
        <v>334</v>
      </c>
      <c r="B238" s="161" t="s">
        <v>382</v>
      </c>
      <c r="C238" s="76" t="s">
        <v>167</v>
      </c>
      <c r="D238" s="26" t="s">
        <v>173</v>
      </c>
      <c r="E238" s="26" t="s">
        <v>48</v>
      </c>
      <c r="F238" s="26"/>
      <c r="G238" s="227">
        <f>SUM(G239:G240)</f>
        <v>58253.54</v>
      </c>
    </row>
    <row r="239" spans="1:7" ht="30.75" customHeight="1">
      <c r="A239" s="56" t="s">
        <v>261</v>
      </c>
      <c r="B239" s="162" t="s">
        <v>382</v>
      </c>
      <c r="C239" s="35" t="s">
        <v>167</v>
      </c>
      <c r="D239" s="27" t="s">
        <v>173</v>
      </c>
      <c r="E239" s="27" t="s">
        <v>48</v>
      </c>
      <c r="F239" s="27" t="s">
        <v>241</v>
      </c>
      <c r="G239" s="228">
        <v>34253.54</v>
      </c>
    </row>
    <row r="240" spans="1:7" ht="18.75" customHeight="1">
      <c r="A240" s="58" t="s">
        <v>237</v>
      </c>
      <c r="B240" s="162" t="s">
        <v>382</v>
      </c>
      <c r="C240" s="35" t="s">
        <v>167</v>
      </c>
      <c r="D240" s="27" t="s">
        <v>173</v>
      </c>
      <c r="E240" s="27" t="s">
        <v>48</v>
      </c>
      <c r="F240" s="27" t="s">
        <v>236</v>
      </c>
      <c r="G240" s="228">
        <v>24000</v>
      </c>
    </row>
    <row r="241" spans="1:7" ht="38.25">
      <c r="A241" s="125" t="s">
        <v>282</v>
      </c>
      <c r="B241" s="163" t="s">
        <v>382</v>
      </c>
      <c r="C241" s="185" t="s">
        <v>167</v>
      </c>
      <c r="D241" s="186" t="s">
        <v>173</v>
      </c>
      <c r="E241" s="87" t="s">
        <v>148</v>
      </c>
      <c r="F241" s="186"/>
      <c r="G241" s="226">
        <f>G242+G243</f>
        <v>631800</v>
      </c>
    </row>
    <row r="242" spans="1:7" ht="25.5">
      <c r="A242" s="56" t="s">
        <v>261</v>
      </c>
      <c r="B242" s="162" t="s">
        <v>382</v>
      </c>
      <c r="C242" s="35" t="s">
        <v>167</v>
      </c>
      <c r="D242" s="27" t="s">
        <v>173</v>
      </c>
      <c r="E242" s="27" t="s">
        <v>148</v>
      </c>
      <c r="F242" s="27" t="s">
        <v>241</v>
      </c>
      <c r="G242" s="228">
        <v>330800</v>
      </c>
    </row>
    <row r="243" spans="1:7" ht="12.75">
      <c r="A243" s="58" t="s">
        <v>237</v>
      </c>
      <c r="B243" s="162" t="s">
        <v>382</v>
      </c>
      <c r="C243" s="35" t="s">
        <v>167</v>
      </c>
      <c r="D243" s="27" t="s">
        <v>173</v>
      </c>
      <c r="E243" s="27" t="s">
        <v>148</v>
      </c>
      <c r="F243" s="27" t="s">
        <v>236</v>
      </c>
      <c r="G243" s="228">
        <v>301000</v>
      </c>
    </row>
    <row r="244" spans="1:7" ht="27.75" customHeight="1">
      <c r="A244" s="113" t="s">
        <v>365</v>
      </c>
      <c r="B244" s="161" t="s">
        <v>382</v>
      </c>
      <c r="C244" s="76" t="s">
        <v>167</v>
      </c>
      <c r="D244" s="26" t="s">
        <v>173</v>
      </c>
      <c r="E244" s="26" t="s">
        <v>149</v>
      </c>
      <c r="F244" s="26"/>
      <c r="G244" s="227">
        <f>SUM(G245:G248)</f>
        <v>3371000</v>
      </c>
    </row>
    <row r="245" spans="1:7" ht="12.75">
      <c r="A245" s="56" t="s">
        <v>43</v>
      </c>
      <c r="B245" s="162" t="s">
        <v>382</v>
      </c>
      <c r="C245" s="35" t="s">
        <v>167</v>
      </c>
      <c r="D245" s="27" t="s">
        <v>173</v>
      </c>
      <c r="E245" s="27" t="s">
        <v>149</v>
      </c>
      <c r="F245" s="27" t="s">
        <v>258</v>
      </c>
      <c r="G245" s="228">
        <v>0</v>
      </c>
    </row>
    <row r="246" spans="1:7" ht="25.5">
      <c r="A246" s="56" t="s">
        <v>260</v>
      </c>
      <c r="B246" s="162" t="s">
        <v>382</v>
      </c>
      <c r="C246" s="35" t="s">
        <v>167</v>
      </c>
      <c r="D246" s="27" t="s">
        <v>173</v>
      </c>
      <c r="E246" s="27" t="s">
        <v>149</v>
      </c>
      <c r="F246" s="27" t="s">
        <v>259</v>
      </c>
      <c r="G246" s="228">
        <v>0</v>
      </c>
    </row>
    <row r="247" spans="1:7" ht="38.25">
      <c r="A247" s="56" t="s">
        <v>36</v>
      </c>
      <c r="B247" s="162" t="s">
        <v>382</v>
      </c>
      <c r="C247" s="35" t="s">
        <v>167</v>
      </c>
      <c r="D247" s="27" t="s">
        <v>173</v>
      </c>
      <c r="E247" s="27" t="s">
        <v>149</v>
      </c>
      <c r="F247" s="27" t="s">
        <v>21</v>
      </c>
      <c r="G247" s="228">
        <v>1233000.78</v>
      </c>
    </row>
    <row r="248" spans="1:7" ht="42" customHeight="1">
      <c r="A248" s="56" t="s">
        <v>262</v>
      </c>
      <c r="B248" s="162" t="s">
        <v>382</v>
      </c>
      <c r="C248" s="35" t="s">
        <v>167</v>
      </c>
      <c r="D248" s="27" t="s">
        <v>173</v>
      </c>
      <c r="E248" s="27" t="s">
        <v>149</v>
      </c>
      <c r="F248" s="27" t="s">
        <v>263</v>
      </c>
      <c r="G248" s="232">
        <v>2137999.22</v>
      </c>
    </row>
    <row r="249" spans="1:7" ht="44.25" customHeight="1">
      <c r="A249" s="106" t="s">
        <v>347</v>
      </c>
      <c r="B249" s="161" t="s">
        <v>382</v>
      </c>
      <c r="C249" s="76" t="s">
        <v>167</v>
      </c>
      <c r="D249" s="26" t="s">
        <v>173</v>
      </c>
      <c r="E249" s="26" t="s">
        <v>108</v>
      </c>
      <c r="F249" s="26"/>
      <c r="G249" s="231">
        <f>G250+G251</f>
        <v>2286478.79</v>
      </c>
    </row>
    <row r="250" spans="1:7" ht="25.5" customHeight="1">
      <c r="A250" s="56" t="s">
        <v>261</v>
      </c>
      <c r="B250" s="162" t="s">
        <v>382</v>
      </c>
      <c r="C250" s="35" t="s">
        <v>167</v>
      </c>
      <c r="D250" s="27" t="s">
        <v>173</v>
      </c>
      <c r="E250" s="27" t="s">
        <v>108</v>
      </c>
      <c r="F250" s="27" t="s">
        <v>241</v>
      </c>
      <c r="G250" s="232">
        <v>1359478.79</v>
      </c>
    </row>
    <row r="251" spans="1:7" ht="19.5" customHeight="1">
      <c r="A251" s="58" t="s">
        <v>237</v>
      </c>
      <c r="B251" s="162" t="s">
        <v>382</v>
      </c>
      <c r="C251" s="35" t="s">
        <v>167</v>
      </c>
      <c r="D251" s="27" t="s">
        <v>173</v>
      </c>
      <c r="E251" s="27" t="s">
        <v>108</v>
      </c>
      <c r="F251" s="27" t="s">
        <v>236</v>
      </c>
      <c r="G251" s="232">
        <v>927000</v>
      </c>
    </row>
    <row r="252" spans="1:7" ht="42" customHeight="1">
      <c r="A252" s="113" t="s">
        <v>112</v>
      </c>
      <c r="B252" s="161" t="s">
        <v>382</v>
      </c>
      <c r="C252" s="76" t="s">
        <v>167</v>
      </c>
      <c r="D252" s="26" t="s">
        <v>173</v>
      </c>
      <c r="E252" s="26" t="s">
        <v>111</v>
      </c>
      <c r="F252" s="26"/>
      <c r="G252" s="231">
        <f>G253+G254</f>
        <v>1535000</v>
      </c>
    </row>
    <row r="253" spans="1:7" ht="25.5" customHeight="1">
      <c r="A253" s="56" t="s">
        <v>261</v>
      </c>
      <c r="B253" s="162" t="s">
        <v>382</v>
      </c>
      <c r="C253" s="35" t="s">
        <v>167</v>
      </c>
      <c r="D253" s="27" t="s">
        <v>173</v>
      </c>
      <c r="E253" s="27" t="s">
        <v>111</v>
      </c>
      <c r="F253" s="27" t="s">
        <v>241</v>
      </c>
      <c r="G253" s="232">
        <v>513315</v>
      </c>
    </row>
    <row r="254" spans="1:7" ht="18" customHeight="1">
      <c r="A254" s="58" t="s">
        <v>237</v>
      </c>
      <c r="B254" s="162" t="s">
        <v>382</v>
      </c>
      <c r="C254" s="35" t="s">
        <v>113</v>
      </c>
      <c r="D254" s="27" t="s">
        <v>173</v>
      </c>
      <c r="E254" s="27" t="s">
        <v>111</v>
      </c>
      <c r="F254" s="27" t="s">
        <v>236</v>
      </c>
      <c r="G254" s="232">
        <v>1021685</v>
      </c>
    </row>
    <row r="255" spans="1:7" ht="28.5" customHeight="1">
      <c r="A255" s="113" t="s">
        <v>110</v>
      </c>
      <c r="B255" s="161" t="s">
        <v>382</v>
      </c>
      <c r="C255" s="76" t="s">
        <v>167</v>
      </c>
      <c r="D255" s="26" t="s">
        <v>173</v>
      </c>
      <c r="E255" s="26" t="s">
        <v>109</v>
      </c>
      <c r="F255" s="26"/>
      <c r="G255" s="231">
        <f>G256+G257</f>
        <v>103000</v>
      </c>
    </row>
    <row r="256" spans="1:7" ht="37.5" customHeight="1">
      <c r="A256" s="56" t="s">
        <v>261</v>
      </c>
      <c r="B256" s="162" t="s">
        <v>382</v>
      </c>
      <c r="C256" s="35" t="s">
        <v>167</v>
      </c>
      <c r="D256" s="27" t="s">
        <v>173</v>
      </c>
      <c r="E256" s="27" t="s">
        <v>109</v>
      </c>
      <c r="F256" s="27" t="s">
        <v>258</v>
      </c>
      <c r="G256" s="232">
        <v>79108</v>
      </c>
    </row>
    <row r="257" spans="1:7" ht="18.75" customHeight="1">
      <c r="A257" s="58" t="s">
        <v>237</v>
      </c>
      <c r="B257" s="162" t="s">
        <v>382</v>
      </c>
      <c r="C257" s="35" t="s">
        <v>167</v>
      </c>
      <c r="D257" s="27" t="s">
        <v>173</v>
      </c>
      <c r="E257" s="27" t="s">
        <v>109</v>
      </c>
      <c r="F257" s="27" t="s">
        <v>21</v>
      </c>
      <c r="G257" s="232">
        <v>23892</v>
      </c>
    </row>
    <row r="258" spans="1:7" ht="56.25" customHeight="1">
      <c r="A258" s="113" t="s">
        <v>135</v>
      </c>
      <c r="B258" s="161" t="s">
        <v>382</v>
      </c>
      <c r="C258" s="76" t="s">
        <v>167</v>
      </c>
      <c r="D258" s="26" t="s">
        <v>173</v>
      </c>
      <c r="E258" s="26" t="s">
        <v>136</v>
      </c>
      <c r="F258" s="26"/>
      <c r="G258" s="231">
        <f>G259</f>
        <v>1400000</v>
      </c>
    </row>
    <row r="259" spans="1:7" ht="30" customHeight="1">
      <c r="A259" s="56" t="s">
        <v>261</v>
      </c>
      <c r="B259" s="162" t="s">
        <v>382</v>
      </c>
      <c r="C259" s="35" t="s">
        <v>167</v>
      </c>
      <c r="D259" s="27" t="s">
        <v>173</v>
      </c>
      <c r="E259" s="27" t="s">
        <v>136</v>
      </c>
      <c r="F259" s="27" t="s">
        <v>241</v>
      </c>
      <c r="G259" s="232">
        <v>1400000</v>
      </c>
    </row>
    <row r="260" spans="1:7" ht="54.75" customHeight="1">
      <c r="A260" s="113" t="s">
        <v>137</v>
      </c>
      <c r="B260" s="161" t="s">
        <v>382</v>
      </c>
      <c r="C260" s="76" t="s">
        <v>167</v>
      </c>
      <c r="D260" s="26" t="s">
        <v>173</v>
      </c>
      <c r="E260" s="26" t="s">
        <v>138</v>
      </c>
      <c r="F260" s="26"/>
      <c r="G260" s="231">
        <f>G261</f>
        <v>600000</v>
      </c>
    </row>
    <row r="261" spans="1:7" ht="32.25" customHeight="1">
      <c r="A261" s="56" t="s">
        <v>261</v>
      </c>
      <c r="B261" s="162" t="s">
        <v>382</v>
      </c>
      <c r="C261" s="35" t="s">
        <v>167</v>
      </c>
      <c r="D261" s="27" t="s">
        <v>173</v>
      </c>
      <c r="E261" s="27" t="s">
        <v>138</v>
      </c>
      <c r="F261" s="27" t="s">
        <v>241</v>
      </c>
      <c r="G261" s="232">
        <v>600000</v>
      </c>
    </row>
    <row r="262" spans="1:7" ht="66" customHeight="1">
      <c r="A262" s="113" t="s">
        <v>160</v>
      </c>
      <c r="B262" s="161" t="s">
        <v>382</v>
      </c>
      <c r="C262" s="76" t="s">
        <v>167</v>
      </c>
      <c r="D262" s="26" t="s">
        <v>173</v>
      </c>
      <c r="E262" s="26" t="s">
        <v>161</v>
      </c>
      <c r="F262" s="26"/>
      <c r="G262" s="231">
        <f>G263</f>
        <v>2000</v>
      </c>
    </row>
    <row r="263" spans="1:7" ht="32.25" customHeight="1">
      <c r="A263" s="56" t="s">
        <v>261</v>
      </c>
      <c r="B263" s="162" t="s">
        <v>382</v>
      </c>
      <c r="C263" s="35" t="s">
        <v>167</v>
      </c>
      <c r="D263" s="27" t="s">
        <v>173</v>
      </c>
      <c r="E263" s="27" t="s">
        <v>161</v>
      </c>
      <c r="F263" s="27" t="s">
        <v>241</v>
      </c>
      <c r="G263" s="232">
        <v>2000</v>
      </c>
    </row>
    <row r="264" spans="1:13" s="70" customFormat="1" ht="18.75" customHeight="1">
      <c r="A264" s="113" t="s">
        <v>129</v>
      </c>
      <c r="B264" s="150"/>
      <c r="C264" s="76" t="s">
        <v>167</v>
      </c>
      <c r="D264" s="26" t="s">
        <v>173</v>
      </c>
      <c r="E264" s="26" t="s">
        <v>150</v>
      </c>
      <c r="F264" s="26"/>
      <c r="G264" s="231">
        <f>G265+G266+G267+G268</f>
        <v>5073.41</v>
      </c>
      <c r="I264" s="71"/>
      <c r="J264" s="71"/>
      <c r="K264" s="71"/>
      <c r="L264" s="71"/>
      <c r="M264" s="71"/>
    </row>
    <row r="265" spans="1:7" ht="29.25" customHeight="1">
      <c r="A265" s="56" t="s">
        <v>261</v>
      </c>
      <c r="B265" s="162" t="s">
        <v>382</v>
      </c>
      <c r="C265" s="35" t="s">
        <v>167</v>
      </c>
      <c r="D265" s="27" t="s">
        <v>173</v>
      </c>
      <c r="E265" s="27" t="s">
        <v>150</v>
      </c>
      <c r="F265" s="27" t="s">
        <v>241</v>
      </c>
      <c r="G265" s="232">
        <v>10</v>
      </c>
    </row>
    <row r="266" spans="1:7" ht="18.75" customHeight="1">
      <c r="A266" s="56" t="s">
        <v>252</v>
      </c>
      <c r="B266" s="162" t="s">
        <v>382</v>
      </c>
      <c r="C266" s="35" t="s">
        <v>167</v>
      </c>
      <c r="D266" s="27" t="s">
        <v>173</v>
      </c>
      <c r="E266" s="27" t="s">
        <v>150</v>
      </c>
      <c r="F266" s="27" t="s">
        <v>255</v>
      </c>
      <c r="G266" s="232">
        <v>0</v>
      </c>
    </row>
    <row r="267" spans="1:7" ht="18.75" customHeight="1">
      <c r="A267" s="56" t="s">
        <v>254</v>
      </c>
      <c r="B267" s="162" t="s">
        <v>382</v>
      </c>
      <c r="C267" s="35" t="s">
        <v>167</v>
      </c>
      <c r="D267" s="27" t="s">
        <v>173</v>
      </c>
      <c r="E267" s="27" t="s">
        <v>150</v>
      </c>
      <c r="F267" s="27" t="s">
        <v>256</v>
      </c>
      <c r="G267" s="232">
        <v>200</v>
      </c>
    </row>
    <row r="268" spans="1:7" ht="18.75" customHeight="1">
      <c r="A268" s="56" t="s">
        <v>100</v>
      </c>
      <c r="B268" s="162" t="s">
        <v>382</v>
      </c>
      <c r="C268" s="35" t="s">
        <v>167</v>
      </c>
      <c r="D268" s="27" t="s">
        <v>173</v>
      </c>
      <c r="E268" s="27" t="s">
        <v>150</v>
      </c>
      <c r="F268" s="27" t="s">
        <v>99</v>
      </c>
      <c r="G268" s="232">
        <v>4863.41</v>
      </c>
    </row>
    <row r="269" spans="1:7" ht="45.75" customHeight="1">
      <c r="A269" s="122" t="s">
        <v>114</v>
      </c>
      <c r="B269" s="163" t="s">
        <v>382</v>
      </c>
      <c r="C269" s="197" t="s">
        <v>167</v>
      </c>
      <c r="D269" s="87" t="s">
        <v>173</v>
      </c>
      <c r="E269" s="87" t="s">
        <v>151</v>
      </c>
      <c r="F269" s="87"/>
      <c r="G269" s="238">
        <f>G270+G271</f>
        <v>151000</v>
      </c>
    </row>
    <row r="270" spans="1:7" ht="29.25" customHeight="1">
      <c r="A270" s="56" t="s">
        <v>261</v>
      </c>
      <c r="B270" s="162" t="s">
        <v>382</v>
      </c>
      <c r="C270" s="35" t="s">
        <v>167</v>
      </c>
      <c r="D270" s="27" t="s">
        <v>173</v>
      </c>
      <c r="E270" s="27" t="s">
        <v>151</v>
      </c>
      <c r="F270" s="27" t="s">
        <v>241</v>
      </c>
      <c r="G270" s="232">
        <v>54000</v>
      </c>
    </row>
    <row r="271" spans="1:7" ht="29.25" customHeight="1">
      <c r="A271" s="56" t="s">
        <v>261</v>
      </c>
      <c r="B271" s="162" t="s">
        <v>382</v>
      </c>
      <c r="C271" s="35" t="s">
        <v>167</v>
      </c>
      <c r="D271" s="27" t="s">
        <v>173</v>
      </c>
      <c r="E271" s="27" t="s">
        <v>151</v>
      </c>
      <c r="F271" s="27" t="s">
        <v>236</v>
      </c>
      <c r="G271" s="232">
        <v>97000</v>
      </c>
    </row>
    <row r="272" spans="1:7" ht="12.75">
      <c r="A272" s="119" t="s">
        <v>235</v>
      </c>
      <c r="B272" s="155" t="s">
        <v>382</v>
      </c>
      <c r="C272" s="164" t="s">
        <v>167</v>
      </c>
      <c r="D272" s="165" t="s">
        <v>167</v>
      </c>
      <c r="E272" s="27"/>
      <c r="F272" s="27"/>
      <c r="G272" s="239">
        <f>G273+G279+G282+G276</f>
        <v>1721720.8</v>
      </c>
    </row>
    <row r="273" spans="1:7" ht="12.75">
      <c r="A273" s="113" t="s">
        <v>296</v>
      </c>
      <c r="B273" s="161" t="s">
        <v>382</v>
      </c>
      <c r="C273" s="172" t="s">
        <v>167</v>
      </c>
      <c r="D273" s="26" t="s">
        <v>167</v>
      </c>
      <c r="E273" s="26" t="s">
        <v>79</v>
      </c>
      <c r="F273" s="26"/>
      <c r="G273" s="227">
        <f>SUM(G274:G275)</f>
        <v>104500</v>
      </c>
    </row>
    <row r="274" spans="1:12" ht="44.25" customHeight="1">
      <c r="A274" s="56" t="s">
        <v>330</v>
      </c>
      <c r="B274" s="162" t="s">
        <v>382</v>
      </c>
      <c r="C274" s="173" t="s">
        <v>167</v>
      </c>
      <c r="D274" s="100" t="s">
        <v>167</v>
      </c>
      <c r="E274" s="27" t="s">
        <v>79</v>
      </c>
      <c r="F274" s="27" t="s">
        <v>327</v>
      </c>
      <c r="G274" s="228">
        <v>0</v>
      </c>
      <c r="I274" s="55"/>
      <c r="J274" s="55"/>
      <c r="L274" s="67"/>
    </row>
    <row r="275" spans="1:10" ht="25.5">
      <c r="A275" s="56" t="s">
        <v>261</v>
      </c>
      <c r="B275" s="162" t="s">
        <v>382</v>
      </c>
      <c r="C275" s="173" t="s">
        <v>167</v>
      </c>
      <c r="D275" s="100" t="s">
        <v>167</v>
      </c>
      <c r="E275" s="27" t="s">
        <v>79</v>
      </c>
      <c r="F275" s="27" t="s">
        <v>241</v>
      </c>
      <c r="G275" s="228">
        <f>90400+14100</f>
        <v>104500</v>
      </c>
      <c r="I275" s="55"/>
      <c r="J275" s="55"/>
    </row>
    <row r="276" spans="1:10" ht="14.25" customHeight="1">
      <c r="A276" s="106" t="s">
        <v>115</v>
      </c>
      <c r="B276" s="161" t="s">
        <v>382</v>
      </c>
      <c r="C276" s="172" t="s">
        <v>167</v>
      </c>
      <c r="D276" s="97" t="s">
        <v>167</v>
      </c>
      <c r="E276" s="26" t="s">
        <v>116</v>
      </c>
      <c r="F276" s="26"/>
      <c r="G276" s="227">
        <f>G277+G278</f>
        <v>1271000</v>
      </c>
      <c r="I276" s="55"/>
      <c r="J276" s="55"/>
    </row>
    <row r="277" spans="1:12" ht="32.25" customHeight="1">
      <c r="A277" s="56" t="s">
        <v>261</v>
      </c>
      <c r="B277" s="162" t="s">
        <v>382</v>
      </c>
      <c r="C277" s="173" t="s">
        <v>167</v>
      </c>
      <c r="D277" s="100" t="s">
        <v>167</v>
      </c>
      <c r="E277" s="27" t="s">
        <v>116</v>
      </c>
      <c r="F277" s="27" t="s">
        <v>241</v>
      </c>
      <c r="G277" s="228">
        <v>514887</v>
      </c>
      <c r="I277" s="55"/>
      <c r="J277" s="55"/>
      <c r="L277" s="67"/>
    </row>
    <row r="278" spans="1:10" ht="18.75" customHeight="1">
      <c r="A278" s="58" t="s">
        <v>237</v>
      </c>
      <c r="B278" s="162" t="s">
        <v>382</v>
      </c>
      <c r="C278" s="173" t="s">
        <v>167</v>
      </c>
      <c r="D278" s="100" t="s">
        <v>167</v>
      </c>
      <c r="E278" s="27" t="s">
        <v>116</v>
      </c>
      <c r="F278" s="27" t="s">
        <v>236</v>
      </c>
      <c r="G278" s="228">
        <v>756113</v>
      </c>
      <c r="I278" s="55"/>
      <c r="J278" s="55"/>
    </row>
    <row r="279" spans="1:10" ht="48" customHeight="1">
      <c r="A279" s="113" t="s">
        <v>297</v>
      </c>
      <c r="B279" s="161" t="s">
        <v>382</v>
      </c>
      <c r="C279" s="172" t="s">
        <v>167</v>
      </c>
      <c r="D279" s="26" t="s">
        <v>167</v>
      </c>
      <c r="E279" s="26" t="s">
        <v>152</v>
      </c>
      <c r="F279" s="26"/>
      <c r="G279" s="227">
        <f>SUM(G280:G281)</f>
        <v>141300</v>
      </c>
      <c r="I279" s="55"/>
      <c r="J279" s="55"/>
    </row>
    <row r="280" spans="1:7" ht="25.5">
      <c r="A280" s="56" t="s">
        <v>261</v>
      </c>
      <c r="B280" s="162" t="s">
        <v>382</v>
      </c>
      <c r="C280" s="173" t="s">
        <v>167</v>
      </c>
      <c r="D280" s="100" t="s">
        <v>167</v>
      </c>
      <c r="E280" s="27" t="s">
        <v>152</v>
      </c>
      <c r="F280" s="27" t="s">
        <v>241</v>
      </c>
      <c r="G280" s="228">
        <v>57242</v>
      </c>
    </row>
    <row r="281" spans="1:12" ht="12.75">
      <c r="A281" s="58" t="s">
        <v>237</v>
      </c>
      <c r="B281" s="162" t="s">
        <v>382</v>
      </c>
      <c r="C281" s="173" t="s">
        <v>167</v>
      </c>
      <c r="D281" s="100" t="s">
        <v>167</v>
      </c>
      <c r="E281" s="27" t="s">
        <v>152</v>
      </c>
      <c r="F281" s="100" t="s">
        <v>236</v>
      </c>
      <c r="G281" s="228">
        <v>84058</v>
      </c>
      <c r="L281" s="68"/>
    </row>
    <row r="282" spans="1:7" ht="33" customHeight="1">
      <c r="A282" s="113" t="s">
        <v>2</v>
      </c>
      <c r="B282" s="161" t="s">
        <v>382</v>
      </c>
      <c r="C282" s="172" t="s">
        <v>167</v>
      </c>
      <c r="D282" s="26" t="s">
        <v>167</v>
      </c>
      <c r="E282" s="26" t="s">
        <v>49</v>
      </c>
      <c r="F282" s="27"/>
      <c r="G282" s="227">
        <f>G283+G284+G285</f>
        <v>204920.8</v>
      </c>
    </row>
    <row r="283" spans="1:7" ht="12.75">
      <c r="A283" s="56" t="s">
        <v>43</v>
      </c>
      <c r="B283" s="162" t="s">
        <v>382</v>
      </c>
      <c r="C283" s="173" t="s">
        <v>167</v>
      </c>
      <c r="D283" s="27" t="s">
        <v>167</v>
      </c>
      <c r="E283" s="27" t="s">
        <v>49</v>
      </c>
      <c r="F283" s="27" t="s">
        <v>258</v>
      </c>
      <c r="G283" s="240">
        <v>99955.31</v>
      </c>
    </row>
    <row r="284" spans="1:7" ht="38.25">
      <c r="A284" s="56" t="s">
        <v>36</v>
      </c>
      <c r="B284" s="162" t="s">
        <v>382</v>
      </c>
      <c r="C284" s="173" t="s">
        <v>167</v>
      </c>
      <c r="D284" s="27" t="s">
        <v>167</v>
      </c>
      <c r="E284" s="27" t="s">
        <v>49</v>
      </c>
      <c r="F284" s="27" t="s">
        <v>21</v>
      </c>
      <c r="G284" s="240">
        <v>32018.69</v>
      </c>
    </row>
    <row r="285" spans="1:7" ht="12.75">
      <c r="A285" s="58" t="s">
        <v>237</v>
      </c>
      <c r="B285" s="162" t="s">
        <v>382</v>
      </c>
      <c r="C285" s="173" t="s">
        <v>167</v>
      </c>
      <c r="D285" s="27" t="s">
        <v>167</v>
      </c>
      <c r="E285" s="27" t="s">
        <v>49</v>
      </c>
      <c r="F285" s="27" t="s">
        <v>236</v>
      </c>
      <c r="G285" s="240">
        <v>72946.8</v>
      </c>
    </row>
    <row r="286" spans="1:7" ht="12.75">
      <c r="A286" s="120" t="s">
        <v>189</v>
      </c>
      <c r="B286" s="155" t="s">
        <v>382</v>
      </c>
      <c r="C286" s="77" t="s">
        <v>167</v>
      </c>
      <c r="D286" s="165" t="s">
        <v>169</v>
      </c>
      <c r="E286" s="165"/>
      <c r="F286" s="165"/>
      <c r="G286" s="229">
        <f>G287+G295+G301+G303+G305+G308</f>
        <v>15599384.42</v>
      </c>
    </row>
    <row r="287" spans="1:7" ht="28.5" customHeight="1">
      <c r="A287" s="122" t="s">
        <v>298</v>
      </c>
      <c r="B287" s="163" t="s">
        <v>382</v>
      </c>
      <c r="C287" s="185" t="s">
        <v>167</v>
      </c>
      <c r="D287" s="87" t="s">
        <v>169</v>
      </c>
      <c r="E287" s="87" t="s">
        <v>80</v>
      </c>
      <c r="F287" s="87"/>
      <c r="G287" s="226">
        <f>SUM(G288:G294)</f>
        <v>11160588.8</v>
      </c>
    </row>
    <row r="288" spans="1:7" ht="12.75">
      <c r="A288" s="56" t="s">
        <v>43</v>
      </c>
      <c r="B288" s="162" t="s">
        <v>382</v>
      </c>
      <c r="C288" s="173" t="s">
        <v>167</v>
      </c>
      <c r="D288" s="27" t="s">
        <v>169</v>
      </c>
      <c r="E288" s="27" t="s">
        <v>80</v>
      </c>
      <c r="F288" s="27" t="s">
        <v>258</v>
      </c>
      <c r="G288" s="228">
        <f>6926681.75+80000</f>
        <v>7006681.75</v>
      </c>
    </row>
    <row r="289" spans="1:12" ht="25.5">
      <c r="A289" s="56" t="s">
        <v>260</v>
      </c>
      <c r="B289" s="162" t="s">
        <v>382</v>
      </c>
      <c r="C289" s="173" t="s">
        <v>167</v>
      </c>
      <c r="D289" s="27" t="s">
        <v>169</v>
      </c>
      <c r="E289" s="27" t="s">
        <v>80</v>
      </c>
      <c r="F289" s="27" t="s">
        <v>259</v>
      </c>
      <c r="G289" s="228">
        <v>291000</v>
      </c>
      <c r="I289" s="55"/>
      <c r="J289" s="55"/>
      <c r="L289" s="67"/>
    </row>
    <row r="290" spans="1:10" ht="45" customHeight="1">
      <c r="A290" s="56" t="s">
        <v>36</v>
      </c>
      <c r="B290" s="162" t="s">
        <v>382</v>
      </c>
      <c r="C290" s="173" t="s">
        <v>167</v>
      </c>
      <c r="D290" s="27" t="s">
        <v>169</v>
      </c>
      <c r="E290" s="27" t="s">
        <v>80</v>
      </c>
      <c r="F290" s="27" t="s">
        <v>21</v>
      </c>
      <c r="G290" s="228">
        <v>3071852.62</v>
      </c>
      <c r="I290" s="55"/>
      <c r="J290" s="55"/>
    </row>
    <row r="291" spans="1:10" ht="25.5">
      <c r="A291" s="56" t="s">
        <v>261</v>
      </c>
      <c r="B291" s="162" t="s">
        <v>382</v>
      </c>
      <c r="C291" s="173" t="s">
        <v>167</v>
      </c>
      <c r="D291" s="27" t="s">
        <v>169</v>
      </c>
      <c r="E291" s="27" t="s">
        <v>80</v>
      </c>
      <c r="F291" s="27" t="s">
        <v>241</v>
      </c>
      <c r="G291" s="228">
        <v>665431.41</v>
      </c>
      <c r="I291" s="55"/>
      <c r="J291" s="55"/>
    </row>
    <row r="292" spans="1:12" ht="20.25" customHeight="1">
      <c r="A292" s="56" t="s">
        <v>252</v>
      </c>
      <c r="B292" s="162" t="s">
        <v>382</v>
      </c>
      <c r="C292" s="173" t="s">
        <v>167</v>
      </c>
      <c r="D292" s="27" t="s">
        <v>169</v>
      </c>
      <c r="E292" s="27" t="s">
        <v>80</v>
      </c>
      <c r="F292" s="27" t="s">
        <v>255</v>
      </c>
      <c r="G292" s="228">
        <v>2400</v>
      </c>
      <c r="I292" s="55"/>
      <c r="J292" s="55"/>
      <c r="L292" s="67"/>
    </row>
    <row r="293" spans="1:10" ht="12.75">
      <c r="A293" s="56" t="s">
        <v>254</v>
      </c>
      <c r="B293" s="162" t="s">
        <v>382</v>
      </c>
      <c r="C293" s="173" t="s">
        <v>167</v>
      </c>
      <c r="D293" s="27" t="s">
        <v>169</v>
      </c>
      <c r="E293" s="27" t="s">
        <v>80</v>
      </c>
      <c r="F293" s="27" t="s">
        <v>256</v>
      </c>
      <c r="G293" s="228">
        <v>16630</v>
      </c>
      <c r="I293" s="55"/>
      <c r="J293" s="55"/>
    </row>
    <row r="294" spans="1:10" ht="12.75">
      <c r="A294" s="56" t="s">
        <v>100</v>
      </c>
      <c r="B294" s="162" t="s">
        <v>382</v>
      </c>
      <c r="C294" s="173" t="s">
        <v>167</v>
      </c>
      <c r="D294" s="27" t="s">
        <v>169</v>
      </c>
      <c r="E294" s="27" t="s">
        <v>80</v>
      </c>
      <c r="F294" s="27" t="s">
        <v>99</v>
      </c>
      <c r="G294" s="228">
        <v>106593.02</v>
      </c>
      <c r="I294" s="55"/>
      <c r="J294" s="55"/>
    </row>
    <row r="295" spans="1:12" ht="56.25" customHeight="1">
      <c r="A295" s="113" t="s">
        <v>348</v>
      </c>
      <c r="B295" s="161" t="s">
        <v>382</v>
      </c>
      <c r="C295" s="172" t="s">
        <v>167</v>
      </c>
      <c r="D295" s="26" t="s">
        <v>169</v>
      </c>
      <c r="E295" s="26" t="s">
        <v>95</v>
      </c>
      <c r="F295" s="26"/>
      <c r="G295" s="227">
        <f>SUM(G296:G300)</f>
        <v>1285256.6400000001</v>
      </c>
      <c r="L295" s="68"/>
    </row>
    <row r="296" spans="1:12" ht="26.25" customHeight="1">
      <c r="A296" s="56" t="s">
        <v>260</v>
      </c>
      <c r="B296" s="162" t="s">
        <v>382</v>
      </c>
      <c r="C296" s="173" t="s">
        <v>167</v>
      </c>
      <c r="D296" s="100" t="s">
        <v>169</v>
      </c>
      <c r="E296" s="27" t="s">
        <v>95</v>
      </c>
      <c r="F296" s="27" t="s">
        <v>259</v>
      </c>
      <c r="G296" s="228">
        <v>16190</v>
      </c>
      <c r="L296" s="68"/>
    </row>
    <row r="297" spans="1:7" ht="41.25" customHeight="1">
      <c r="A297" s="56" t="s">
        <v>284</v>
      </c>
      <c r="B297" s="162" t="s">
        <v>382</v>
      </c>
      <c r="C297" s="173" t="s">
        <v>167</v>
      </c>
      <c r="D297" s="100" t="s">
        <v>169</v>
      </c>
      <c r="E297" s="27" t="s">
        <v>95</v>
      </c>
      <c r="F297" s="27" t="s">
        <v>285</v>
      </c>
      <c r="G297" s="228">
        <v>0</v>
      </c>
    </row>
    <row r="298" spans="1:7" ht="38.25">
      <c r="A298" s="56" t="s">
        <v>369</v>
      </c>
      <c r="B298" s="162" t="s">
        <v>382</v>
      </c>
      <c r="C298" s="173" t="s">
        <v>167</v>
      </c>
      <c r="D298" s="100" t="s">
        <v>169</v>
      </c>
      <c r="E298" s="27" t="s">
        <v>95</v>
      </c>
      <c r="F298" s="27" t="s">
        <v>241</v>
      </c>
      <c r="G298" s="228">
        <v>99950</v>
      </c>
    </row>
    <row r="299" spans="1:7" ht="25.5">
      <c r="A299" s="56" t="s">
        <v>356</v>
      </c>
      <c r="B299" s="162" t="s">
        <v>382</v>
      </c>
      <c r="C299" s="173" t="s">
        <v>167</v>
      </c>
      <c r="D299" s="100" t="s">
        <v>169</v>
      </c>
      <c r="E299" s="27" t="s">
        <v>95</v>
      </c>
      <c r="F299" s="27" t="s">
        <v>236</v>
      </c>
      <c r="G299" s="228">
        <f>665000+504116.64</f>
        <v>1169116.6400000001</v>
      </c>
    </row>
    <row r="300" spans="1:7" ht="12.75">
      <c r="A300" s="58" t="s">
        <v>237</v>
      </c>
      <c r="B300" s="162" t="s">
        <v>382</v>
      </c>
      <c r="C300" s="173" t="s">
        <v>167</v>
      </c>
      <c r="D300" s="100" t="s">
        <v>169</v>
      </c>
      <c r="E300" s="27" t="s">
        <v>95</v>
      </c>
      <c r="F300" s="27" t="s">
        <v>236</v>
      </c>
      <c r="G300" s="228">
        <v>0</v>
      </c>
    </row>
    <row r="301" spans="1:7" ht="12.75">
      <c r="A301" s="113" t="s">
        <v>140</v>
      </c>
      <c r="B301" s="161" t="s">
        <v>382</v>
      </c>
      <c r="C301" s="172" t="s">
        <v>167</v>
      </c>
      <c r="D301" s="97" t="s">
        <v>169</v>
      </c>
      <c r="E301" s="26" t="s">
        <v>117</v>
      </c>
      <c r="F301" s="26"/>
      <c r="G301" s="227">
        <f>G302</f>
        <v>1316668</v>
      </c>
    </row>
    <row r="302" spans="1:7" ht="38.25">
      <c r="A302" s="56" t="s">
        <v>369</v>
      </c>
      <c r="B302" s="162" t="s">
        <v>382</v>
      </c>
      <c r="C302" s="173" t="s">
        <v>167</v>
      </c>
      <c r="D302" s="100" t="s">
        <v>169</v>
      </c>
      <c r="E302" s="27" t="s">
        <v>117</v>
      </c>
      <c r="F302" s="27" t="s">
        <v>241</v>
      </c>
      <c r="G302" s="228">
        <v>1316668</v>
      </c>
    </row>
    <row r="303" spans="1:7" ht="27.75" customHeight="1">
      <c r="A303" s="113" t="s">
        <v>139</v>
      </c>
      <c r="B303" s="161" t="s">
        <v>382</v>
      </c>
      <c r="C303" s="172" t="s">
        <v>167</v>
      </c>
      <c r="D303" s="97" t="s">
        <v>169</v>
      </c>
      <c r="E303" s="26" t="s">
        <v>153</v>
      </c>
      <c r="F303" s="27"/>
      <c r="G303" s="227">
        <f>G304</f>
        <v>105093.53</v>
      </c>
    </row>
    <row r="304" spans="1:7" ht="38.25">
      <c r="A304" s="56" t="s">
        <v>369</v>
      </c>
      <c r="B304" s="162" t="s">
        <v>382</v>
      </c>
      <c r="C304" s="173" t="s">
        <v>167</v>
      </c>
      <c r="D304" s="100" t="s">
        <v>169</v>
      </c>
      <c r="E304" s="27" t="s">
        <v>153</v>
      </c>
      <c r="F304" s="27" t="s">
        <v>241</v>
      </c>
      <c r="G304" s="228">
        <v>105093.53</v>
      </c>
    </row>
    <row r="305" spans="1:7" ht="25.5">
      <c r="A305" s="113" t="s">
        <v>299</v>
      </c>
      <c r="B305" s="161" t="s">
        <v>382</v>
      </c>
      <c r="C305" s="172" t="s">
        <v>167</v>
      </c>
      <c r="D305" s="26" t="s">
        <v>169</v>
      </c>
      <c r="E305" s="26" t="s">
        <v>50</v>
      </c>
      <c r="F305" s="26"/>
      <c r="G305" s="227">
        <f>G306+G307</f>
        <v>1339077.45</v>
      </c>
    </row>
    <row r="306" spans="1:7" ht="26.25" customHeight="1">
      <c r="A306" s="56" t="s">
        <v>261</v>
      </c>
      <c r="B306" s="162" t="s">
        <v>382</v>
      </c>
      <c r="C306" s="173" t="s">
        <v>167</v>
      </c>
      <c r="D306" s="27" t="s">
        <v>169</v>
      </c>
      <c r="E306" s="27" t="s">
        <v>50</v>
      </c>
      <c r="F306" s="27" t="s">
        <v>241</v>
      </c>
      <c r="G306" s="228">
        <v>754077.45</v>
      </c>
    </row>
    <row r="307" spans="1:7" ht="12.75">
      <c r="A307" s="58" t="s">
        <v>237</v>
      </c>
      <c r="B307" s="162" t="s">
        <v>382</v>
      </c>
      <c r="C307" s="173" t="s">
        <v>167</v>
      </c>
      <c r="D307" s="27" t="s">
        <v>169</v>
      </c>
      <c r="E307" s="27" t="s">
        <v>50</v>
      </c>
      <c r="F307" s="27" t="s">
        <v>236</v>
      </c>
      <c r="G307" s="228">
        <v>585000</v>
      </c>
    </row>
    <row r="308" spans="1:7" ht="25.5">
      <c r="A308" s="113" t="s">
        <v>300</v>
      </c>
      <c r="B308" s="161" t="s">
        <v>382</v>
      </c>
      <c r="C308" s="172" t="s">
        <v>167</v>
      </c>
      <c r="D308" s="26" t="s">
        <v>169</v>
      </c>
      <c r="E308" s="26" t="s">
        <v>51</v>
      </c>
      <c r="F308" s="26"/>
      <c r="G308" s="227">
        <f>G309+G310</f>
        <v>392700</v>
      </c>
    </row>
    <row r="309" spans="1:7" ht="25.5">
      <c r="A309" s="56" t="s">
        <v>261</v>
      </c>
      <c r="B309" s="162" t="s">
        <v>382</v>
      </c>
      <c r="C309" s="173" t="s">
        <v>167</v>
      </c>
      <c r="D309" s="27" t="s">
        <v>169</v>
      </c>
      <c r="E309" s="27" t="s">
        <v>51</v>
      </c>
      <c r="F309" s="27" t="s">
        <v>241</v>
      </c>
      <c r="G309" s="228">
        <v>211700</v>
      </c>
    </row>
    <row r="310" spans="1:7" ht="18" customHeight="1">
      <c r="A310" s="58" t="s">
        <v>237</v>
      </c>
      <c r="B310" s="162" t="s">
        <v>382</v>
      </c>
      <c r="C310" s="173" t="s">
        <v>167</v>
      </c>
      <c r="D310" s="27" t="s">
        <v>169</v>
      </c>
      <c r="E310" s="27" t="s">
        <v>51</v>
      </c>
      <c r="F310" s="27" t="s">
        <v>236</v>
      </c>
      <c r="G310" s="228">
        <v>181000</v>
      </c>
    </row>
    <row r="311" spans="1:7" ht="15.75">
      <c r="A311" s="117" t="s">
        <v>225</v>
      </c>
      <c r="B311" s="156" t="s">
        <v>382</v>
      </c>
      <c r="C311" s="198" t="s">
        <v>168</v>
      </c>
      <c r="D311" s="174"/>
      <c r="E311" s="174"/>
      <c r="F311" s="174"/>
      <c r="G311" s="230">
        <f>G312</f>
        <v>18311295.34</v>
      </c>
    </row>
    <row r="312" spans="1:7" ht="12.75">
      <c r="A312" s="120" t="s">
        <v>190</v>
      </c>
      <c r="B312" s="155" t="s">
        <v>382</v>
      </c>
      <c r="C312" s="176" t="s">
        <v>168</v>
      </c>
      <c r="D312" s="165" t="s">
        <v>166</v>
      </c>
      <c r="E312" s="165"/>
      <c r="F312" s="165"/>
      <c r="G312" s="236">
        <f>G313+G337+G339+G341+G343</f>
        <v>18311295.34</v>
      </c>
    </row>
    <row r="313" spans="1:12" ht="25.5">
      <c r="A313" s="122" t="s">
        <v>304</v>
      </c>
      <c r="B313" s="163" t="s">
        <v>382</v>
      </c>
      <c r="C313" s="199" t="s">
        <v>168</v>
      </c>
      <c r="D313" s="200" t="s">
        <v>166</v>
      </c>
      <c r="E313" s="200" t="s">
        <v>7</v>
      </c>
      <c r="F313" s="200"/>
      <c r="G313" s="226">
        <f>G314+G316+G318+G323+G326+G329+G332</f>
        <v>12834026.58</v>
      </c>
      <c r="I313" s="55"/>
      <c r="J313" s="55"/>
      <c r="L313" s="67"/>
    </row>
    <row r="314" spans="1:12" ht="38.25">
      <c r="A314" s="106" t="s">
        <v>131</v>
      </c>
      <c r="B314" s="161" t="s">
        <v>382</v>
      </c>
      <c r="C314" s="172" t="s">
        <v>168</v>
      </c>
      <c r="D314" s="26" t="s">
        <v>166</v>
      </c>
      <c r="E314" s="26" t="s">
        <v>132</v>
      </c>
      <c r="F314" s="27"/>
      <c r="G314" s="227">
        <f>G315</f>
        <v>691800</v>
      </c>
      <c r="I314" s="55"/>
      <c r="J314" s="55"/>
      <c r="L314" s="67"/>
    </row>
    <row r="315" spans="1:12" ht="28.5" customHeight="1">
      <c r="A315" s="56" t="s">
        <v>261</v>
      </c>
      <c r="B315" s="162" t="s">
        <v>382</v>
      </c>
      <c r="C315" s="173" t="s">
        <v>168</v>
      </c>
      <c r="D315" s="27" t="s">
        <v>166</v>
      </c>
      <c r="E315" s="27" t="s">
        <v>132</v>
      </c>
      <c r="F315" s="27" t="s">
        <v>241</v>
      </c>
      <c r="G315" s="228">
        <v>691800</v>
      </c>
      <c r="I315" s="55"/>
      <c r="J315" s="55"/>
      <c r="L315" s="67"/>
    </row>
    <row r="316" spans="1:12" ht="54" customHeight="1">
      <c r="A316" s="106" t="s">
        <v>145</v>
      </c>
      <c r="B316" s="161" t="s">
        <v>382</v>
      </c>
      <c r="C316" s="172" t="s">
        <v>168</v>
      </c>
      <c r="D316" s="26" t="s">
        <v>166</v>
      </c>
      <c r="E316" s="26" t="s">
        <v>163</v>
      </c>
      <c r="F316" s="27"/>
      <c r="G316" s="227">
        <f>G317</f>
        <v>74131.3</v>
      </c>
      <c r="I316" s="55"/>
      <c r="J316" s="55"/>
      <c r="L316" s="67"/>
    </row>
    <row r="317" spans="1:12" ht="29.25" customHeight="1">
      <c r="A317" s="56" t="s">
        <v>261</v>
      </c>
      <c r="B317" s="162" t="s">
        <v>382</v>
      </c>
      <c r="C317" s="173" t="s">
        <v>168</v>
      </c>
      <c r="D317" s="27" t="s">
        <v>166</v>
      </c>
      <c r="E317" s="27" t="s">
        <v>163</v>
      </c>
      <c r="F317" s="27" t="s">
        <v>241</v>
      </c>
      <c r="G317" s="228">
        <v>74131.3</v>
      </c>
      <c r="I317" s="55"/>
      <c r="J317" s="55"/>
      <c r="L317" s="67"/>
    </row>
    <row r="318" spans="1:10" ht="38.25">
      <c r="A318" s="105" t="s">
        <v>301</v>
      </c>
      <c r="B318" s="155" t="s">
        <v>382</v>
      </c>
      <c r="C318" s="176" t="s">
        <v>320</v>
      </c>
      <c r="D318" s="165" t="s">
        <v>166</v>
      </c>
      <c r="E318" s="165" t="s">
        <v>8</v>
      </c>
      <c r="F318" s="165"/>
      <c r="G318" s="236">
        <f>G321+G319</f>
        <v>11579502</v>
      </c>
      <c r="I318" s="55"/>
      <c r="J318" s="55"/>
    </row>
    <row r="319" spans="1:10" ht="12.75">
      <c r="A319" s="107" t="s">
        <v>303</v>
      </c>
      <c r="B319" s="149"/>
      <c r="C319" s="76" t="s">
        <v>168</v>
      </c>
      <c r="D319" s="26" t="s">
        <v>166</v>
      </c>
      <c r="E319" s="26" t="s">
        <v>52</v>
      </c>
      <c r="F319" s="26"/>
      <c r="G319" s="227">
        <f>SUM(G320:G320)</f>
        <v>9829500</v>
      </c>
      <c r="I319" s="55"/>
      <c r="J319" s="55"/>
    </row>
    <row r="320" spans="1:12" ht="38.25">
      <c r="A320" s="56" t="s">
        <v>262</v>
      </c>
      <c r="B320" s="162" t="s">
        <v>382</v>
      </c>
      <c r="C320" s="201" t="s">
        <v>168</v>
      </c>
      <c r="D320" s="27" t="s">
        <v>166</v>
      </c>
      <c r="E320" s="27" t="s">
        <v>52</v>
      </c>
      <c r="F320" s="27" t="s">
        <v>263</v>
      </c>
      <c r="G320" s="228">
        <v>9829500</v>
      </c>
      <c r="I320" s="55"/>
      <c r="J320" s="55"/>
      <c r="L320" s="67"/>
    </row>
    <row r="321" spans="1:12" ht="45" customHeight="1">
      <c r="A321" s="63" t="s">
        <v>302</v>
      </c>
      <c r="B321" s="161" t="s">
        <v>382</v>
      </c>
      <c r="C321" s="76" t="s">
        <v>168</v>
      </c>
      <c r="D321" s="26" t="s">
        <v>166</v>
      </c>
      <c r="E321" s="26" t="s">
        <v>94</v>
      </c>
      <c r="F321" s="26"/>
      <c r="G321" s="227">
        <f>SUM(G322:G322)</f>
        <v>1750002</v>
      </c>
      <c r="L321" s="68"/>
    </row>
    <row r="322" spans="1:12" ht="42.75" customHeight="1">
      <c r="A322" s="56" t="s">
        <v>262</v>
      </c>
      <c r="B322" s="162" t="s">
        <v>382</v>
      </c>
      <c r="C322" s="201" t="s">
        <v>168</v>
      </c>
      <c r="D322" s="27" t="s">
        <v>166</v>
      </c>
      <c r="E322" s="27" t="s">
        <v>94</v>
      </c>
      <c r="F322" s="27" t="s">
        <v>263</v>
      </c>
      <c r="G322" s="228">
        <v>1750002</v>
      </c>
      <c r="L322" s="67"/>
    </row>
    <row r="323" spans="1:7" ht="12.75">
      <c r="A323" s="127" t="s">
        <v>305</v>
      </c>
      <c r="B323" s="163" t="s">
        <v>382</v>
      </c>
      <c r="C323" s="202" t="s">
        <v>168</v>
      </c>
      <c r="D323" s="203" t="s">
        <v>166</v>
      </c>
      <c r="E323" s="204" t="s">
        <v>9</v>
      </c>
      <c r="F323" s="204"/>
      <c r="G323" s="241">
        <f>G324</f>
        <v>5923.2</v>
      </c>
    </row>
    <row r="324" spans="1:7" ht="25.5">
      <c r="A324" s="104" t="s">
        <v>306</v>
      </c>
      <c r="B324" s="161" t="s">
        <v>382</v>
      </c>
      <c r="C324" s="76" t="s">
        <v>168</v>
      </c>
      <c r="D324" s="167" t="s">
        <v>166</v>
      </c>
      <c r="E324" s="177" t="s">
        <v>53</v>
      </c>
      <c r="F324" s="182"/>
      <c r="G324" s="235">
        <f>G325</f>
        <v>5923.2</v>
      </c>
    </row>
    <row r="325" spans="1:7" ht="12.75">
      <c r="A325" s="56" t="s">
        <v>237</v>
      </c>
      <c r="B325" s="162" t="s">
        <v>382</v>
      </c>
      <c r="C325" s="35" t="s">
        <v>168</v>
      </c>
      <c r="D325" s="27" t="s">
        <v>166</v>
      </c>
      <c r="E325" s="27" t="s">
        <v>53</v>
      </c>
      <c r="F325" s="27" t="s">
        <v>236</v>
      </c>
      <c r="G325" s="228">
        <v>5923.2</v>
      </c>
    </row>
    <row r="326" spans="1:7" ht="12.75">
      <c r="A326" s="128" t="s">
        <v>307</v>
      </c>
      <c r="B326" s="163" t="s">
        <v>382</v>
      </c>
      <c r="C326" s="205" t="s">
        <v>168</v>
      </c>
      <c r="D326" s="203" t="s">
        <v>166</v>
      </c>
      <c r="E326" s="203" t="s">
        <v>10</v>
      </c>
      <c r="F326" s="203"/>
      <c r="G326" s="226">
        <f>G327</f>
        <v>385670.07999999996</v>
      </c>
    </row>
    <row r="327" spans="1:7" ht="12.75">
      <c r="A327" s="113" t="s">
        <v>308</v>
      </c>
      <c r="B327" s="161" t="s">
        <v>382</v>
      </c>
      <c r="C327" s="172" t="s">
        <v>168</v>
      </c>
      <c r="D327" s="26" t="s">
        <v>166</v>
      </c>
      <c r="E327" s="26" t="s">
        <v>54</v>
      </c>
      <c r="F327" s="26"/>
      <c r="G327" s="227">
        <f>G328</f>
        <v>385670.07999999996</v>
      </c>
    </row>
    <row r="328" spans="1:7" ht="12.75">
      <c r="A328" s="56" t="s">
        <v>237</v>
      </c>
      <c r="B328" s="162" t="s">
        <v>382</v>
      </c>
      <c r="C328" s="173" t="s">
        <v>168</v>
      </c>
      <c r="D328" s="27" t="s">
        <v>166</v>
      </c>
      <c r="E328" s="27" t="s">
        <v>54</v>
      </c>
      <c r="F328" s="27" t="s">
        <v>236</v>
      </c>
      <c r="G328" s="228">
        <f>369076.8+16593.28</f>
        <v>385670.07999999996</v>
      </c>
    </row>
    <row r="329" spans="1:7" ht="25.5" hidden="1">
      <c r="A329" s="122" t="s">
        <v>300</v>
      </c>
      <c r="B329" s="163" t="s">
        <v>382</v>
      </c>
      <c r="C329" s="205" t="s">
        <v>168</v>
      </c>
      <c r="D329" s="203" t="s">
        <v>166</v>
      </c>
      <c r="E329" s="87" t="s">
        <v>11</v>
      </c>
      <c r="F329" s="203"/>
      <c r="G329" s="226">
        <f>G330</f>
        <v>0</v>
      </c>
    </row>
    <row r="330" spans="1:7" ht="25.5" hidden="1">
      <c r="A330" s="113" t="s">
        <v>309</v>
      </c>
      <c r="B330" s="161" t="s">
        <v>382</v>
      </c>
      <c r="C330" s="172" t="s">
        <v>168</v>
      </c>
      <c r="D330" s="26" t="s">
        <v>166</v>
      </c>
      <c r="E330" s="26" t="s">
        <v>55</v>
      </c>
      <c r="F330" s="26"/>
      <c r="G330" s="227">
        <f>G331</f>
        <v>0</v>
      </c>
    </row>
    <row r="331" spans="1:7" ht="12.75" hidden="1">
      <c r="A331" s="56" t="s">
        <v>237</v>
      </c>
      <c r="B331" s="162" t="s">
        <v>382</v>
      </c>
      <c r="C331" s="173" t="s">
        <v>168</v>
      </c>
      <c r="D331" s="27" t="s">
        <v>166</v>
      </c>
      <c r="E331" s="27" t="s">
        <v>55</v>
      </c>
      <c r="F331" s="27" t="s">
        <v>236</v>
      </c>
      <c r="G331" s="228"/>
    </row>
    <row r="332" spans="1:7" ht="12.75" hidden="1">
      <c r="A332" s="129" t="s">
        <v>310</v>
      </c>
      <c r="B332" s="163" t="s">
        <v>382</v>
      </c>
      <c r="C332" s="205" t="s">
        <v>168</v>
      </c>
      <c r="D332" s="203" t="s">
        <v>166</v>
      </c>
      <c r="E332" s="203" t="s">
        <v>12</v>
      </c>
      <c r="F332" s="203"/>
      <c r="G332" s="226">
        <f>G333+G335</f>
        <v>97000</v>
      </c>
    </row>
    <row r="333" spans="1:7" ht="21.75" customHeight="1">
      <c r="A333" s="104" t="s">
        <v>311</v>
      </c>
      <c r="B333" s="161" t="s">
        <v>382</v>
      </c>
      <c r="C333" s="172" t="s">
        <v>168</v>
      </c>
      <c r="D333" s="26" t="s">
        <v>166</v>
      </c>
      <c r="E333" s="26" t="s">
        <v>56</v>
      </c>
      <c r="F333" s="26"/>
      <c r="G333" s="227">
        <f>G334</f>
        <v>97000</v>
      </c>
    </row>
    <row r="334" spans="1:7" ht="23.25" customHeight="1">
      <c r="A334" s="56" t="s">
        <v>237</v>
      </c>
      <c r="B334" s="162" t="s">
        <v>382</v>
      </c>
      <c r="C334" s="173" t="s">
        <v>168</v>
      </c>
      <c r="D334" s="27" t="s">
        <v>166</v>
      </c>
      <c r="E334" s="27" t="s">
        <v>56</v>
      </c>
      <c r="F334" s="27" t="s">
        <v>236</v>
      </c>
      <c r="G334" s="228">
        <v>97000</v>
      </c>
    </row>
    <row r="335" spans="1:7" ht="22.5" customHeight="1" hidden="1">
      <c r="A335" s="130" t="s">
        <v>363</v>
      </c>
      <c r="B335" s="161" t="s">
        <v>382</v>
      </c>
      <c r="C335" s="206" t="s">
        <v>168</v>
      </c>
      <c r="D335" s="93" t="s">
        <v>166</v>
      </c>
      <c r="E335" s="26" t="s">
        <v>57</v>
      </c>
      <c r="F335" s="93"/>
      <c r="G335" s="227">
        <f>G336</f>
        <v>0</v>
      </c>
    </row>
    <row r="336" spans="1:7" ht="21.75" customHeight="1" hidden="1">
      <c r="A336" s="56" t="s">
        <v>237</v>
      </c>
      <c r="B336" s="162" t="s">
        <v>382</v>
      </c>
      <c r="C336" s="173" t="s">
        <v>168</v>
      </c>
      <c r="D336" s="27" t="s">
        <v>166</v>
      </c>
      <c r="E336" s="27" t="s">
        <v>57</v>
      </c>
      <c r="F336" s="27" t="s">
        <v>236</v>
      </c>
      <c r="G336" s="228"/>
    </row>
    <row r="337" spans="1:7" ht="36.75" customHeight="1">
      <c r="A337" s="106" t="s">
        <v>131</v>
      </c>
      <c r="B337" s="161" t="s">
        <v>382</v>
      </c>
      <c r="C337" s="172" t="s">
        <v>168</v>
      </c>
      <c r="D337" s="26" t="s">
        <v>166</v>
      </c>
      <c r="E337" s="26" t="s">
        <v>130</v>
      </c>
      <c r="F337" s="27"/>
      <c r="G337" s="227">
        <f>G338</f>
        <v>764200</v>
      </c>
    </row>
    <row r="338" spans="1:7" ht="26.25" customHeight="1">
      <c r="A338" s="58" t="s">
        <v>338</v>
      </c>
      <c r="B338" s="162" t="s">
        <v>382</v>
      </c>
      <c r="C338" s="173" t="s">
        <v>168</v>
      </c>
      <c r="D338" s="27" t="s">
        <v>166</v>
      </c>
      <c r="E338" s="27" t="s">
        <v>130</v>
      </c>
      <c r="F338" s="27" t="s">
        <v>281</v>
      </c>
      <c r="G338" s="228">
        <v>764200</v>
      </c>
    </row>
    <row r="339" spans="1:7" ht="18.75" customHeight="1">
      <c r="A339" s="106" t="s">
        <v>353</v>
      </c>
      <c r="B339" s="161" t="s">
        <v>382</v>
      </c>
      <c r="C339" s="172" t="s">
        <v>168</v>
      </c>
      <c r="D339" s="26" t="s">
        <v>166</v>
      </c>
      <c r="E339" s="26" t="s">
        <v>98</v>
      </c>
      <c r="F339" s="178"/>
      <c r="G339" s="235">
        <f>G340</f>
        <v>2360710.51</v>
      </c>
    </row>
    <row r="340" spans="1:7" ht="44.25" customHeight="1">
      <c r="A340" s="58" t="s">
        <v>338</v>
      </c>
      <c r="B340" s="162" t="s">
        <v>382</v>
      </c>
      <c r="C340" s="173" t="s">
        <v>168</v>
      </c>
      <c r="D340" s="27" t="s">
        <v>166</v>
      </c>
      <c r="E340" s="27" t="s">
        <v>98</v>
      </c>
      <c r="F340" s="178" t="s">
        <v>281</v>
      </c>
      <c r="G340" s="242">
        <v>2360710.51</v>
      </c>
    </row>
    <row r="341" spans="1:7" ht="27.75" customHeight="1">
      <c r="A341" s="113" t="s">
        <v>125</v>
      </c>
      <c r="B341" s="161" t="s">
        <v>382</v>
      </c>
      <c r="C341" s="172" t="s">
        <v>168</v>
      </c>
      <c r="D341" s="26" t="s">
        <v>166</v>
      </c>
      <c r="E341" s="26" t="s">
        <v>124</v>
      </c>
      <c r="F341" s="177"/>
      <c r="G341" s="235">
        <f>G342</f>
        <v>2123720.98</v>
      </c>
    </row>
    <row r="342" spans="1:7" ht="27" customHeight="1">
      <c r="A342" s="58" t="s">
        <v>338</v>
      </c>
      <c r="B342" s="162" t="s">
        <v>382</v>
      </c>
      <c r="C342" s="173" t="s">
        <v>168</v>
      </c>
      <c r="D342" s="27" t="s">
        <v>166</v>
      </c>
      <c r="E342" s="27" t="s">
        <v>124</v>
      </c>
      <c r="F342" s="178" t="s">
        <v>281</v>
      </c>
      <c r="G342" s="242">
        <v>2123720.98</v>
      </c>
    </row>
    <row r="343" spans="1:7" ht="44.25" customHeight="1">
      <c r="A343" s="106" t="s">
        <v>154</v>
      </c>
      <c r="B343" s="161" t="s">
        <v>382</v>
      </c>
      <c r="C343" s="172" t="s">
        <v>168</v>
      </c>
      <c r="D343" s="26" t="s">
        <v>166</v>
      </c>
      <c r="E343" s="26" t="s">
        <v>159</v>
      </c>
      <c r="F343" s="177"/>
      <c r="G343" s="235">
        <f>G344</f>
        <v>228637.27</v>
      </c>
    </row>
    <row r="344" spans="1:7" ht="27" customHeight="1">
      <c r="A344" s="56" t="s">
        <v>340</v>
      </c>
      <c r="B344" s="162" t="s">
        <v>382</v>
      </c>
      <c r="C344" s="173" t="s">
        <v>168</v>
      </c>
      <c r="D344" s="27" t="s">
        <v>166</v>
      </c>
      <c r="E344" s="27" t="s">
        <v>159</v>
      </c>
      <c r="F344" s="178" t="s">
        <v>341</v>
      </c>
      <c r="G344" s="242">
        <v>228637.27</v>
      </c>
    </row>
    <row r="345" spans="1:7" ht="15.75">
      <c r="A345" s="131" t="s">
        <v>321</v>
      </c>
      <c r="B345" s="156" t="s">
        <v>382</v>
      </c>
      <c r="C345" s="198" t="s">
        <v>169</v>
      </c>
      <c r="D345" s="174"/>
      <c r="E345" s="174"/>
      <c r="F345" s="174"/>
      <c r="G345" s="243">
        <f>G346</f>
        <v>300000</v>
      </c>
    </row>
    <row r="346" spans="1:12" ht="12.75">
      <c r="A346" s="103" t="s">
        <v>322</v>
      </c>
      <c r="B346" s="155" t="s">
        <v>382</v>
      </c>
      <c r="C346" s="164" t="s">
        <v>169</v>
      </c>
      <c r="D346" s="165" t="s">
        <v>166</v>
      </c>
      <c r="E346" s="165"/>
      <c r="F346" s="165"/>
      <c r="G346" s="229">
        <f>G347</f>
        <v>300000</v>
      </c>
      <c r="I346" s="55"/>
      <c r="J346" s="55"/>
      <c r="L346" s="67"/>
    </row>
    <row r="347" spans="1:7" ht="12.75">
      <c r="A347" s="132" t="s">
        <v>332</v>
      </c>
      <c r="B347" s="161" t="s">
        <v>382</v>
      </c>
      <c r="C347" s="76" t="s">
        <v>169</v>
      </c>
      <c r="D347" s="26" t="s">
        <v>166</v>
      </c>
      <c r="E347" s="26" t="s">
        <v>58</v>
      </c>
      <c r="F347" s="26"/>
      <c r="G347" s="227">
        <f>G348</f>
        <v>300000</v>
      </c>
    </row>
    <row r="348" spans="1:7" ht="12.75">
      <c r="A348" s="133" t="s">
        <v>237</v>
      </c>
      <c r="B348" s="162" t="s">
        <v>382</v>
      </c>
      <c r="C348" s="201" t="s">
        <v>169</v>
      </c>
      <c r="D348" s="27" t="s">
        <v>166</v>
      </c>
      <c r="E348" s="27" t="s">
        <v>58</v>
      </c>
      <c r="F348" s="27" t="s">
        <v>236</v>
      </c>
      <c r="G348" s="228">
        <v>300000</v>
      </c>
    </row>
    <row r="349" spans="1:7" ht="16.5" customHeight="1">
      <c r="A349" s="117" t="s">
        <v>177</v>
      </c>
      <c r="B349" s="156" t="s">
        <v>382</v>
      </c>
      <c r="C349" s="198" t="s">
        <v>171</v>
      </c>
      <c r="D349" s="174"/>
      <c r="E349" s="174"/>
      <c r="F349" s="174"/>
      <c r="G349" s="243">
        <f>G350+G353+G358+G366+G385</f>
        <v>61899544.31</v>
      </c>
    </row>
    <row r="350" spans="1:7" ht="12.75">
      <c r="A350" s="105" t="s">
        <v>182</v>
      </c>
      <c r="B350" s="155" t="s">
        <v>382</v>
      </c>
      <c r="C350" s="164" t="s">
        <v>171</v>
      </c>
      <c r="D350" s="165" t="s">
        <v>166</v>
      </c>
      <c r="E350" s="165"/>
      <c r="F350" s="165"/>
      <c r="G350" s="229">
        <f>G351</f>
        <v>4190000</v>
      </c>
    </row>
    <row r="351" spans="1:7" ht="12.75">
      <c r="A351" s="113" t="s">
        <v>196</v>
      </c>
      <c r="B351" s="161" t="s">
        <v>382</v>
      </c>
      <c r="C351" s="76" t="s">
        <v>171</v>
      </c>
      <c r="D351" s="26" t="s">
        <v>166</v>
      </c>
      <c r="E351" s="26" t="s">
        <v>59</v>
      </c>
      <c r="F351" s="26"/>
      <c r="G351" s="227">
        <f>G352</f>
        <v>4190000</v>
      </c>
    </row>
    <row r="352" spans="1:7" ht="12.75">
      <c r="A352" s="58" t="s">
        <v>268</v>
      </c>
      <c r="B352" s="162" t="s">
        <v>382</v>
      </c>
      <c r="C352" s="201" t="s">
        <v>171</v>
      </c>
      <c r="D352" s="27" t="s">
        <v>166</v>
      </c>
      <c r="E352" s="27" t="s">
        <v>59</v>
      </c>
      <c r="F352" s="27" t="s">
        <v>269</v>
      </c>
      <c r="G352" s="228">
        <f>3690000+500000</f>
        <v>4190000</v>
      </c>
    </row>
    <row r="353" spans="1:7" ht="12.75">
      <c r="A353" s="105" t="s">
        <v>178</v>
      </c>
      <c r="B353" s="155" t="s">
        <v>382</v>
      </c>
      <c r="C353" s="164" t="s">
        <v>171</v>
      </c>
      <c r="D353" s="165" t="s">
        <v>173</v>
      </c>
      <c r="E353" s="27"/>
      <c r="F353" s="27"/>
      <c r="G353" s="229">
        <f>G354+G356</f>
        <v>24448000</v>
      </c>
    </row>
    <row r="354" spans="1:7" ht="54" customHeight="1">
      <c r="A354" s="160" t="s">
        <v>204</v>
      </c>
      <c r="B354" s="161" t="s">
        <v>382</v>
      </c>
      <c r="C354" s="166" t="s">
        <v>171</v>
      </c>
      <c r="D354" s="167" t="s">
        <v>173</v>
      </c>
      <c r="E354" s="167" t="s">
        <v>60</v>
      </c>
      <c r="F354" s="167"/>
      <c r="G354" s="227">
        <f>G355</f>
        <v>23542000</v>
      </c>
    </row>
    <row r="355" spans="1:12" ht="45" customHeight="1">
      <c r="A355" s="135" t="s">
        <v>262</v>
      </c>
      <c r="B355" s="162" t="s">
        <v>382</v>
      </c>
      <c r="C355" s="35" t="s">
        <v>171</v>
      </c>
      <c r="D355" s="27" t="s">
        <v>173</v>
      </c>
      <c r="E355" s="27" t="s">
        <v>60</v>
      </c>
      <c r="F355" s="27" t="s">
        <v>263</v>
      </c>
      <c r="G355" s="228">
        <v>23542000</v>
      </c>
      <c r="I355" s="55"/>
      <c r="J355" s="55"/>
      <c r="L355" s="67"/>
    </row>
    <row r="356" spans="1:10" ht="140.25">
      <c r="A356" s="136" t="s">
        <v>202</v>
      </c>
      <c r="B356" s="161" t="s">
        <v>382</v>
      </c>
      <c r="C356" s="76" t="s">
        <v>171</v>
      </c>
      <c r="D356" s="26" t="s">
        <v>173</v>
      </c>
      <c r="E356" s="26" t="s">
        <v>61</v>
      </c>
      <c r="F356" s="26"/>
      <c r="G356" s="227">
        <f>G357</f>
        <v>906000</v>
      </c>
      <c r="I356" s="55"/>
      <c r="J356" s="55"/>
    </row>
    <row r="357" spans="1:10" ht="15.75" customHeight="1">
      <c r="A357" s="58" t="s">
        <v>266</v>
      </c>
      <c r="B357" s="162" t="s">
        <v>382</v>
      </c>
      <c r="C357" s="35" t="s">
        <v>171</v>
      </c>
      <c r="D357" s="27" t="s">
        <v>173</v>
      </c>
      <c r="E357" s="27" t="s">
        <v>61</v>
      </c>
      <c r="F357" s="27" t="s">
        <v>236</v>
      </c>
      <c r="G357" s="228">
        <v>906000</v>
      </c>
      <c r="I357" s="55"/>
      <c r="J357" s="55"/>
    </row>
    <row r="358" spans="1:12" ht="12.75">
      <c r="A358" s="105" t="s">
        <v>179</v>
      </c>
      <c r="B358" s="155" t="s">
        <v>382</v>
      </c>
      <c r="C358" s="164" t="s">
        <v>171</v>
      </c>
      <c r="D358" s="165" t="s">
        <v>175</v>
      </c>
      <c r="E358" s="27"/>
      <c r="F358" s="27"/>
      <c r="G358" s="229">
        <f>G362+G359+G364</f>
        <v>6125544.3100000005</v>
      </c>
      <c r="I358" s="55"/>
      <c r="J358" s="55"/>
      <c r="L358" s="67"/>
    </row>
    <row r="359" spans="1:7" ht="31.5" customHeight="1">
      <c r="A359" s="113" t="s">
        <v>119</v>
      </c>
      <c r="B359" s="161" t="s">
        <v>382</v>
      </c>
      <c r="C359" s="76" t="s">
        <v>171</v>
      </c>
      <c r="D359" s="26" t="s">
        <v>175</v>
      </c>
      <c r="E359" s="26" t="s">
        <v>118</v>
      </c>
      <c r="F359" s="27"/>
      <c r="G359" s="227">
        <f>G360+G361</f>
        <v>5775544.3100000005</v>
      </c>
    </row>
    <row r="360" spans="1:7" ht="32.25" customHeight="1">
      <c r="A360" s="58" t="s">
        <v>264</v>
      </c>
      <c r="B360" s="162" t="s">
        <v>382</v>
      </c>
      <c r="C360" s="35" t="s">
        <v>171</v>
      </c>
      <c r="D360" s="27" t="s">
        <v>175</v>
      </c>
      <c r="E360" s="27" t="s">
        <v>118</v>
      </c>
      <c r="F360" s="27" t="s">
        <v>265</v>
      </c>
      <c r="G360" s="228">
        <f>2526000+89544.31</f>
        <v>2615544.31</v>
      </c>
    </row>
    <row r="361" spans="1:7" ht="29.25" customHeight="1">
      <c r="A361" s="58" t="s">
        <v>338</v>
      </c>
      <c r="B361" s="162" t="s">
        <v>382</v>
      </c>
      <c r="C361" s="35" t="s">
        <v>171</v>
      </c>
      <c r="D361" s="27" t="s">
        <v>175</v>
      </c>
      <c r="E361" s="27" t="s">
        <v>118</v>
      </c>
      <c r="F361" s="27" t="s">
        <v>236</v>
      </c>
      <c r="G361" s="228">
        <v>3160000</v>
      </c>
    </row>
    <row r="362" spans="1:7" ht="25.5" customHeight="1">
      <c r="A362" s="113" t="s">
        <v>336</v>
      </c>
      <c r="B362" s="161" t="s">
        <v>382</v>
      </c>
      <c r="C362" s="76" t="s">
        <v>171</v>
      </c>
      <c r="D362" s="26" t="s">
        <v>175</v>
      </c>
      <c r="E362" s="26" t="s">
        <v>62</v>
      </c>
      <c r="F362" s="26"/>
      <c r="G362" s="227">
        <f>G363</f>
        <v>350000</v>
      </c>
    </row>
    <row r="363" spans="1:7" ht="29.25" customHeight="1">
      <c r="A363" s="58" t="s">
        <v>266</v>
      </c>
      <c r="B363" s="162" t="s">
        <v>382</v>
      </c>
      <c r="C363" s="35" t="s">
        <v>171</v>
      </c>
      <c r="D363" s="27" t="s">
        <v>175</v>
      </c>
      <c r="E363" s="27" t="s">
        <v>62</v>
      </c>
      <c r="F363" s="27" t="s">
        <v>236</v>
      </c>
      <c r="G363" s="228">
        <v>350000</v>
      </c>
    </row>
    <row r="364" spans="1:7" ht="0.75" customHeight="1" hidden="1">
      <c r="A364" s="113" t="s">
        <v>323</v>
      </c>
      <c r="B364" s="161" t="s">
        <v>382</v>
      </c>
      <c r="C364" s="76" t="s">
        <v>171</v>
      </c>
      <c r="D364" s="26" t="s">
        <v>175</v>
      </c>
      <c r="E364" s="26" t="s">
        <v>158</v>
      </c>
      <c r="F364" s="27"/>
      <c r="G364" s="227">
        <f>G365</f>
        <v>0</v>
      </c>
    </row>
    <row r="365" spans="1:7" ht="29.25" customHeight="1" hidden="1">
      <c r="A365" s="58" t="s">
        <v>288</v>
      </c>
      <c r="B365" s="162" t="s">
        <v>382</v>
      </c>
      <c r="C365" s="35" t="s">
        <v>171</v>
      </c>
      <c r="D365" s="27" t="s">
        <v>175</v>
      </c>
      <c r="E365" s="27" t="s">
        <v>158</v>
      </c>
      <c r="F365" s="27" t="s">
        <v>287</v>
      </c>
      <c r="G365" s="228">
        <v>0</v>
      </c>
    </row>
    <row r="366" spans="1:7" ht="12.75">
      <c r="A366" s="105" t="s">
        <v>216</v>
      </c>
      <c r="B366" s="155" t="s">
        <v>382</v>
      </c>
      <c r="C366" s="164" t="s">
        <v>171</v>
      </c>
      <c r="D366" s="165" t="s">
        <v>176</v>
      </c>
      <c r="E366" s="188"/>
      <c r="F366" s="188"/>
      <c r="G366" s="229">
        <f>G371+G375+G367+G381+G383</f>
        <v>26941000</v>
      </c>
    </row>
    <row r="367" spans="1:7" ht="51">
      <c r="A367" s="113" t="s">
        <v>211</v>
      </c>
      <c r="B367" s="161" t="s">
        <v>382</v>
      </c>
      <c r="C367" s="172" t="s">
        <v>171</v>
      </c>
      <c r="D367" s="97" t="s">
        <v>176</v>
      </c>
      <c r="E367" s="26" t="s">
        <v>65</v>
      </c>
      <c r="F367" s="97"/>
      <c r="G367" s="227">
        <f>SUM(G368:G370)</f>
        <v>6064000</v>
      </c>
    </row>
    <row r="368" spans="1:7" ht="25.5">
      <c r="A368" s="56" t="s">
        <v>239</v>
      </c>
      <c r="B368" s="162" t="s">
        <v>382</v>
      </c>
      <c r="C368" s="173" t="s">
        <v>171</v>
      </c>
      <c r="D368" s="100" t="s">
        <v>176</v>
      </c>
      <c r="E368" s="27" t="s">
        <v>65</v>
      </c>
      <c r="F368" s="100" t="s">
        <v>241</v>
      </c>
      <c r="G368" s="228">
        <v>136777.24</v>
      </c>
    </row>
    <row r="369" spans="1:7" ht="25.5">
      <c r="A369" s="58" t="s">
        <v>266</v>
      </c>
      <c r="B369" s="162" t="s">
        <v>382</v>
      </c>
      <c r="C369" s="173" t="s">
        <v>171</v>
      </c>
      <c r="D369" s="100" t="s">
        <v>176</v>
      </c>
      <c r="E369" s="27" t="s">
        <v>65</v>
      </c>
      <c r="F369" s="100" t="s">
        <v>267</v>
      </c>
      <c r="G369" s="228">
        <v>5527222.76</v>
      </c>
    </row>
    <row r="370" spans="1:7" ht="12.75">
      <c r="A370" s="58" t="s">
        <v>237</v>
      </c>
      <c r="B370" s="162" t="s">
        <v>382</v>
      </c>
      <c r="C370" s="173" t="s">
        <v>270</v>
      </c>
      <c r="D370" s="100" t="s">
        <v>176</v>
      </c>
      <c r="E370" s="27" t="s">
        <v>65</v>
      </c>
      <c r="F370" s="100" t="s">
        <v>236</v>
      </c>
      <c r="G370" s="228">
        <v>400000</v>
      </c>
    </row>
    <row r="371" spans="1:7" ht="54.75" customHeight="1">
      <c r="A371" s="113" t="s">
        <v>233</v>
      </c>
      <c r="B371" s="161" t="s">
        <v>382</v>
      </c>
      <c r="C371" s="172" t="s">
        <v>171</v>
      </c>
      <c r="D371" s="97" t="s">
        <v>176</v>
      </c>
      <c r="E371" s="26" t="s">
        <v>63</v>
      </c>
      <c r="F371" s="97"/>
      <c r="G371" s="227">
        <f>G372+G373+G374</f>
        <v>19571000</v>
      </c>
    </row>
    <row r="372" spans="1:7" ht="21.75" customHeight="1">
      <c r="A372" s="56" t="s">
        <v>239</v>
      </c>
      <c r="B372" s="162" t="s">
        <v>382</v>
      </c>
      <c r="C372" s="173" t="s">
        <v>171</v>
      </c>
      <c r="D372" s="100" t="s">
        <v>176</v>
      </c>
      <c r="E372" s="27" t="s">
        <v>63</v>
      </c>
      <c r="F372" s="100" t="s">
        <v>241</v>
      </c>
      <c r="G372" s="228">
        <v>30000</v>
      </c>
    </row>
    <row r="373" spans="1:7" ht="25.5">
      <c r="A373" s="58" t="s">
        <v>266</v>
      </c>
      <c r="B373" s="162" t="s">
        <v>382</v>
      </c>
      <c r="C373" s="173" t="s">
        <v>171</v>
      </c>
      <c r="D373" s="100" t="s">
        <v>176</v>
      </c>
      <c r="E373" s="27" t="s">
        <v>63</v>
      </c>
      <c r="F373" s="100" t="s">
        <v>267</v>
      </c>
      <c r="G373" s="228">
        <v>12851100</v>
      </c>
    </row>
    <row r="374" spans="1:7" ht="27" customHeight="1">
      <c r="A374" s="58" t="s">
        <v>264</v>
      </c>
      <c r="B374" s="162" t="s">
        <v>382</v>
      </c>
      <c r="C374" s="173" t="s">
        <v>171</v>
      </c>
      <c r="D374" s="100" t="s">
        <v>176</v>
      </c>
      <c r="E374" s="27" t="s">
        <v>63</v>
      </c>
      <c r="F374" s="100" t="s">
        <v>265</v>
      </c>
      <c r="G374" s="228">
        <v>6689900</v>
      </c>
    </row>
    <row r="375" spans="1:7" ht="25.5">
      <c r="A375" s="137" t="s">
        <v>217</v>
      </c>
      <c r="B375" s="162" t="s">
        <v>382</v>
      </c>
      <c r="C375" s="172" t="s">
        <v>171</v>
      </c>
      <c r="D375" s="97" t="s">
        <v>176</v>
      </c>
      <c r="E375" s="26" t="s">
        <v>64</v>
      </c>
      <c r="F375" s="97"/>
      <c r="G375" s="227">
        <f>SUM(G376:G380)</f>
        <v>620000</v>
      </c>
    </row>
    <row r="376" spans="1:7" ht="25.5">
      <c r="A376" s="56" t="s">
        <v>260</v>
      </c>
      <c r="B376" s="162" t="s">
        <v>382</v>
      </c>
      <c r="C376" s="35" t="s">
        <v>171</v>
      </c>
      <c r="D376" s="27" t="s">
        <v>176</v>
      </c>
      <c r="E376" s="27" t="s">
        <v>64</v>
      </c>
      <c r="F376" s="27" t="s">
        <v>259</v>
      </c>
      <c r="G376" s="228">
        <v>0</v>
      </c>
    </row>
    <row r="377" spans="1:7" ht="25.5" customHeight="1">
      <c r="A377" s="56" t="s">
        <v>242</v>
      </c>
      <c r="B377" s="162" t="s">
        <v>382</v>
      </c>
      <c r="C377" s="35" t="s">
        <v>171</v>
      </c>
      <c r="D377" s="27" t="s">
        <v>176</v>
      </c>
      <c r="E377" s="27" t="s">
        <v>64</v>
      </c>
      <c r="F377" s="27" t="s">
        <v>243</v>
      </c>
      <c r="G377" s="228">
        <v>451210.26</v>
      </c>
    </row>
    <row r="378" spans="1:7" ht="29.25" customHeight="1">
      <c r="A378" s="56" t="s">
        <v>247</v>
      </c>
      <c r="B378" s="162" t="s">
        <v>382</v>
      </c>
      <c r="C378" s="35" t="s">
        <v>171</v>
      </c>
      <c r="D378" s="27" t="s">
        <v>176</v>
      </c>
      <c r="E378" s="27" t="s">
        <v>64</v>
      </c>
      <c r="F378" s="27" t="s">
        <v>249</v>
      </c>
      <c r="G378" s="228">
        <v>22000</v>
      </c>
    </row>
    <row r="379" spans="1:7" ht="25.5">
      <c r="A379" s="56" t="s">
        <v>238</v>
      </c>
      <c r="B379" s="162" t="s">
        <v>382</v>
      </c>
      <c r="C379" s="35" t="s">
        <v>171</v>
      </c>
      <c r="D379" s="27" t="s">
        <v>176</v>
      </c>
      <c r="E379" s="27" t="s">
        <v>64</v>
      </c>
      <c r="F379" s="27" t="s">
        <v>74</v>
      </c>
      <c r="G379" s="228">
        <v>71789.74</v>
      </c>
    </row>
    <row r="380" spans="1:7" ht="25.5" customHeight="1">
      <c r="A380" s="56" t="s">
        <v>239</v>
      </c>
      <c r="B380" s="162" t="s">
        <v>382</v>
      </c>
      <c r="C380" s="35" t="s">
        <v>171</v>
      </c>
      <c r="D380" s="27" t="s">
        <v>176</v>
      </c>
      <c r="E380" s="27" t="s">
        <v>64</v>
      </c>
      <c r="F380" s="27" t="s">
        <v>241</v>
      </c>
      <c r="G380" s="228">
        <v>75000</v>
      </c>
    </row>
    <row r="381" spans="1:7" ht="44.25" customHeight="1">
      <c r="A381" s="138" t="s">
        <v>199</v>
      </c>
      <c r="B381" s="161" t="s">
        <v>382</v>
      </c>
      <c r="C381" s="207" t="s">
        <v>171</v>
      </c>
      <c r="D381" s="208" t="s">
        <v>176</v>
      </c>
      <c r="E381" s="26" t="s">
        <v>66</v>
      </c>
      <c r="F381" s="97"/>
      <c r="G381" s="231">
        <f>G382</f>
        <v>343000</v>
      </c>
    </row>
    <row r="382" spans="1:7" ht="39" customHeight="1">
      <c r="A382" s="56" t="s">
        <v>286</v>
      </c>
      <c r="B382" s="162" t="s">
        <v>382</v>
      </c>
      <c r="C382" s="209" t="s">
        <v>171</v>
      </c>
      <c r="D382" s="210" t="s">
        <v>176</v>
      </c>
      <c r="E382" s="27" t="s">
        <v>66</v>
      </c>
      <c r="F382" s="100" t="s">
        <v>283</v>
      </c>
      <c r="G382" s="232">
        <v>343000</v>
      </c>
    </row>
    <row r="383" spans="1:7" ht="51">
      <c r="A383" s="137" t="s">
        <v>141</v>
      </c>
      <c r="B383" s="161" t="s">
        <v>382</v>
      </c>
      <c r="C383" s="172" t="s">
        <v>171</v>
      </c>
      <c r="D383" s="97" t="s">
        <v>176</v>
      </c>
      <c r="E383" s="26" t="s">
        <v>142</v>
      </c>
      <c r="F383" s="97"/>
      <c r="G383" s="227">
        <f>G384</f>
        <v>343000</v>
      </c>
    </row>
    <row r="384" spans="1:7" ht="25.5">
      <c r="A384" s="56" t="s">
        <v>239</v>
      </c>
      <c r="B384" s="162" t="s">
        <v>382</v>
      </c>
      <c r="C384" s="173" t="s">
        <v>171</v>
      </c>
      <c r="D384" s="100" t="s">
        <v>176</v>
      </c>
      <c r="E384" s="27" t="s">
        <v>142</v>
      </c>
      <c r="F384" s="100" t="s">
        <v>283</v>
      </c>
      <c r="G384" s="228">
        <v>343000</v>
      </c>
    </row>
    <row r="385" spans="1:7" ht="12.75">
      <c r="A385" s="105" t="s">
        <v>313</v>
      </c>
      <c r="B385" s="155" t="s">
        <v>382</v>
      </c>
      <c r="C385" s="164" t="s">
        <v>171</v>
      </c>
      <c r="D385" s="165" t="s">
        <v>314</v>
      </c>
      <c r="E385" s="188"/>
      <c r="F385" s="188"/>
      <c r="G385" s="229">
        <f>G386</f>
        <v>195000</v>
      </c>
    </row>
    <row r="386" spans="1:7" ht="12.75">
      <c r="A386" s="113" t="s">
        <v>312</v>
      </c>
      <c r="B386" s="161" t="s">
        <v>382</v>
      </c>
      <c r="C386" s="172" t="s">
        <v>171</v>
      </c>
      <c r="D386" s="97" t="s">
        <v>314</v>
      </c>
      <c r="E386" s="26" t="s">
        <v>67</v>
      </c>
      <c r="F386" s="97"/>
      <c r="G386" s="227">
        <f>G387+G388</f>
        <v>195000</v>
      </c>
    </row>
    <row r="387" spans="1:7" ht="38.25">
      <c r="A387" s="56" t="s">
        <v>330</v>
      </c>
      <c r="B387" s="162" t="s">
        <v>382</v>
      </c>
      <c r="C387" s="173" t="s">
        <v>171</v>
      </c>
      <c r="D387" s="100" t="s">
        <v>314</v>
      </c>
      <c r="E387" s="27" t="s">
        <v>67</v>
      </c>
      <c r="F387" s="100" t="s">
        <v>327</v>
      </c>
      <c r="G387" s="228">
        <v>0</v>
      </c>
    </row>
    <row r="388" spans="1:7" ht="25.5">
      <c r="A388" s="56" t="s">
        <v>239</v>
      </c>
      <c r="B388" s="162" t="s">
        <v>382</v>
      </c>
      <c r="C388" s="173" t="s">
        <v>171</v>
      </c>
      <c r="D388" s="100" t="s">
        <v>314</v>
      </c>
      <c r="E388" s="27" t="s">
        <v>67</v>
      </c>
      <c r="F388" s="100" t="s">
        <v>241</v>
      </c>
      <c r="G388" s="228">
        <v>195000</v>
      </c>
    </row>
    <row r="389" spans="1:7" ht="15.75">
      <c r="A389" s="139" t="s">
        <v>218</v>
      </c>
      <c r="B389" s="156" t="s">
        <v>382</v>
      </c>
      <c r="C389" s="211" t="s">
        <v>197</v>
      </c>
      <c r="D389" s="211"/>
      <c r="E389" s="175"/>
      <c r="F389" s="211"/>
      <c r="G389" s="243">
        <f>G390</f>
        <v>6050702.83</v>
      </c>
    </row>
    <row r="390" spans="1:7" ht="12.75">
      <c r="A390" s="105" t="s">
        <v>224</v>
      </c>
      <c r="B390" s="155" t="s">
        <v>382</v>
      </c>
      <c r="C390" s="77" t="s">
        <v>197</v>
      </c>
      <c r="D390" s="184" t="s">
        <v>172</v>
      </c>
      <c r="E390" s="165"/>
      <c r="F390" s="184"/>
      <c r="G390" s="229">
        <f>G391+G396</f>
        <v>6050702.83</v>
      </c>
    </row>
    <row r="391" spans="1:10" ht="25.5">
      <c r="A391" s="140" t="s">
        <v>324</v>
      </c>
      <c r="B391" s="163" t="s">
        <v>382</v>
      </c>
      <c r="C391" s="202" t="s">
        <v>197</v>
      </c>
      <c r="D391" s="203" t="s">
        <v>172</v>
      </c>
      <c r="E391" s="203" t="s">
        <v>13</v>
      </c>
      <c r="F391" s="203"/>
      <c r="G391" s="226">
        <f>G392+G395</f>
        <v>5320707.54</v>
      </c>
      <c r="J391" s="67"/>
    </row>
    <row r="392" spans="1:7" ht="38.25">
      <c r="A392" s="113" t="s">
        <v>315</v>
      </c>
      <c r="B392" s="161" t="s">
        <v>382</v>
      </c>
      <c r="C392" s="76" t="s">
        <v>197</v>
      </c>
      <c r="D392" s="26" t="s">
        <v>172</v>
      </c>
      <c r="E392" s="26" t="s">
        <v>68</v>
      </c>
      <c r="F392" s="26"/>
      <c r="G392" s="227">
        <f>G393</f>
        <v>315000</v>
      </c>
    </row>
    <row r="393" spans="1:7" ht="25.5">
      <c r="A393" s="56" t="s">
        <v>239</v>
      </c>
      <c r="B393" s="162" t="s">
        <v>382</v>
      </c>
      <c r="C393" s="35" t="s">
        <v>197</v>
      </c>
      <c r="D393" s="27" t="s">
        <v>172</v>
      </c>
      <c r="E393" s="27" t="s">
        <v>68</v>
      </c>
      <c r="F393" s="27" t="s">
        <v>241</v>
      </c>
      <c r="G393" s="228">
        <v>315000</v>
      </c>
    </row>
    <row r="394" spans="1:7" ht="12.75">
      <c r="A394" s="113" t="s">
        <v>316</v>
      </c>
      <c r="B394" s="161" t="s">
        <v>382</v>
      </c>
      <c r="C394" s="170" t="s">
        <v>197</v>
      </c>
      <c r="D394" s="26" t="s">
        <v>172</v>
      </c>
      <c r="E394" s="171" t="s">
        <v>81</v>
      </c>
      <c r="F394" s="26"/>
      <c r="G394" s="227">
        <f>G395</f>
        <v>5005707.54</v>
      </c>
    </row>
    <row r="395" spans="1:7" ht="25.5">
      <c r="A395" s="56" t="s">
        <v>317</v>
      </c>
      <c r="B395" s="162" t="s">
        <v>382</v>
      </c>
      <c r="C395" s="35" t="s">
        <v>197</v>
      </c>
      <c r="D395" s="27" t="s">
        <v>172</v>
      </c>
      <c r="E395" s="27" t="s">
        <v>81</v>
      </c>
      <c r="F395" s="27" t="s">
        <v>318</v>
      </c>
      <c r="G395" s="228">
        <v>5005707.54</v>
      </c>
    </row>
    <row r="396" spans="1:7" ht="25.5">
      <c r="A396" s="140" t="s">
        <v>125</v>
      </c>
      <c r="B396" s="163" t="s">
        <v>382</v>
      </c>
      <c r="C396" s="212" t="s">
        <v>197</v>
      </c>
      <c r="D396" s="213" t="s">
        <v>172</v>
      </c>
      <c r="E396" s="213" t="s">
        <v>124</v>
      </c>
      <c r="F396" s="214"/>
      <c r="G396" s="241">
        <f>G397</f>
        <v>729995.29</v>
      </c>
    </row>
    <row r="397" spans="1:7" ht="38.25">
      <c r="A397" s="58" t="s">
        <v>338</v>
      </c>
      <c r="B397" s="162" t="s">
        <v>382</v>
      </c>
      <c r="C397" s="173" t="s">
        <v>197</v>
      </c>
      <c r="D397" s="27" t="s">
        <v>172</v>
      </c>
      <c r="E397" s="27" t="s">
        <v>124</v>
      </c>
      <c r="F397" s="178" t="s">
        <v>281</v>
      </c>
      <c r="G397" s="242">
        <v>729995.29</v>
      </c>
    </row>
    <row r="398" spans="1:7" ht="15.75">
      <c r="A398" s="139" t="s">
        <v>219</v>
      </c>
      <c r="B398" s="156" t="s">
        <v>382</v>
      </c>
      <c r="C398" s="211" t="s">
        <v>170</v>
      </c>
      <c r="D398" s="211"/>
      <c r="E398" s="175"/>
      <c r="F398" s="211"/>
      <c r="G398" s="243">
        <f>G399</f>
        <v>600000</v>
      </c>
    </row>
    <row r="399" spans="1:7" ht="12.75">
      <c r="A399" s="105" t="s">
        <v>193</v>
      </c>
      <c r="B399" s="155" t="s">
        <v>382</v>
      </c>
      <c r="C399" s="77" t="s">
        <v>170</v>
      </c>
      <c r="D399" s="184" t="s">
        <v>173</v>
      </c>
      <c r="E399" s="165"/>
      <c r="F399" s="184"/>
      <c r="G399" s="229">
        <f>G400</f>
        <v>600000</v>
      </c>
    </row>
    <row r="400" spans="1:10" ht="25.5">
      <c r="A400" s="141" t="s">
        <v>325</v>
      </c>
      <c r="B400" s="163" t="s">
        <v>382</v>
      </c>
      <c r="C400" s="215" t="s">
        <v>170</v>
      </c>
      <c r="D400" s="216" t="s">
        <v>173</v>
      </c>
      <c r="E400" s="216" t="s">
        <v>69</v>
      </c>
      <c r="F400" s="216"/>
      <c r="G400" s="226">
        <f>G401</f>
        <v>600000</v>
      </c>
      <c r="J400" s="67"/>
    </row>
    <row r="401" spans="1:7" ht="38.25">
      <c r="A401" s="56" t="s">
        <v>276</v>
      </c>
      <c r="B401" s="162" t="s">
        <v>382</v>
      </c>
      <c r="C401" s="35" t="s">
        <v>170</v>
      </c>
      <c r="D401" s="27" t="s">
        <v>173</v>
      </c>
      <c r="E401" s="27" t="s">
        <v>69</v>
      </c>
      <c r="F401" s="27" t="s">
        <v>275</v>
      </c>
      <c r="G401" s="228">
        <v>600000</v>
      </c>
    </row>
    <row r="402" spans="1:7" ht="18.75" customHeight="1">
      <c r="A402" s="117" t="s">
        <v>215</v>
      </c>
      <c r="B402" s="156" t="s">
        <v>382</v>
      </c>
      <c r="C402" s="198" t="s">
        <v>212</v>
      </c>
      <c r="D402" s="174"/>
      <c r="E402" s="174"/>
      <c r="F402" s="174"/>
      <c r="G402" s="233">
        <f>G403</f>
        <v>3622000</v>
      </c>
    </row>
    <row r="403" spans="1:10" ht="18" customHeight="1">
      <c r="A403" s="142" t="s">
        <v>271</v>
      </c>
      <c r="B403" s="155" t="s">
        <v>382</v>
      </c>
      <c r="C403" s="217" t="s">
        <v>212</v>
      </c>
      <c r="D403" s="176" t="s">
        <v>166</v>
      </c>
      <c r="E403" s="176"/>
      <c r="F403" s="176"/>
      <c r="G403" s="234">
        <f>G404+G406</f>
        <v>3622000</v>
      </c>
      <c r="J403" s="67"/>
    </row>
    <row r="404" spans="1:7" ht="12.75">
      <c r="A404" s="113" t="s">
        <v>271</v>
      </c>
      <c r="B404" s="161" t="s">
        <v>382</v>
      </c>
      <c r="C404" s="76" t="s">
        <v>212</v>
      </c>
      <c r="D404" s="26" t="s">
        <v>166</v>
      </c>
      <c r="E404" s="26" t="s">
        <v>70</v>
      </c>
      <c r="F404" s="26"/>
      <c r="G404" s="227">
        <f>G405</f>
        <v>2990000</v>
      </c>
    </row>
    <row r="405" spans="1:7" ht="14.25" customHeight="1">
      <c r="A405" s="58" t="s">
        <v>319</v>
      </c>
      <c r="B405" s="162" t="s">
        <v>382</v>
      </c>
      <c r="C405" s="35" t="s">
        <v>212</v>
      </c>
      <c r="D405" s="27" t="s">
        <v>166</v>
      </c>
      <c r="E405" s="27" t="s">
        <v>70</v>
      </c>
      <c r="F405" s="27" t="s">
        <v>272</v>
      </c>
      <c r="G405" s="228">
        <v>2990000</v>
      </c>
    </row>
    <row r="406" spans="1:7" ht="38.25">
      <c r="A406" s="113" t="s">
        <v>143</v>
      </c>
      <c r="B406" s="161" t="s">
        <v>382</v>
      </c>
      <c r="C406" s="76" t="s">
        <v>212</v>
      </c>
      <c r="D406" s="26" t="s">
        <v>166</v>
      </c>
      <c r="E406" s="26" t="s">
        <v>144</v>
      </c>
      <c r="F406" s="26"/>
      <c r="G406" s="227">
        <f>G407</f>
        <v>632000</v>
      </c>
    </row>
    <row r="407" spans="1:7" ht="21.75" customHeight="1">
      <c r="A407" s="58" t="s">
        <v>319</v>
      </c>
      <c r="B407" s="162" t="s">
        <v>382</v>
      </c>
      <c r="C407" s="35" t="s">
        <v>212</v>
      </c>
      <c r="D407" s="27" t="s">
        <v>166</v>
      </c>
      <c r="E407" s="27" t="s">
        <v>144</v>
      </c>
      <c r="F407" s="27" t="s">
        <v>272</v>
      </c>
      <c r="G407" s="228">
        <v>632000</v>
      </c>
    </row>
    <row r="408" spans="1:7" ht="24.75" customHeight="1">
      <c r="A408" s="139" t="s">
        <v>220</v>
      </c>
      <c r="B408" s="156" t="s">
        <v>382</v>
      </c>
      <c r="C408" s="218" t="s">
        <v>200</v>
      </c>
      <c r="D408" s="175"/>
      <c r="E408" s="175"/>
      <c r="F408" s="175"/>
      <c r="G408" s="243">
        <f>G409</f>
        <v>7083000</v>
      </c>
    </row>
    <row r="409" spans="1:7" ht="25.5">
      <c r="A409" s="118" t="s">
        <v>221</v>
      </c>
      <c r="B409" s="155" t="s">
        <v>382</v>
      </c>
      <c r="C409" s="164" t="s">
        <v>200</v>
      </c>
      <c r="D409" s="176" t="s">
        <v>166</v>
      </c>
      <c r="E409" s="176"/>
      <c r="F409" s="176"/>
      <c r="G409" s="229">
        <f>G412+G410</f>
        <v>7083000</v>
      </c>
    </row>
    <row r="410" spans="1:7" ht="25.5">
      <c r="A410" s="143" t="s">
        <v>205</v>
      </c>
      <c r="B410" s="161" t="s">
        <v>382</v>
      </c>
      <c r="C410" s="219" t="s">
        <v>200</v>
      </c>
      <c r="D410" s="219" t="s">
        <v>166</v>
      </c>
      <c r="E410" s="219" t="s">
        <v>72</v>
      </c>
      <c r="F410" s="177"/>
      <c r="G410" s="227">
        <f>G411</f>
        <v>6583000</v>
      </c>
    </row>
    <row r="411" spans="1:7" ht="12.75">
      <c r="A411" s="144" t="s">
        <v>273</v>
      </c>
      <c r="B411" s="162" t="s">
        <v>382</v>
      </c>
      <c r="C411" s="35" t="s">
        <v>200</v>
      </c>
      <c r="D411" s="178" t="s">
        <v>166</v>
      </c>
      <c r="E411" s="220" t="s">
        <v>72</v>
      </c>
      <c r="F411" s="178" t="s">
        <v>274</v>
      </c>
      <c r="G411" s="242">
        <v>6583000</v>
      </c>
    </row>
    <row r="412" spans="1:10" ht="12.75">
      <c r="A412" s="143" t="s">
        <v>206</v>
      </c>
      <c r="B412" s="161" t="s">
        <v>382</v>
      </c>
      <c r="C412" s="219" t="s">
        <v>200</v>
      </c>
      <c r="D412" s="219" t="s">
        <v>166</v>
      </c>
      <c r="E412" s="219" t="s">
        <v>71</v>
      </c>
      <c r="F412" s="177"/>
      <c r="G412" s="227">
        <f>G413</f>
        <v>500000</v>
      </c>
      <c r="J412" s="67"/>
    </row>
    <row r="413" spans="1:7" ht="13.5" thickBot="1">
      <c r="A413" s="145" t="s">
        <v>273</v>
      </c>
      <c r="B413" s="162" t="s">
        <v>382</v>
      </c>
      <c r="C413" s="221" t="s">
        <v>200</v>
      </c>
      <c r="D413" s="222" t="s">
        <v>166</v>
      </c>
      <c r="E413" s="223" t="s">
        <v>71</v>
      </c>
      <c r="F413" s="222" t="s">
        <v>274</v>
      </c>
      <c r="G413" s="242">
        <v>500000</v>
      </c>
    </row>
    <row r="414" spans="1:9" ht="16.5" thickBot="1">
      <c r="A414" s="60" t="s">
        <v>183</v>
      </c>
      <c r="B414" s="157" t="s">
        <v>382</v>
      </c>
      <c r="C414" s="148"/>
      <c r="D414" s="148"/>
      <c r="E414" s="54"/>
      <c r="F414" s="54"/>
      <c r="G414" s="233">
        <f>G13+G93+G97+G101+G119+G158+G311+G345+G349+G389+G398+G402+G408</f>
        <v>447382999.99999994</v>
      </c>
      <c r="I414" s="67"/>
    </row>
    <row r="415" spans="1:2" ht="12.75">
      <c r="A415" s="59"/>
      <c r="B415" s="59"/>
    </row>
    <row r="416" spans="3:13" ht="12.75">
      <c r="C416" s="67"/>
      <c r="D416" s="67"/>
      <c r="E416" s="66"/>
      <c r="F416" s="66"/>
      <c r="G416" s="66"/>
      <c r="I416"/>
      <c r="J416"/>
      <c r="K416"/>
      <c r="L416"/>
      <c r="M416"/>
    </row>
    <row r="417" spans="3:13" ht="12.75">
      <c r="C417" s="66"/>
      <c r="D417" s="66"/>
      <c r="E417" s="66"/>
      <c r="F417" s="66"/>
      <c r="G417" s="66"/>
      <c r="I417"/>
      <c r="J417"/>
      <c r="K417"/>
      <c r="L417"/>
      <c r="M417"/>
    </row>
    <row r="418" spans="3:13" ht="12.75">
      <c r="C418" s="66"/>
      <c r="D418" s="67"/>
      <c r="E418" s="66"/>
      <c r="F418" s="66"/>
      <c r="G418" s="66"/>
      <c r="I418"/>
      <c r="J418"/>
      <c r="K418"/>
      <c r="L418"/>
      <c r="M418"/>
    </row>
    <row r="419" spans="3:13" ht="12.75">
      <c r="C419" s="66"/>
      <c r="D419" s="67"/>
      <c r="E419" s="66"/>
      <c r="F419" s="66"/>
      <c r="G419" s="66"/>
      <c r="I419"/>
      <c r="J419"/>
      <c r="K419"/>
      <c r="L419"/>
      <c r="M419"/>
    </row>
    <row r="420" spans="3:13" ht="14.25" customHeight="1">
      <c r="C420" s="66"/>
      <c r="D420" s="67"/>
      <c r="E420" s="66"/>
      <c r="F420" s="66"/>
      <c r="G420" s="66"/>
      <c r="I420"/>
      <c r="J420"/>
      <c r="K420"/>
      <c r="L420"/>
      <c r="M420"/>
    </row>
    <row r="421" spans="3:13" ht="12.75">
      <c r="C421" s="66"/>
      <c r="D421" s="67"/>
      <c r="E421" s="66"/>
      <c r="F421" s="66"/>
      <c r="G421" s="66"/>
      <c r="I421"/>
      <c r="J421"/>
      <c r="K421"/>
      <c r="L421"/>
      <c r="M421"/>
    </row>
    <row r="422" spans="3:13" ht="12.75">
      <c r="C422" s="66"/>
      <c r="D422" s="66"/>
      <c r="E422" s="66"/>
      <c r="F422" s="66"/>
      <c r="G422" s="66"/>
      <c r="I422"/>
      <c r="J422"/>
      <c r="K422"/>
      <c r="L422"/>
      <c r="M422"/>
    </row>
    <row r="423" spans="3:13" ht="12.75">
      <c r="C423" s="66"/>
      <c r="D423" s="66"/>
      <c r="E423" s="66"/>
      <c r="F423" s="66"/>
      <c r="G423" s="66"/>
      <c r="I423"/>
      <c r="J423"/>
      <c r="K423"/>
      <c r="L423"/>
      <c r="M423"/>
    </row>
    <row r="424" spans="3:13" ht="12.75">
      <c r="C424" s="66"/>
      <c r="D424" s="66"/>
      <c r="E424" s="66"/>
      <c r="F424" s="66"/>
      <c r="G424" s="66"/>
      <c r="I424"/>
      <c r="J424"/>
      <c r="K424"/>
      <c r="L424"/>
      <c r="M424"/>
    </row>
    <row r="425" spans="3:13" ht="12.75">
      <c r="C425" s="66"/>
      <c r="D425" s="66"/>
      <c r="E425" s="66"/>
      <c r="F425" s="66"/>
      <c r="G425" s="66"/>
      <c r="I425"/>
      <c r="J425"/>
      <c r="K425"/>
      <c r="L425"/>
      <c r="M425"/>
    </row>
    <row r="426" ht="12.75">
      <c r="G426" s="69"/>
    </row>
  </sheetData>
  <sheetProtection/>
  <mergeCells count="8">
    <mergeCell ref="F6:F11"/>
    <mergeCell ref="G6:G11"/>
    <mergeCell ref="B6:B11"/>
    <mergeCell ref="A4:G4"/>
    <mergeCell ref="A6:A11"/>
    <mergeCell ref="C6:C11"/>
    <mergeCell ref="D6:D11"/>
    <mergeCell ref="E6:E11"/>
  </mergeCells>
  <printOptions/>
  <pageMargins left="0.7086614173228347" right="0.15748031496062992" top="0.17" bottom="0.17" header="0.31496062992125984" footer="0.1574803149606299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2016-11-28T13:25:15Z</cp:lastPrinted>
  <dcterms:created xsi:type="dcterms:W3CDTF">2004-09-08T10:28:32Z</dcterms:created>
  <dcterms:modified xsi:type="dcterms:W3CDTF">2016-11-30T13:37:26Z</dcterms:modified>
  <cp:category/>
  <cp:version/>
  <cp:contentType/>
  <cp:contentStatus/>
</cp:coreProperties>
</file>