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195" windowHeight="6495" activeTab="0"/>
  </bookViews>
  <sheets>
    <sheet name="прил.5" sheetId="1" r:id="rId1"/>
    <sheet name="прил.6" sheetId="2" r:id="rId2"/>
  </sheets>
  <definedNames/>
  <calcPr fullCalcOnLoad="1" refMode="R1C1"/>
</workbook>
</file>

<file path=xl/sharedStrings.xml><?xml version="1.0" encoding="utf-8"?>
<sst xmlns="http://schemas.openxmlformats.org/spreadsheetml/2006/main" count="4011" uniqueCount="388">
  <si>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</si>
  <si>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</si>
  <si>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</si>
  <si>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</si>
  <si>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>08 1 00 75010</t>
  </si>
  <si>
    <t xml:space="preserve">12 0 00 00000 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</si>
  <si>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</si>
  <si>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</si>
  <si>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</si>
  <si>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</si>
  <si>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</si>
  <si>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</si>
  <si>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</si>
  <si>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</si>
  <si>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</si>
  <si>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</si>
  <si>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</si>
  <si>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</si>
  <si>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</si>
  <si>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</si>
  <si>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</si>
  <si>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</si>
  <si>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</si>
  <si>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</si>
  <si>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</si>
  <si>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</si>
  <si>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</si>
  <si>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</si>
  <si>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</si>
  <si>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</si>
  <si>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</si>
  <si>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08 3 01 76040</t>
  </si>
  <si>
    <t>08 3 01 76050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</si>
  <si>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</si>
  <si>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</si>
  <si>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</si>
  <si>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</si>
  <si>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</si>
  <si>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</si>
  <si>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01 1 01 42100</t>
  </si>
  <si>
    <t>01 1 02 21120</t>
  </si>
  <si>
    <t>01 1 02 21130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</si>
  <si>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</si>
  <si>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</si>
  <si>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</si>
  <si>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</si>
  <si>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01 1 02 42050</t>
  </si>
  <si>
    <t>01 1 02 42070</t>
  </si>
  <si>
    <t>01 1 02 42100</t>
  </si>
  <si>
    <t>01 2 01 77950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</si>
  <si>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</si>
  <si>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</si>
  <si>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</si>
  <si>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</si>
  <si>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</si>
  <si>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</si>
  <si>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</si>
  <si>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03 5 01 71000</t>
  </si>
  <si>
    <t>06 0 01 74700</t>
  </si>
  <si>
    <t>08 4 01 84910</t>
  </si>
  <si>
    <t>08 4 01 42080</t>
  </si>
  <si>
    <t>08 4 01 42110</t>
  </si>
  <si>
    <t>10 0 01 87950</t>
  </si>
  <si>
    <t>01 5 01 42070</t>
  </si>
  <si>
    <t>08 4 01 42090</t>
  </si>
  <si>
    <t>01 5 01 42030</t>
  </si>
  <si>
    <t>08 4 01 50820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</si>
  <si>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</si>
  <si>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</si>
  <si>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</si>
  <si>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</si>
  <si>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</si>
  <si>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</si>
  <si>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</si>
  <si>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</si>
  <si>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</si>
  <si>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</si>
  <si>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</si>
  <si>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08 1 01 53910</t>
  </si>
  <si>
    <t>02 0 01 77950</t>
  </si>
  <si>
    <t>01 1 02 24350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</si>
  <si>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</si>
  <si>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</si>
  <si>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</si>
  <si>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</si>
  <si>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</si>
  <si>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</si>
  <si>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</si>
  <si>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</si>
  <si>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</si>
  <si>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</si>
  <si>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</si>
  <si>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08 1 01 63010</t>
  </si>
  <si>
    <t>03 1 01 64420</t>
  </si>
  <si>
    <t>01 1 02 77950</t>
  </si>
  <si>
    <t>360</t>
  </si>
  <si>
    <t>Иные выплаты населению</t>
  </si>
  <si>
    <t>06 2 01 43090</t>
  </si>
  <si>
    <t>853</t>
  </si>
  <si>
    <t>Уплата иных платежей</t>
  </si>
  <si>
    <t>08 3 01 9502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</si>
  <si>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</si>
  <si>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</si>
  <si>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</si>
  <si>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Субсидия на социально-экономическое развитие территории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</si>
  <si>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</si>
  <si>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</si>
  <si>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</si>
  <si>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01 1 02 44010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</si>
  <si>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</si>
  <si>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01 1 02 43100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</si>
  <si>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</si>
  <si>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</si>
  <si>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</si>
  <si>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Субсидии на организацию отдыха детей в каникулярное время</t>
  </si>
  <si>
    <t>01 2 01 43010</t>
  </si>
  <si>
    <t>01 3 01 43090</t>
  </si>
  <si>
    <t>01 5 01 70650</t>
  </si>
  <si>
    <t>Субсидии на питание учащихся из малоимущ.семей в размере 45 руб.в учебный день на одного учащегося по Программе "АСП"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</si>
  <si>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</si>
  <si>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</si>
  <si>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</si>
  <si>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</si>
  <si>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06 2 01 43140</t>
  </si>
  <si>
    <t>Субсидии на поддержку местных инициатив граждан,проживающих в городских и сельских поселениях РК</t>
  </si>
  <si>
    <t>321</t>
  </si>
  <si>
    <t>Пособия, компенсации и иные социальные выплаты гражданам, кроме публичных нормативных обязательств</t>
  </si>
  <si>
    <t>01 1 02 42040</t>
  </si>
  <si>
    <t>Содержание детского дома за счёт средств местного бюджета</t>
  </si>
  <si>
    <t>06 2 01 43030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</si>
  <si>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</si>
  <si>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03 0 01 43030</t>
  </si>
  <si>
    <t>Cофинансирование за счет средств местного бюджета субсидии на расселение аварийного жилья</t>
  </si>
  <si>
    <t>06 2 01 S9602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</si>
  <si>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</si>
  <si>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</si>
  <si>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</si>
  <si>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</si>
  <si>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Софинансирование за счёт средств местного бюджета субсидии на социально-экономическое развитие территорий</t>
  </si>
  <si>
    <t xml:space="preserve">Субсидия на социально-экономическое развитие территории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</si>
  <si>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</si>
  <si>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</si>
  <si>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</si>
  <si>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06 1 01 43160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</si>
  <si>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</si>
  <si>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</si>
  <si>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за сч ост-ка на 01.01.2016 г</t>
  </si>
  <si>
    <t>01 1 02 S0650</t>
  </si>
  <si>
    <t>01 1 02 24211</t>
  </si>
  <si>
    <t>01 1 02 24240</t>
  </si>
  <si>
    <t>01 1 02 S3100</t>
  </si>
  <si>
    <t>01 2 01 S3010</t>
  </si>
  <si>
    <t>01 3 01 S3090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</si>
  <si>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</si>
  <si>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Сверхнормативные затраты по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</si>
  <si>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01 1 01 24201</t>
  </si>
  <si>
    <t>08 3 01 77950</t>
  </si>
  <si>
    <t>08 4 01 77950</t>
  </si>
  <si>
    <t>06 2 01 65200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</si>
  <si>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</si>
  <si>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S0970</t>
  </si>
  <si>
    <t>08 3 01 S3140</t>
  </si>
  <si>
    <t>03 0 01 S3030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</si>
  <si>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</si>
  <si>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</si>
  <si>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</si>
  <si>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</si>
  <si>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</si>
  <si>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</si>
  <si>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</si>
  <si>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</si>
  <si>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</si>
  <si>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</si>
  <si>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</si>
  <si>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</si>
  <si>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</si>
  <si>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</si>
  <si>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</si>
  <si>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</si>
  <si>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</si>
  <si>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</si>
  <si>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</si>
  <si>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</si>
  <si>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</si>
  <si>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</si>
  <si>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</si>
  <si>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</si>
  <si>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</si>
  <si>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</si>
  <si>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</si>
  <si>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</si>
  <si>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</si>
  <si>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</si>
  <si>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</si>
  <si>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</si>
  <si>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</si>
  <si>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</si>
  <si>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</si>
  <si>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</si>
  <si>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</si>
  <si>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</si>
  <si>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</si>
  <si>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</si>
  <si>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</si>
  <si>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</si>
  <si>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</si>
  <si>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</si>
  <si>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</si>
  <si>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</si>
  <si>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</si>
  <si>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</si>
  <si>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</si>
  <si>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</si>
  <si>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</si>
  <si>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</si>
  <si>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</si>
  <si>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</si>
  <si>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</si>
  <si>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</si>
  <si>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</si>
  <si>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</si>
  <si>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</si>
  <si>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</si>
  <si>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</si>
  <si>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</si>
  <si>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</si>
  <si>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</si>
  <si>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</si>
  <si>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</si>
  <si>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</si>
  <si>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</si>
  <si>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</si>
  <si>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</si>
  <si>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</si>
  <si>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</si>
  <si>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</si>
  <si>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</si>
  <si>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</si>
  <si>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</si>
  <si>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</si>
  <si>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</si>
  <si>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</si>
  <si>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</si>
  <si>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</si>
  <si>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</si>
  <si>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</si>
  <si>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</si>
  <si>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</si>
  <si>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</si>
  <si>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</si>
  <si>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</si>
  <si>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</si>
  <si>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</si>
  <si>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</si>
  <si>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</si>
  <si>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</si>
  <si>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</si>
  <si>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</si>
  <si>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</si>
  <si>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</si>
  <si>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</si>
  <si>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</si>
  <si>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</si>
  <si>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</si>
  <si>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</si>
  <si>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</si>
  <si>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</si>
  <si>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</si>
  <si>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</si>
  <si>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</si>
  <si>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</si>
  <si>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</si>
  <si>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</si>
  <si>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</si>
  <si>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</si>
  <si>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</si>
  <si>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</si>
  <si>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</si>
  <si>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</si>
  <si>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</si>
  <si>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</si>
  <si>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</si>
  <si>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</si>
  <si>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</si>
  <si>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</si>
  <si>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</si>
  <si>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</si>
  <si>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</si>
  <si>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</si>
  <si>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</si>
  <si>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</si>
  <si>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</si>
  <si>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</si>
  <si>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</si>
  <si>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</si>
  <si>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</si>
  <si>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</si>
  <si>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</si>
  <si>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</si>
  <si>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</si>
  <si>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</si>
  <si>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</si>
  <si>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</si>
  <si>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</si>
  <si>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</si>
  <si>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</si>
  <si>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</si>
  <si>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</si>
  <si>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</si>
  <si>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</si>
  <si>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</si>
  <si>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</si>
  <si>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</si>
  <si>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</si>
  <si>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</si>
  <si>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</si>
  <si>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</si>
  <si>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</si>
  <si>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</si>
  <si>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 xml:space="preserve">08 </t>
  </si>
  <si>
    <t>Здравоохранение</t>
  </si>
  <si>
    <t>Стационарная медицинская помощь</t>
  </si>
  <si>
    <t xml:space="preserve">Софинансирование программы "Обеспечение жильем молодых семей"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</si>
  <si>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</si>
  <si>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</si>
  <si>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</si>
  <si>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</si>
  <si>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</si>
  <si>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</si>
  <si>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</si>
  <si>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</si>
  <si>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</si>
  <si>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</si>
  <si>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</si>
  <si>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</si>
  <si>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</si>
  <si>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</si>
  <si>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</si>
  <si>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</si>
  <si>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Иные межбюджетные трансферты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</si>
  <si>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</si>
  <si>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</si>
  <si>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</si>
  <si>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</si>
  <si>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</si>
  <si>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</si>
  <si>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</si>
  <si>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</si>
  <si>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</si>
  <si>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</si>
  <si>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</si>
  <si>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</si>
  <si>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на социально-экономическое развитие территоий МО</t>
  </si>
  <si>
    <t>Дорожное хозяйство (дорожные фонды)</t>
  </si>
  <si>
    <t>Мероприятия в области коммунального хозяйства</t>
  </si>
  <si>
    <t>Субсидии бюджетным учреждениям на иные цели (Ремонт фасада Суоярвской средней школы)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</si>
  <si>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</si>
  <si>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</si>
  <si>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</si>
  <si>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</si>
  <si>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межбюджетные трансферты</t>
  </si>
  <si>
    <t>фонд капремонта</t>
  </si>
  <si>
    <t xml:space="preserve">Мероприятия по подготовке празднования к 100-летию образования  Республики Карелия в рамках подпрограммы </t>
  </si>
  <si>
    <t>30 0 00 12010</t>
  </si>
  <si>
    <t>Софинансирование за счёт средств местного бюджета субвенции на общ.образование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</si>
  <si>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</si>
  <si>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</si>
  <si>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</si>
  <si>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Прочая закупка товаров, работ и услуг для обеспечения государственных (муниципальных) нужд (ремонт кровли Вешк.школы)</t>
  </si>
  <si>
    <t>Распределение бюджетных ассигнований  по разделам и подразделам, целевым статьям(муниципальным программам и непрограммным направлениям деятельности) и видам расходов классификации расходов бюджетов на 2016 год</t>
  </si>
  <si>
    <t>Софинансирование за счет средств физлиц и юрлиц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</si>
  <si>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08 3 01 73140</t>
  </si>
  <si>
    <t>Мероприятия в рамках Федеральной программы развития и поддержки малого и среднего предпринимательства в Суоярвском районе</t>
  </si>
  <si>
    <t>09 0 01 50640</t>
  </si>
  <si>
    <t xml:space="preserve">               Приложение № 5</t>
  </si>
  <si>
    <t>к решению Совета депутатов муниципального</t>
  </si>
  <si>
    <t>образования "Суоярвский район"</t>
  </si>
  <si>
    <t>Сумма в рублях</t>
  </si>
  <si>
    <t xml:space="preserve">               Приложение № 6</t>
  </si>
  <si>
    <t>Код администратора</t>
  </si>
  <si>
    <t>Администрация муниципального образования "Суоярвский район"</t>
  </si>
  <si>
    <t>019</t>
  </si>
  <si>
    <t xml:space="preserve">Ведомственная структурв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 </t>
  </si>
  <si>
    <t>Мероприятия по территориальной обороне, гражданской обороне , защите населения и территории от Суоярвского городского поселения Участие в предупреждении и ликвидации последствий чрезвычайных ситуаций в границах поселения от Суоярвского городского поселения</t>
  </si>
  <si>
    <t>Премии и гранты</t>
  </si>
  <si>
    <t xml:space="preserve">07 </t>
  </si>
  <si>
    <t>350</t>
  </si>
  <si>
    <t>Приобретение товаров, работ, услуг в пользу граждан в целях их социального обеспечения (за сч.остатка)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</si>
</sst>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000\.00\.000\.0"/>
    <numFmt numFmtId="180" formatCode="0\.00"/>
    <numFmt numFmtId="181" formatCode="000\.00\.00"/>
    <numFmt numFmtId="182" formatCode="0000000000"/>
    <numFmt numFmtId="183" formatCode="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sz val="10"/>
      <color indexed="20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0"/>
      <name val="Arial Cyr"/>
      <family val="0"/>
    </font>
    <font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5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2" fillId="0" borderId="13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horizontal="right" vertical="top" wrapText="1"/>
      <protection/>
    </xf>
    <xf numFmtId="0" fontId="20" fillId="0" borderId="0" xfId="0" applyFont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32" borderId="10" xfId="0" applyFill="1" applyBorder="1" applyAlignment="1">
      <alignment vertical="top"/>
    </xf>
    <xf numFmtId="0" fontId="0" fillId="0" borderId="0" xfId="0" applyAlignment="1">
      <alignment horizontal="left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1" fillId="32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49" fontId="14" fillId="0" borderId="13" xfId="0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4" fillId="0" borderId="13" xfId="0" applyFont="1" applyBorder="1" applyAlignment="1">
      <alignment horizontal="left" vertical="top" wrapText="1"/>
    </xf>
    <xf numFmtId="172" fontId="2" fillId="0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1" fillId="32" borderId="13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14" fillId="0" borderId="13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wrapText="1"/>
    </xf>
    <xf numFmtId="1" fontId="14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3" fillId="33" borderId="12" xfId="0" applyNumberFormat="1" applyFont="1" applyFill="1" applyBorder="1" applyAlignment="1">
      <alignment horizontal="left" vertical="top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" xfId="0" applyBorder="1" applyAlignment="1">
      <alignment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top"/>
    </xf>
    <xf numFmtId="4" fontId="2" fillId="0" borderId="17" xfId="0" applyNumberFormat="1" applyFont="1" applyBorder="1" applyAlignment="1">
      <alignment vertical="top"/>
    </xf>
    <xf numFmtId="178" fontId="2" fillId="0" borderId="17" xfId="55" applyNumberFormat="1" applyFont="1" applyFill="1" applyBorder="1" applyAlignment="1" applyProtection="1">
      <alignment vertical="top"/>
      <protection hidden="1"/>
    </xf>
    <xf numFmtId="4" fontId="11" fillId="32" borderId="17" xfId="0" applyNumberFormat="1" applyFont="1" applyFill="1" applyBorder="1" applyAlignment="1">
      <alignment vertical="top"/>
    </xf>
    <xf numFmtId="4" fontId="6" fillId="0" borderId="17" xfId="0" applyNumberFormat="1" applyFont="1" applyBorder="1" applyAlignment="1">
      <alignment vertical="top"/>
    </xf>
    <xf numFmtId="4" fontId="14" fillId="0" borderId="17" xfId="0" applyNumberFormat="1" applyFont="1" applyBorder="1" applyAlignment="1">
      <alignment vertical="top"/>
    </xf>
    <xf numFmtId="0" fontId="14" fillId="0" borderId="13" xfId="0" applyFont="1" applyBorder="1" applyAlignment="1">
      <alignment/>
    </xf>
    <xf numFmtId="4" fontId="14" fillId="0" borderId="17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11" fillId="33" borderId="17" xfId="0" applyNumberFormat="1" applyFont="1" applyFill="1" applyBorder="1" applyAlignment="1">
      <alignment vertical="top"/>
    </xf>
    <xf numFmtId="4" fontId="10" fillId="0" borderId="17" xfId="0" applyNumberFormat="1" applyFont="1" applyBorder="1" applyAlignment="1">
      <alignment vertical="top"/>
    </xf>
    <xf numFmtId="4" fontId="6" fillId="0" borderId="17" xfId="0" applyNumberFormat="1" applyFont="1" applyFill="1" applyBorder="1" applyAlignment="1">
      <alignment vertical="top"/>
    </xf>
    <xf numFmtId="4" fontId="14" fillId="0" borderId="17" xfId="0" applyNumberFormat="1" applyFont="1" applyFill="1" applyBorder="1" applyAlignment="1">
      <alignment vertical="top"/>
    </xf>
    <xf numFmtId="4" fontId="8" fillId="0" borderId="17" xfId="0" applyNumberFormat="1" applyFont="1" applyBorder="1" applyAlignment="1">
      <alignment vertical="top"/>
    </xf>
    <xf numFmtId="4" fontId="10" fillId="0" borderId="1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vertical="top"/>
    </xf>
    <xf numFmtId="4" fontId="2" fillId="0" borderId="17" xfId="0" applyNumberFormat="1" applyFont="1" applyFill="1" applyBorder="1" applyAlignment="1">
      <alignment vertical="top"/>
    </xf>
    <xf numFmtId="4" fontId="3" fillId="33" borderId="17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" fontId="2" fillId="0" borderId="18" xfId="0" applyNumberFormat="1" applyFont="1" applyFill="1" applyBorder="1" applyAlignment="1">
      <alignment vertical="top"/>
    </xf>
    <xf numFmtId="4" fontId="11" fillId="33" borderId="19" xfId="0" applyNumberFormat="1" applyFont="1" applyFill="1" applyBorder="1" applyAlignment="1">
      <alignment vertical="top"/>
    </xf>
    <xf numFmtId="49" fontId="14" fillId="0" borderId="16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top" wrapText="1"/>
    </xf>
    <xf numFmtId="49" fontId="11" fillId="33" borderId="21" xfId="0" applyNumberFormat="1" applyFont="1" applyFill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center" vertical="top"/>
    </xf>
    <xf numFmtId="0" fontId="20" fillId="0" borderId="22" xfId="0" applyFont="1" applyBorder="1" applyAlignment="1">
      <alignment horizontal="center" vertical="center" textRotation="90" wrapText="1"/>
    </xf>
    <xf numFmtId="4" fontId="23" fillId="0" borderId="1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11" fillId="33" borderId="20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72" fontId="2" fillId="0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vertical="center" wrapText="1"/>
    </xf>
    <xf numFmtId="176" fontId="18" fillId="0" borderId="13" xfId="56" applyNumberFormat="1" applyFont="1" applyFill="1" applyBorder="1" applyAlignment="1" applyProtection="1">
      <alignment vertical="center" wrapText="1"/>
      <protection hidden="1"/>
    </xf>
    <xf numFmtId="1" fontId="2" fillId="0" borderId="13" xfId="0" applyNumberFormat="1" applyFont="1" applyFill="1" applyBorder="1" applyAlignment="1">
      <alignment vertical="center" wrapText="1"/>
    </xf>
    <xf numFmtId="0" fontId="14" fillId="0" borderId="13" xfId="0" applyNumberFormat="1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1" fontId="14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11" fillId="33" borderId="19" xfId="0" applyNumberFormat="1" applyFont="1" applyFill="1" applyBorder="1" applyAlignment="1">
      <alignment horizontal="right" vertical="top"/>
    </xf>
    <xf numFmtId="4" fontId="6" fillId="0" borderId="25" xfId="0" applyNumberFormat="1" applyFont="1" applyBorder="1" applyAlignment="1">
      <alignment horizontal="right" vertical="center"/>
    </xf>
    <xf numFmtId="4" fontId="14" fillId="0" borderId="17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11" fillId="33" borderId="17" xfId="0" applyNumberFormat="1" applyFont="1" applyFill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178" fontId="2" fillId="0" borderId="17" xfId="55" applyNumberFormat="1" applyFont="1" applyFill="1" applyBorder="1" applyAlignment="1" applyProtection="1">
      <alignment horizontal="right" vertical="center"/>
      <protection hidden="1"/>
    </xf>
    <xf numFmtId="4" fontId="2" fillId="0" borderId="17" xfId="0" applyNumberFormat="1" applyFont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176" fontId="14" fillId="0" borderId="13" xfId="56" applyNumberFormat="1" applyFont="1" applyFill="1" applyBorder="1" applyAlignment="1" applyProtection="1">
      <alignment horizontal="left" vertical="top" wrapText="1"/>
      <protection hidden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49" fontId="24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25" fillId="0" borderId="26" xfId="0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right" vertical="center" wrapText="1"/>
    </xf>
    <xf numFmtId="0" fontId="25" fillId="0" borderId="29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textRotation="90" wrapText="1"/>
      <protection/>
    </xf>
    <xf numFmtId="0" fontId="20" fillId="0" borderId="31" xfId="0" applyFont="1" applyBorder="1" applyAlignment="1">
      <alignment horizontal="center" vertical="center" textRotation="90" wrapText="1"/>
    </xf>
    <xf numFmtId="0" fontId="20" fillId="0" borderId="32" xfId="0" applyFont="1" applyBorder="1" applyAlignment="1">
      <alignment horizontal="center" vertical="center" textRotation="90" wrapText="1"/>
    </xf>
    <xf numFmtId="49" fontId="24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33" xfId="0" applyFont="1" applyBorder="1" applyAlignment="1">
      <alignment/>
    </xf>
    <xf numFmtId="0" fontId="24" fillId="0" borderId="34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tabSelected="1" zoomScalePageLayoutView="0" workbookViewId="0" topLeftCell="A128">
      <selection activeCell="G139" sqref="G139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6" width="17.75390625" style="0" customWidth="1"/>
    <col min="7" max="7" width="16.00390625" style="0" customWidth="1"/>
    <col min="8" max="8" width="13.875" style="53" bestFit="1" customWidth="1"/>
    <col min="9" max="9" width="15.625" style="53" customWidth="1"/>
    <col min="10" max="10" width="9.125" style="53" customWidth="1"/>
    <col min="11" max="11" width="16.25390625" style="53" customWidth="1"/>
    <col min="12" max="12" width="11.75390625" style="53" bestFit="1" customWidth="1"/>
  </cols>
  <sheetData>
    <row r="1" spans="5:9" ht="12.75">
      <c r="E1" s="60" t="s">
        <v>374</v>
      </c>
      <c r="H1"/>
      <c r="I1"/>
    </row>
    <row r="2" spans="1:9" ht="12.75">
      <c r="A2" s="51"/>
      <c r="D2" t="s">
        <v>375</v>
      </c>
      <c r="H2"/>
      <c r="I2"/>
    </row>
    <row r="3" spans="5:9" ht="17.25" customHeight="1">
      <c r="E3" t="s">
        <v>376</v>
      </c>
      <c r="H3"/>
      <c r="I3"/>
    </row>
    <row r="4" spans="8:9" ht="17.25" customHeight="1">
      <c r="H4"/>
      <c r="I4"/>
    </row>
    <row r="5" spans="8:9" ht="17.25" customHeight="1">
      <c r="H5"/>
      <c r="I5"/>
    </row>
    <row r="6" spans="8:9" ht="17.25" customHeight="1">
      <c r="H6"/>
      <c r="I6"/>
    </row>
    <row r="7" spans="1:5" ht="43.5" customHeight="1">
      <c r="A7" s="229" t="s">
        <v>369</v>
      </c>
      <c r="B7" s="229"/>
      <c r="C7" s="229"/>
      <c r="D7" s="229"/>
      <c r="E7" s="229"/>
    </row>
    <row r="8" spans="1:5" ht="13.5" thickBot="1">
      <c r="A8" s="1"/>
      <c r="B8" s="2"/>
      <c r="C8" s="2"/>
      <c r="D8" s="3"/>
      <c r="E8" s="3"/>
    </row>
    <row r="9" spans="1:6" ht="12.75" customHeight="1">
      <c r="A9" s="230" t="s">
        <v>163</v>
      </c>
      <c r="B9" s="232" t="s">
        <v>164</v>
      </c>
      <c r="C9" s="232" t="s">
        <v>173</v>
      </c>
      <c r="D9" s="234" t="s">
        <v>183</v>
      </c>
      <c r="E9" s="232" t="s">
        <v>184</v>
      </c>
      <c r="F9" s="227" t="s">
        <v>377</v>
      </c>
    </row>
    <row r="10" spans="1:6" ht="12.75" customHeight="1">
      <c r="A10" s="231"/>
      <c r="B10" s="233"/>
      <c r="C10" s="233"/>
      <c r="D10" s="235"/>
      <c r="E10" s="233"/>
      <c r="F10" s="228"/>
    </row>
    <row r="11" spans="1:6" ht="12.75">
      <c r="A11" s="231"/>
      <c r="B11" s="233"/>
      <c r="C11" s="233"/>
      <c r="D11" s="235"/>
      <c r="E11" s="233"/>
      <c r="F11" s="228"/>
    </row>
    <row r="12" spans="1:6" ht="12.75">
      <c r="A12" s="231"/>
      <c r="B12" s="233"/>
      <c r="C12" s="233"/>
      <c r="D12" s="235"/>
      <c r="E12" s="233"/>
      <c r="F12" s="228"/>
    </row>
    <row r="13" spans="1:6" ht="12.75">
      <c r="A13" s="231"/>
      <c r="B13" s="233"/>
      <c r="C13" s="233"/>
      <c r="D13" s="235"/>
      <c r="E13" s="233"/>
      <c r="F13" s="228"/>
    </row>
    <row r="14" spans="1:6" ht="12.75">
      <c r="A14" s="231"/>
      <c r="B14" s="233"/>
      <c r="C14" s="233"/>
      <c r="D14" s="235"/>
      <c r="E14" s="233"/>
      <c r="F14" s="228"/>
    </row>
    <row r="15" spans="1:6" ht="15.75">
      <c r="A15" s="91" t="s">
        <v>179</v>
      </c>
      <c r="B15" s="149" t="s">
        <v>165</v>
      </c>
      <c r="C15" s="149"/>
      <c r="D15" s="149"/>
      <c r="E15" s="149"/>
      <c r="F15" s="152">
        <f>F16+F20+F64+F67+F70</f>
        <v>27993807.509999998</v>
      </c>
    </row>
    <row r="16" spans="1:11" ht="37.5" customHeight="1">
      <c r="A16" s="75" t="s">
        <v>200</v>
      </c>
      <c r="B16" s="47" t="s">
        <v>165</v>
      </c>
      <c r="C16" s="4" t="s">
        <v>174</v>
      </c>
      <c r="D16" s="4"/>
      <c r="E16" s="4"/>
      <c r="F16" s="153">
        <f>F17</f>
        <v>539600</v>
      </c>
      <c r="H16" s="45"/>
      <c r="I16" s="45"/>
      <c r="J16" s="45"/>
      <c r="K16" s="54"/>
    </row>
    <row r="17" spans="1:10" ht="15.75" customHeight="1">
      <c r="A17" s="77" t="s">
        <v>276</v>
      </c>
      <c r="B17" s="15" t="s">
        <v>165</v>
      </c>
      <c r="C17" s="13" t="s">
        <v>174</v>
      </c>
      <c r="D17" s="13" t="s">
        <v>363</v>
      </c>
      <c r="E17" s="13"/>
      <c r="F17" s="154">
        <f>F18+F19</f>
        <v>539600</v>
      </c>
      <c r="H17" s="45"/>
      <c r="I17" s="45"/>
      <c r="J17" s="45"/>
    </row>
    <row r="18" spans="1:10" ht="42.75" customHeight="1">
      <c r="A18" s="46" t="s">
        <v>327</v>
      </c>
      <c r="B18" s="16" t="s">
        <v>165</v>
      </c>
      <c r="C18" s="5" t="s">
        <v>174</v>
      </c>
      <c r="D18" s="5" t="s">
        <v>363</v>
      </c>
      <c r="E18" s="5" t="s">
        <v>326</v>
      </c>
      <c r="F18" s="150">
        <f>202020+40000</f>
        <v>242020</v>
      </c>
      <c r="H18" s="45"/>
      <c r="I18" s="45"/>
      <c r="J18" s="45"/>
    </row>
    <row r="19" spans="1:11" ht="24" customHeight="1">
      <c r="A19" s="46" t="s">
        <v>238</v>
      </c>
      <c r="B19" s="16" t="s">
        <v>165</v>
      </c>
      <c r="C19" s="5" t="s">
        <v>174</v>
      </c>
      <c r="D19" s="5" t="s">
        <v>363</v>
      </c>
      <c r="E19" s="5" t="s">
        <v>240</v>
      </c>
      <c r="F19" s="150">
        <f>97580+200000</f>
        <v>297580</v>
      </c>
      <c r="H19" s="45"/>
      <c r="I19" s="45"/>
      <c r="J19" s="45"/>
      <c r="K19" s="54"/>
    </row>
    <row r="20" spans="1:10" ht="29.25" customHeight="1">
      <c r="A20" s="76" t="s">
        <v>193</v>
      </c>
      <c r="B20" s="47" t="s">
        <v>165</v>
      </c>
      <c r="C20" s="4" t="s">
        <v>175</v>
      </c>
      <c r="D20" s="4"/>
      <c r="E20" s="4"/>
      <c r="F20" s="153">
        <f>F21+F23+F28+F31+F36+F40+F46+F48+F52+F54+F56+F60+F62</f>
        <v>18739492.06</v>
      </c>
      <c r="H20" s="45"/>
      <c r="I20" s="45"/>
      <c r="J20" s="45"/>
    </row>
    <row r="21" spans="1:10" ht="40.5" customHeight="1">
      <c r="A21" s="77" t="s">
        <v>153</v>
      </c>
      <c r="B21" s="15" t="s">
        <v>165</v>
      </c>
      <c r="C21" s="13" t="s">
        <v>175</v>
      </c>
      <c r="D21" s="13" t="s">
        <v>158</v>
      </c>
      <c r="E21" s="13"/>
      <c r="F21" s="154">
        <f>F22</f>
        <v>93510.12</v>
      </c>
      <c r="H21" s="45"/>
      <c r="I21" s="45"/>
      <c r="J21" s="45"/>
    </row>
    <row r="22" spans="1:10" ht="21" customHeight="1">
      <c r="A22" s="46" t="s">
        <v>339</v>
      </c>
      <c r="B22" s="16" t="s">
        <v>165</v>
      </c>
      <c r="C22" s="5" t="s">
        <v>175</v>
      </c>
      <c r="D22" s="5" t="s">
        <v>158</v>
      </c>
      <c r="E22" s="5" t="s">
        <v>340</v>
      </c>
      <c r="F22" s="150">
        <v>93510.12</v>
      </c>
      <c r="H22" s="45"/>
      <c r="I22" s="45"/>
      <c r="J22" s="45"/>
    </row>
    <row r="23" spans="1:11" ht="28.5" customHeight="1">
      <c r="A23" s="77" t="s">
        <v>245</v>
      </c>
      <c r="B23" s="15" t="s">
        <v>165</v>
      </c>
      <c r="C23" s="13" t="s">
        <v>175</v>
      </c>
      <c r="D23" s="13" t="s">
        <v>14</v>
      </c>
      <c r="E23" s="13"/>
      <c r="F23" s="154">
        <f>SUM(F24:F27)</f>
        <v>16227981.94</v>
      </c>
      <c r="H23" s="45"/>
      <c r="I23" s="45"/>
      <c r="J23" s="45"/>
      <c r="K23" s="54"/>
    </row>
    <row r="24" spans="1:11" ht="25.5" customHeight="1">
      <c r="A24" s="46" t="s">
        <v>75</v>
      </c>
      <c r="B24" s="16" t="s">
        <v>165</v>
      </c>
      <c r="C24" s="5" t="s">
        <v>175</v>
      </c>
      <c r="D24" s="5" t="s">
        <v>14</v>
      </c>
      <c r="E24" s="5" t="s">
        <v>242</v>
      </c>
      <c r="F24" s="150">
        <f>9839100+300000</f>
        <v>10139100</v>
      </c>
      <c r="K24" s="55"/>
    </row>
    <row r="25" spans="1:6" ht="13.5" customHeight="1">
      <c r="A25" s="46" t="s">
        <v>246</v>
      </c>
      <c r="B25" s="16" t="s">
        <v>247</v>
      </c>
      <c r="C25" s="5" t="s">
        <v>175</v>
      </c>
      <c r="D25" s="5" t="s">
        <v>14</v>
      </c>
      <c r="E25" s="5" t="s">
        <v>248</v>
      </c>
      <c r="F25" s="150">
        <v>265718.27</v>
      </c>
    </row>
    <row r="26" spans="1:6" ht="39" customHeight="1">
      <c r="A26" s="46" t="s">
        <v>73</v>
      </c>
      <c r="B26" s="16" t="s">
        <v>247</v>
      </c>
      <c r="C26" s="5" t="s">
        <v>175</v>
      </c>
      <c r="D26" s="5" t="s">
        <v>14</v>
      </c>
      <c r="E26" s="5" t="s">
        <v>74</v>
      </c>
      <c r="F26" s="216">
        <f>3526539.34+368000-327.18+87.58-21980.33</f>
        <v>3872319.4099999997</v>
      </c>
    </row>
    <row r="27" spans="1:8" ht="27.75" customHeight="1">
      <c r="A27" s="46" t="s">
        <v>238</v>
      </c>
      <c r="B27" s="16" t="s">
        <v>165</v>
      </c>
      <c r="C27" s="5" t="s">
        <v>175</v>
      </c>
      <c r="D27" s="5" t="s">
        <v>14</v>
      </c>
      <c r="E27" s="5" t="s">
        <v>240</v>
      </c>
      <c r="F27" s="150">
        <v>1950844.26</v>
      </c>
      <c r="H27" s="54"/>
    </row>
    <row r="28" spans="1:6" ht="27" customHeight="1">
      <c r="A28" s="82" t="s">
        <v>197</v>
      </c>
      <c r="B28" s="15" t="s">
        <v>165</v>
      </c>
      <c r="C28" s="13" t="s">
        <v>175</v>
      </c>
      <c r="D28" s="13" t="s">
        <v>15</v>
      </c>
      <c r="E28" s="13"/>
      <c r="F28" s="154">
        <f>F29+F30</f>
        <v>1350000</v>
      </c>
    </row>
    <row r="29" spans="1:6" ht="21.75" customHeight="1">
      <c r="A29" s="46" t="s">
        <v>76</v>
      </c>
      <c r="B29" s="16" t="s">
        <v>165</v>
      </c>
      <c r="C29" s="5" t="s">
        <v>175</v>
      </c>
      <c r="D29" s="5" t="s">
        <v>15</v>
      </c>
      <c r="E29" s="5" t="s">
        <v>242</v>
      </c>
      <c r="F29" s="150">
        <v>1100000</v>
      </c>
    </row>
    <row r="30" spans="1:6" ht="42" customHeight="1">
      <c r="A30" s="46" t="s">
        <v>73</v>
      </c>
      <c r="B30" s="16" t="s">
        <v>165</v>
      </c>
      <c r="C30" s="5" t="s">
        <v>175</v>
      </c>
      <c r="D30" s="5" t="s">
        <v>15</v>
      </c>
      <c r="E30" s="5" t="s">
        <v>74</v>
      </c>
      <c r="F30" s="150">
        <f>300000-50000</f>
        <v>250000</v>
      </c>
    </row>
    <row r="31" spans="1:6" ht="30" customHeight="1">
      <c r="A31" s="78" t="s">
        <v>213</v>
      </c>
      <c r="B31" s="15" t="s">
        <v>165</v>
      </c>
      <c r="C31" s="13" t="s">
        <v>175</v>
      </c>
      <c r="D31" s="13" t="s">
        <v>16</v>
      </c>
      <c r="E31" s="13"/>
      <c r="F31" s="154">
        <f>SUM(F32:F35)</f>
        <v>350000</v>
      </c>
    </row>
    <row r="32" spans="1:6" ht="18.75" customHeight="1">
      <c r="A32" s="46" t="s">
        <v>76</v>
      </c>
      <c r="B32" s="16" t="s">
        <v>165</v>
      </c>
      <c r="C32" s="5" t="s">
        <v>175</v>
      </c>
      <c r="D32" s="5" t="s">
        <v>16</v>
      </c>
      <c r="E32" s="5" t="s">
        <v>242</v>
      </c>
      <c r="F32" s="150">
        <v>190519.94</v>
      </c>
    </row>
    <row r="33" spans="1:6" ht="18.75" customHeight="1">
      <c r="A33" s="46" t="s">
        <v>246</v>
      </c>
      <c r="B33" s="16" t="s">
        <v>165</v>
      </c>
      <c r="C33" s="5" t="s">
        <v>175</v>
      </c>
      <c r="D33" s="5" t="s">
        <v>16</v>
      </c>
      <c r="E33" s="5" t="s">
        <v>248</v>
      </c>
      <c r="F33" s="150">
        <v>11000</v>
      </c>
    </row>
    <row r="34" spans="1:6" ht="42.75" customHeight="1">
      <c r="A34" s="46" t="s">
        <v>73</v>
      </c>
      <c r="B34" s="16" t="s">
        <v>165</v>
      </c>
      <c r="C34" s="5" t="s">
        <v>175</v>
      </c>
      <c r="D34" s="5" t="s">
        <v>16</v>
      </c>
      <c r="E34" s="5" t="s">
        <v>74</v>
      </c>
      <c r="F34" s="150">
        <v>85480.06</v>
      </c>
    </row>
    <row r="35" spans="1:6" ht="30" customHeight="1">
      <c r="A35" s="46" t="s">
        <v>238</v>
      </c>
      <c r="B35" s="16" t="s">
        <v>165</v>
      </c>
      <c r="C35" s="5" t="s">
        <v>175</v>
      </c>
      <c r="D35" s="5" t="s">
        <v>16</v>
      </c>
      <c r="E35" s="5" t="s">
        <v>240</v>
      </c>
      <c r="F35" s="150">
        <v>63000</v>
      </c>
    </row>
    <row r="36" spans="1:6" ht="24.75" customHeight="1">
      <c r="A36" s="77" t="s">
        <v>202</v>
      </c>
      <c r="B36" s="15" t="s">
        <v>165</v>
      </c>
      <c r="C36" s="13" t="s">
        <v>175</v>
      </c>
      <c r="D36" s="13" t="s">
        <v>17</v>
      </c>
      <c r="E36" s="13"/>
      <c r="F36" s="154">
        <f>SUM(F37:F39)</f>
        <v>73000</v>
      </c>
    </row>
    <row r="37" spans="1:6" ht="29.25" customHeight="1">
      <c r="A37" s="46" t="s">
        <v>76</v>
      </c>
      <c r="B37" s="16" t="s">
        <v>165</v>
      </c>
      <c r="C37" s="5" t="s">
        <v>175</v>
      </c>
      <c r="D37" s="5" t="s">
        <v>17</v>
      </c>
      <c r="E37" s="5" t="s">
        <v>242</v>
      </c>
      <c r="F37" s="150">
        <v>53142.02</v>
      </c>
    </row>
    <row r="38" spans="1:6" ht="39" customHeight="1">
      <c r="A38" s="46" t="s">
        <v>73</v>
      </c>
      <c r="B38" s="16" t="s">
        <v>165</v>
      </c>
      <c r="C38" s="5" t="s">
        <v>175</v>
      </c>
      <c r="D38" s="5" t="s">
        <v>17</v>
      </c>
      <c r="E38" s="5" t="s">
        <v>74</v>
      </c>
      <c r="F38" s="150">
        <v>19857.98</v>
      </c>
    </row>
    <row r="39" spans="1:6" ht="30" customHeight="1" hidden="1">
      <c r="A39" s="46" t="s">
        <v>238</v>
      </c>
      <c r="B39" s="16" t="s">
        <v>165</v>
      </c>
      <c r="C39" s="5" t="s">
        <v>175</v>
      </c>
      <c r="D39" s="5" t="s">
        <v>17</v>
      </c>
      <c r="E39" s="5" t="s">
        <v>240</v>
      </c>
      <c r="F39" s="150">
        <v>0</v>
      </c>
    </row>
    <row r="40" spans="1:6" ht="50.25" customHeight="1">
      <c r="A40" s="79" t="s">
        <v>233</v>
      </c>
      <c r="B40" s="29" t="s">
        <v>165</v>
      </c>
      <c r="C40" s="28" t="s">
        <v>175</v>
      </c>
      <c r="D40" s="28" t="s">
        <v>18</v>
      </c>
      <c r="E40" s="28"/>
      <c r="F40" s="154">
        <f>SUM(F41:F45)</f>
        <v>342000</v>
      </c>
    </row>
    <row r="41" spans="1:6" ht="26.25" customHeight="1">
      <c r="A41" s="46" t="s">
        <v>75</v>
      </c>
      <c r="B41" s="16" t="s">
        <v>165</v>
      </c>
      <c r="C41" s="5" t="s">
        <v>175</v>
      </c>
      <c r="D41" s="5" t="s">
        <v>18</v>
      </c>
      <c r="E41" s="5" t="s">
        <v>242</v>
      </c>
      <c r="F41" s="150">
        <v>240977.49</v>
      </c>
    </row>
    <row r="42" spans="1:6" ht="6.75" customHeight="1" hidden="1">
      <c r="A42" s="46" t="s">
        <v>246</v>
      </c>
      <c r="B42" s="16" t="s">
        <v>165</v>
      </c>
      <c r="C42" s="5" t="s">
        <v>175</v>
      </c>
      <c r="D42" s="5" t="s">
        <v>18</v>
      </c>
      <c r="E42" s="5" t="s">
        <v>248</v>
      </c>
      <c r="F42" s="150">
        <v>0</v>
      </c>
    </row>
    <row r="43" spans="1:6" ht="37.5" customHeight="1">
      <c r="A43" s="46" t="s">
        <v>73</v>
      </c>
      <c r="B43" s="16" t="s">
        <v>165</v>
      </c>
      <c r="C43" s="5" t="s">
        <v>175</v>
      </c>
      <c r="D43" s="5" t="s">
        <v>18</v>
      </c>
      <c r="E43" s="5" t="s">
        <v>74</v>
      </c>
      <c r="F43" s="150">
        <v>70963.24</v>
      </c>
    </row>
    <row r="44" spans="1:6" ht="24" customHeight="1">
      <c r="A44" s="46" t="s">
        <v>238</v>
      </c>
      <c r="B44" s="16" t="s">
        <v>165</v>
      </c>
      <c r="C44" s="5" t="s">
        <v>175</v>
      </c>
      <c r="D44" s="5" t="s">
        <v>18</v>
      </c>
      <c r="E44" s="5" t="s">
        <v>240</v>
      </c>
      <c r="F44" s="150">
        <v>20059.27</v>
      </c>
    </row>
    <row r="45" spans="1:6" ht="18.75" customHeight="1">
      <c r="A45" s="46" t="s">
        <v>249</v>
      </c>
      <c r="B45" s="16" t="s">
        <v>165</v>
      </c>
      <c r="C45" s="5" t="s">
        <v>175</v>
      </c>
      <c r="D45" s="5" t="s">
        <v>18</v>
      </c>
      <c r="E45" s="5" t="s">
        <v>229</v>
      </c>
      <c r="F45" s="150">
        <v>10000</v>
      </c>
    </row>
    <row r="46" spans="1:6" ht="27" customHeight="1">
      <c r="A46" s="77" t="s">
        <v>243</v>
      </c>
      <c r="B46" s="15" t="s">
        <v>165</v>
      </c>
      <c r="C46" s="13" t="s">
        <v>175</v>
      </c>
      <c r="D46" s="13" t="s">
        <v>85</v>
      </c>
      <c r="E46" s="13"/>
      <c r="F46" s="154">
        <f>F47</f>
        <v>160000</v>
      </c>
    </row>
    <row r="47" spans="1:6" ht="30" customHeight="1">
      <c r="A47" s="46" t="s">
        <v>238</v>
      </c>
      <c r="B47" s="16" t="s">
        <v>165</v>
      </c>
      <c r="C47" s="5" t="s">
        <v>175</v>
      </c>
      <c r="D47" s="5" t="s">
        <v>85</v>
      </c>
      <c r="E47" s="5" t="s">
        <v>240</v>
      </c>
      <c r="F47" s="150">
        <f>110000+50000</f>
        <v>160000</v>
      </c>
    </row>
    <row r="48" spans="1:6" ht="36" customHeight="1">
      <c r="A48" s="77" t="s">
        <v>330</v>
      </c>
      <c r="B48" s="15" t="s">
        <v>165</v>
      </c>
      <c r="C48" s="13" t="s">
        <v>175</v>
      </c>
      <c r="D48" s="13" t="s">
        <v>86</v>
      </c>
      <c r="E48" s="13"/>
      <c r="F48" s="154">
        <f>SUM(F49:F51)</f>
        <v>50000</v>
      </c>
    </row>
    <row r="49" spans="1:6" ht="18.75" customHeight="1">
      <c r="A49" s="46" t="s">
        <v>76</v>
      </c>
      <c r="B49" s="16" t="s">
        <v>165</v>
      </c>
      <c r="C49" s="5" t="s">
        <v>175</v>
      </c>
      <c r="D49" s="5" t="s">
        <v>86</v>
      </c>
      <c r="E49" s="5" t="s">
        <v>242</v>
      </c>
      <c r="F49" s="150">
        <v>0</v>
      </c>
    </row>
    <row r="50" spans="1:6" ht="39.75" customHeight="1">
      <c r="A50" s="46" t="s">
        <v>73</v>
      </c>
      <c r="B50" s="16" t="s">
        <v>165</v>
      </c>
      <c r="C50" s="5" t="s">
        <v>175</v>
      </c>
      <c r="D50" s="5" t="s">
        <v>86</v>
      </c>
      <c r="E50" s="5" t="s">
        <v>74</v>
      </c>
      <c r="F50" s="150">
        <v>0</v>
      </c>
    </row>
    <row r="51" spans="1:6" ht="24" customHeight="1">
      <c r="A51" s="46" t="s">
        <v>238</v>
      </c>
      <c r="B51" s="16" t="s">
        <v>165</v>
      </c>
      <c r="C51" s="5" t="s">
        <v>175</v>
      </c>
      <c r="D51" s="5" t="s">
        <v>86</v>
      </c>
      <c r="E51" s="5" t="s">
        <v>240</v>
      </c>
      <c r="F51" s="150">
        <v>50000</v>
      </c>
    </row>
    <row r="52" spans="1:6" ht="53.25" customHeight="1">
      <c r="A52" s="77" t="s">
        <v>348</v>
      </c>
      <c r="B52" s="15" t="s">
        <v>165</v>
      </c>
      <c r="C52" s="13" t="s">
        <v>175</v>
      </c>
      <c r="D52" s="13" t="s">
        <v>87</v>
      </c>
      <c r="E52" s="13"/>
      <c r="F52" s="154">
        <f>F53</f>
        <v>5000</v>
      </c>
    </row>
    <row r="53" spans="1:6" ht="27.75" customHeight="1">
      <c r="A53" s="46" t="s">
        <v>238</v>
      </c>
      <c r="B53" s="16" t="s">
        <v>165</v>
      </c>
      <c r="C53" s="5" t="s">
        <v>175</v>
      </c>
      <c r="D53" s="5" t="s">
        <v>87</v>
      </c>
      <c r="E53" s="5" t="s">
        <v>240</v>
      </c>
      <c r="F53" s="150">
        <v>5000</v>
      </c>
    </row>
    <row r="54" spans="1:6" ht="36" customHeight="1">
      <c r="A54" s="78" t="s">
        <v>82</v>
      </c>
      <c r="B54" s="15" t="s">
        <v>165</v>
      </c>
      <c r="C54" s="13" t="s">
        <v>175</v>
      </c>
      <c r="D54" s="13" t="s">
        <v>88</v>
      </c>
      <c r="E54" s="13"/>
      <c r="F54" s="154">
        <f>F55</f>
        <v>11000</v>
      </c>
    </row>
    <row r="55" spans="1:6" ht="26.25" customHeight="1">
      <c r="A55" s="46" t="s">
        <v>238</v>
      </c>
      <c r="B55" s="16" t="s">
        <v>165</v>
      </c>
      <c r="C55" s="5" t="s">
        <v>175</v>
      </c>
      <c r="D55" s="5" t="s">
        <v>89</v>
      </c>
      <c r="E55" s="5" t="s">
        <v>240</v>
      </c>
      <c r="F55" s="150">
        <v>11000</v>
      </c>
    </row>
    <row r="56" spans="1:6" ht="50.25" customHeight="1">
      <c r="A56" s="78" t="s">
        <v>383</v>
      </c>
      <c r="B56" s="15" t="s">
        <v>165</v>
      </c>
      <c r="C56" s="13" t="s">
        <v>175</v>
      </c>
      <c r="D56" s="13" t="s">
        <v>90</v>
      </c>
      <c r="E56" s="13"/>
      <c r="F56" s="154">
        <f>SUM(F57:F59)</f>
        <v>66000</v>
      </c>
    </row>
    <row r="57" spans="1:6" ht="18.75" customHeight="1">
      <c r="A57" s="46" t="s">
        <v>75</v>
      </c>
      <c r="B57" s="16" t="s">
        <v>165</v>
      </c>
      <c r="C57" s="5" t="s">
        <v>175</v>
      </c>
      <c r="D57" s="5" t="s">
        <v>90</v>
      </c>
      <c r="E57" s="5" t="s">
        <v>242</v>
      </c>
      <c r="F57" s="150">
        <v>0</v>
      </c>
    </row>
    <row r="58" spans="1:6" ht="24.75" customHeight="1">
      <c r="A58" s="46" t="s">
        <v>73</v>
      </c>
      <c r="B58" s="16" t="s">
        <v>165</v>
      </c>
      <c r="C58" s="5" t="s">
        <v>175</v>
      </c>
      <c r="D58" s="5" t="s">
        <v>90</v>
      </c>
      <c r="E58" s="5" t="s">
        <v>74</v>
      </c>
      <c r="F58" s="150">
        <v>71.66</v>
      </c>
    </row>
    <row r="59" spans="1:6" ht="28.5" customHeight="1">
      <c r="A59" s="46" t="s">
        <v>238</v>
      </c>
      <c r="B59" s="16" t="s">
        <v>165</v>
      </c>
      <c r="C59" s="5" t="s">
        <v>175</v>
      </c>
      <c r="D59" s="5" t="s">
        <v>90</v>
      </c>
      <c r="E59" s="5" t="s">
        <v>240</v>
      </c>
      <c r="F59" s="150">
        <v>65928.34</v>
      </c>
    </row>
    <row r="60" spans="1:6" ht="39.75" customHeight="1">
      <c r="A60" s="78" t="s">
        <v>83</v>
      </c>
      <c r="B60" s="15" t="s">
        <v>165</v>
      </c>
      <c r="C60" s="13" t="s">
        <v>175</v>
      </c>
      <c r="D60" s="13" t="s">
        <v>91</v>
      </c>
      <c r="E60" s="13"/>
      <c r="F60" s="154">
        <f>F61</f>
        <v>11000</v>
      </c>
    </row>
    <row r="61" spans="1:6" ht="27.75" customHeight="1">
      <c r="A61" s="46" t="s">
        <v>238</v>
      </c>
      <c r="B61" s="16" t="s">
        <v>165</v>
      </c>
      <c r="C61" s="5" t="s">
        <v>175</v>
      </c>
      <c r="D61" s="5" t="s">
        <v>91</v>
      </c>
      <c r="E61" s="5" t="s">
        <v>240</v>
      </c>
      <c r="F61" s="150">
        <v>11000</v>
      </c>
    </row>
    <row r="62" spans="1:6" ht="27" customHeight="1">
      <c r="A62" s="78" t="s">
        <v>84</v>
      </c>
      <c r="B62" s="15" t="s">
        <v>165</v>
      </c>
      <c r="C62" s="13" t="s">
        <v>175</v>
      </c>
      <c r="D62" s="13" t="s">
        <v>92</v>
      </c>
      <c r="E62" s="13"/>
      <c r="F62" s="154">
        <f>F63</f>
        <v>0</v>
      </c>
    </row>
    <row r="63" spans="1:6" ht="25.5" customHeight="1">
      <c r="A63" s="46" t="s">
        <v>238</v>
      </c>
      <c r="B63" s="16" t="s">
        <v>165</v>
      </c>
      <c r="C63" s="5" t="s">
        <v>175</v>
      </c>
      <c r="D63" s="5" t="s">
        <v>92</v>
      </c>
      <c r="E63" s="5" t="s">
        <v>240</v>
      </c>
      <c r="F63" s="150">
        <v>0</v>
      </c>
    </row>
    <row r="64" spans="1:6" ht="18" customHeight="1">
      <c r="A64" s="80" t="s">
        <v>365</v>
      </c>
      <c r="B64" s="47" t="s">
        <v>165</v>
      </c>
      <c r="C64" s="4" t="s">
        <v>171</v>
      </c>
      <c r="D64" s="4"/>
      <c r="E64" s="4"/>
      <c r="F64" s="153">
        <f>F65</f>
        <v>10500</v>
      </c>
    </row>
    <row r="65" spans="1:6" ht="75.75" customHeight="1">
      <c r="A65" s="78" t="s">
        <v>366</v>
      </c>
      <c r="B65" s="15" t="s">
        <v>165</v>
      </c>
      <c r="C65" s="13" t="s">
        <v>171</v>
      </c>
      <c r="D65" s="13" t="s">
        <v>77</v>
      </c>
      <c r="E65" s="13"/>
      <c r="F65" s="154">
        <f>F66</f>
        <v>10500</v>
      </c>
    </row>
    <row r="66" spans="1:6" ht="27" customHeight="1">
      <c r="A66" s="46" t="s">
        <v>238</v>
      </c>
      <c r="B66" s="16" t="s">
        <v>165</v>
      </c>
      <c r="C66" s="5" t="s">
        <v>171</v>
      </c>
      <c r="D66" s="5" t="s">
        <v>77</v>
      </c>
      <c r="E66" s="5" t="s">
        <v>240</v>
      </c>
      <c r="F66" s="150">
        <v>10500</v>
      </c>
    </row>
    <row r="67" spans="1:6" ht="17.25" customHeight="1">
      <c r="A67" s="80" t="s">
        <v>206</v>
      </c>
      <c r="B67" s="47" t="s">
        <v>165</v>
      </c>
      <c r="C67" s="4" t="s">
        <v>196</v>
      </c>
      <c r="D67" s="4"/>
      <c r="E67" s="4"/>
      <c r="F67" s="153">
        <f>F68</f>
        <v>0</v>
      </c>
    </row>
    <row r="68" spans="1:6" ht="17.25" customHeight="1">
      <c r="A68" s="155" t="s">
        <v>207</v>
      </c>
      <c r="B68" s="15" t="s">
        <v>165</v>
      </c>
      <c r="C68" s="13" t="s">
        <v>196</v>
      </c>
      <c r="D68" s="13" t="s">
        <v>19</v>
      </c>
      <c r="E68" s="13"/>
      <c r="F68" s="154">
        <f>F69</f>
        <v>0</v>
      </c>
    </row>
    <row r="69" spans="1:6" ht="16.5" customHeight="1">
      <c r="A69" s="81" t="s">
        <v>250</v>
      </c>
      <c r="B69" s="16" t="s">
        <v>165</v>
      </c>
      <c r="C69" s="5" t="s">
        <v>196</v>
      </c>
      <c r="D69" s="5" t="s">
        <v>3</v>
      </c>
      <c r="E69" s="5" t="s">
        <v>231</v>
      </c>
      <c r="F69" s="150">
        <v>0</v>
      </c>
    </row>
    <row r="70" spans="1:6" ht="15.75" customHeight="1">
      <c r="A70" s="76" t="s">
        <v>180</v>
      </c>
      <c r="B70" s="47" t="s">
        <v>165</v>
      </c>
      <c r="C70" s="4" t="s">
        <v>211</v>
      </c>
      <c r="D70" s="4" t="s">
        <v>336</v>
      </c>
      <c r="E70" s="4"/>
      <c r="F70" s="153">
        <f>F73+F75+F83+F92+F71</f>
        <v>8704215.45</v>
      </c>
    </row>
    <row r="71" spans="1:6" ht="15.75" customHeight="1">
      <c r="A71" s="82" t="s">
        <v>352</v>
      </c>
      <c r="B71" s="15" t="s">
        <v>165</v>
      </c>
      <c r="C71" s="13" t="s">
        <v>211</v>
      </c>
      <c r="D71" s="13" t="s">
        <v>97</v>
      </c>
      <c r="E71" s="13"/>
      <c r="F71" s="154">
        <f>F72</f>
        <v>0</v>
      </c>
    </row>
    <row r="72" spans="1:6" ht="42" customHeight="1">
      <c r="A72" s="48" t="s">
        <v>337</v>
      </c>
      <c r="B72" s="16" t="s">
        <v>165</v>
      </c>
      <c r="C72" s="5" t="s">
        <v>211</v>
      </c>
      <c r="D72" s="5" t="s">
        <v>97</v>
      </c>
      <c r="E72" s="5" t="s">
        <v>280</v>
      </c>
      <c r="F72" s="150">
        <v>0</v>
      </c>
    </row>
    <row r="73" spans="1:6" ht="45.75" customHeight="1">
      <c r="A73" s="82" t="s">
        <v>367</v>
      </c>
      <c r="B73" s="15" t="s">
        <v>165</v>
      </c>
      <c r="C73" s="13" t="s">
        <v>211</v>
      </c>
      <c r="D73" s="13" t="s">
        <v>78</v>
      </c>
      <c r="E73" s="13"/>
      <c r="F73" s="154">
        <f>F74</f>
        <v>541000</v>
      </c>
    </row>
    <row r="74" spans="1:6" ht="27.75" customHeight="1">
      <c r="A74" s="46" t="s">
        <v>238</v>
      </c>
      <c r="B74" s="16" t="s">
        <v>247</v>
      </c>
      <c r="C74" s="5" t="s">
        <v>211</v>
      </c>
      <c r="D74" s="5" t="s">
        <v>78</v>
      </c>
      <c r="E74" s="5" t="s">
        <v>240</v>
      </c>
      <c r="F74" s="150">
        <v>541000</v>
      </c>
    </row>
    <row r="75" spans="1:6" ht="28.5" customHeight="1">
      <c r="A75" s="77" t="s">
        <v>277</v>
      </c>
      <c r="B75" s="15" t="s">
        <v>165</v>
      </c>
      <c r="C75" s="13" t="s">
        <v>211</v>
      </c>
      <c r="D75" s="13" t="s">
        <v>4</v>
      </c>
      <c r="E75" s="13"/>
      <c r="F75" s="154">
        <f>SUM(F76:F82)</f>
        <v>680462.84</v>
      </c>
    </row>
    <row r="76" spans="1:6" ht="42" customHeight="1">
      <c r="A76" s="46" t="s">
        <v>329</v>
      </c>
      <c r="B76" s="16" t="s">
        <v>247</v>
      </c>
      <c r="C76" s="5" t="s">
        <v>211</v>
      </c>
      <c r="D76" s="5" t="s">
        <v>4</v>
      </c>
      <c r="E76" s="5" t="s">
        <v>326</v>
      </c>
      <c r="F76" s="150">
        <v>0</v>
      </c>
    </row>
    <row r="77" spans="1:6" ht="25.5" customHeight="1">
      <c r="A77" s="46" t="s">
        <v>238</v>
      </c>
      <c r="B77" s="16" t="s">
        <v>165</v>
      </c>
      <c r="C77" s="5" t="s">
        <v>211</v>
      </c>
      <c r="D77" s="5" t="s">
        <v>4</v>
      </c>
      <c r="E77" s="5" t="s">
        <v>240</v>
      </c>
      <c r="F77" s="150">
        <f>386044.03-670.26</f>
        <v>385373.77</v>
      </c>
    </row>
    <row r="78" spans="1:6" ht="16.5" customHeight="1">
      <c r="A78" s="46" t="s">
        <v>96</v>
      </c>
      <c r="B78" s="16" t="s">
        <v>165</v>
      </c>
      <c r="C78" s="5" t="s">
        <v>211</v>
      </c>
      <c r="D78" s="5" t="s">
        <v>4</v>
      </c>
      <c r="E78" s="5" t="s">
        <v>95</v>
      </c>
      <c r="F78" s="150">
        <v>16000</v>
      </c>
    </row>
    <row r="79" spans="1:6" ht="80.25" customHeight="1">
      <c r="A79" s="83" t="s">
        <v>256</v>
      </c>
      <c r="B79" s="16" t="s">
        <v>165</v>
      </c>
      <c r="C79" s="5" t="s">
        <v>211</v>
      </c>
      <c r="D79" s="5" t="s">
        <v>4</v>
      </c>
      <c r="E79" s="5" t="s">
        <v>252</v>
      </c>
      <c r="F79" s="150">
        <v>149288.94</v>
      </c>
    </row>
    <row r="80" spans="1:6" ht="18" customHeight="1">
      <c r="A80" s="46" t="s">
        <v>251</v>
      </c>
      <c r="B80" s="16" t="s">
        <v>165</v>
      </c>
      <c r="C80" s="5" t="s">
        <v>211</v>
      </c>
      <c r="D80" s="5" t="s">
        <v>4</v>
      </c>
      <c r="E80" s="5" t="s">
        <v>254</v>
      </c>
      <c r="F80" s="150">
        <v>11511.06</v>
      </c>
    </row>
    <row r="81" spans="1:6" ht="17.25" customHeight="1">
      <c r="A81" s="46" t="s">
        <v>253</v>
      </c>
      <c r="B81" s="16" t="s">
        <v>165</v>
      </c>
      <c r="C81" s="5" t="s">
        <v>211</v>
      </c>
      <c r="D81" s="5" t="s">
        <v>4</v>
      </c>
      <c r="E81" s="5" t="s">
        <v>255</v>
      </c>
      <c r="F81" s="150">
        <v>21089.07</v>
      </c>
    </row>
    <row r="82" spans="1:6" ht="17.25" customHeight="1">
      <c r="A82" s="46" t="s">
        <v>99</v>
      </c>
      <c r="B82" s="16" t="s">
        <v>165</v>
      </c>
      <c r="C82" s="5" t="s">
        <v>211</v>
      </c>
      <c r="D82" s="5" t="s">
        <v>4</v>
      </c>
      <c r="E82" s="5" t="s">
        <v>98</v>
      </c>
      <c r="F82" s="150">
        <v>97200</v>
      </c>
    </row>
    <row r="83" spans="1:6" ht="18" customHeight="1">
      <c r="A83" s="77" t="s">
        <v>230</v>
      </c>
      <c r="B83" s="61" t="s">
        <v>165</v>
      </c>
      <c r="C83" s="26" t="s">
        <v>211</v>
      </c>
      <c r="D83" s="26" t="s">
        <v>20</v>
      </c>
      <c r="E83" s="26"/>
      <c r="F83" s="156">
        <f>SUM(F84:F91)</f>
        <v>7477752.61</v>
      </c>
    </row>
    <row r="84" spans="1:6" ht="24.75" customHeight="1">
      <c r="A84" s="46" t="s">
        <v>43</v>
      </c>
      <c r="B84" s="31" t="s">
        <v>165</v>
      </c>
      <c r="C84" s="27" t="s">
        <v>211</v>
      </c>
      <c r="D84" s="27" t="s">
        <v>20</v>
      </c>
      <c r="E84" s="27" t="s">
        <v>257</v>
      </c>
      <c r="F84" s="157">
        <f>2561840+450000</f>
        <v>3011840</v>
      </c>
    </row>
    <row r="85" spans="1:6" ht="23.25" customHeight="1">
      <c r="A85" s="46" t="s">
        <v>259</v>
      </c>
      <c r="B85" s="31" t="s">
        <v>165</v>
      </c>
      <c r="C85" s="27" t="s">
        <v>211</v>
      </c>
      <c r="D85" s="27" t="s">
        <v>20</v>
      </c>
      <c r="E85" s="27" t="s">
        <v>258</v>
      </c>
      <c r="F85" s="157">
        <v>20000</v>
      </c>
    </row>
    <row r="86" spans="1:6" ht="38.25" customHeight="1">
      <c r="A86" s="46" t="s">
        <v>36</v>
      </c>
      <c r="B86" s="31" t="s">
        <v>165</v>
      </c>
      <c r="C86" s="27" t="s">
        <v>211</v>
      </c>
      <c r="D86" s="27" t="s">
        <v>20</v>
      </c>
      <c r="E86" s="27" t="s">
        <v>21</v>
      </c>
      <c r="F86" s="157">
        <v>1089565.16</v>
      </c>
    </row>
    <row r="87" spans="1:6" ht="32.25" customHeight="1">
      <c r="A87" s="46" t="s">
        <v>260</v>
      </c>
      <c r="B87" s="31" t="s">
        <v>165</v>
      </c>
      <c r="C87" s="27" t="s">
        <v>211</v>
      </c>
      <c r="D87" s="27" t="s">
        <v>20</v>
      </c>
      <c r="E87" s="27" t="s">
        <v>240</v>
      </c>
      <c r="F87" s="157">
        <f>2911347.45+82000+50000</f>
        <v>3043347.45</v>
      </c>
    </row>
    <row r="88" spans="1:6" ht="63" customHeight="1">
      <c r="A88" s="83" t="s">
        <v>256</v>
      </c>
      <c r="B88" s="31" t="s">
        <v>165</v>
      </c>
      <c r="C88" s="27" t="s">
        <v>211</v>
      </c>
      <c r="D88" s="27" t="s">
        <v>20</v>
      </c>
      <c r="E88" s="27" t="s">
        <v>252</v>
      </c>
      <c r="F88" s="157">
        <v>90000</v>
      </c>
    </row>
    <row r="89" spans="1:6" ht="16.5" customHeight="1">
      <c r="A89" s="46" t="s">
        <v>251</v>
      </c>
      <c r="B89" s="16" t="s">
        <v>165</v>
      </c>
      <c r="C89" s="5" t="s">
        <v>211</v>
      </c>
      <c r="D89" s="27" t="s">
        <v>20</v>
      </c>
      <c r="E89" s="5" t="s">
        <v>254</v>
      </c>
      <c r="F89" s="150">
        <v>106000</v>
      </c>
    </row>
    <row r="90" spans="1:6" ht="18" customHeight="1">
      <c r="A90" s="46" t="s">
        <v>253</v>
      </c>
      <c r="B90" s="16" t="s">
        <v>165</v>
      </c>
      <c r="C90" s="5" t="s">
        <v>211</v>
      </c>
      <c r="D90" s="27" t="s">
        <v>20</v>
      </c>
      <c r="E90" s="5" t="s">
        <v>255</v>
      </c>
      <c r="F90" s="150">
        <v>85000</v>
      </c>
    </row>
    <row r="91" spans="1:6" ht="18" customHeight="1">
      <c r="A91" s="46" t="s">
        <v>99</v>
      </c>
      <c r="B91" s="16" t="s">
        <v>165</v>
      </c>
      <c r="C91" s="5" t="s">
        <v>211</v>
      </c>
      <c r="D91" s="27" t="s">
        <v>20</v>
      </c>
      <c r="E91" s="5" t="s">
        <v>98</v>
      </c>
      <c r="F91" s="150">
        <v>32000</v>
      </c>
    </row>
    <row r="92" spans="1:6" ht="41.25" customHeight="1">
      <c r="A92" s="82" t="s">
        <v>325</v>
      </c>
      <c r="B92" s="18" t="s">
        <v>165</v>
      </c>
      <c r="C92" s="13" t="s">
        <v>211</v>
      </c>
      <c r="D92" s="13" t="s">
        <v>22</v>
      </c>
      <c r="E92" s="39"/>
      <c r="F92" s="154">
        <f>SUM(F93:F93)</f>
        <v>5000</v>
      </c>
    </row>
    <row r="93" spans="1:6" ht="40.5" customHeight="1">
      <c r="A93" s="46" t="s">
        <v>260</v>
      </c>
      <c r="B93" s="32" t="s">
        <v>165</v>
      </c>
      <c r="C93" s="39" t="s">
        <v>211</v>
      </c>
      <c r="D93" s="5" t="s">
        <v>22</v>
      </c>
      <c r="E93" s="39" t="s">
        <v>240</v>
      </c>
      <c r="F93" s="150">
        <v>5000</v>
      </c>
    </row>
    <row r="94" spans="1:6" ht="18" customHeight="1">
      <c r="A94" s="84" t="s">
        <v>221</v>
      </c>
      <c r="B94" s="24" t="s">
        <v>172</v>
      </c>
      <c r="C94" s="24"/>
      <c r="D94" s="24"/>
      <c r="E94" s="24"/>
      <c r="F94" s="158">
        <f aca="true" t="shared" si="0" ref="F94:F100">F95</f>
        <v>676200</v>
      </c>
    </row>
    <row r="95" spans="1:6" ht="16.5" customHeight="1">
      <c r="A95" s="76" t="s">
        <v>222</v>
      </c>
      <c r="B95" s="47" t="s">
        <v>172</v>
      </c>
      <c r="C95" s="4" t="s">
        <v>174</v>
      </c>
      <c r="D95" s="4"/>
      <c r="E95" s="4"/>
      <c r="F95" s="153">
        <f t="shared" si="0"/>
        <v>676200</v>
      </c>
    </row>
    <row r="96" spans="1:11" ht="24" customHeight="1">
      <c r="A96" s="78" t="s">
        <v>212</v>
      </c>
      <c r="B96" s="15" t="s">
        <v>172</v>
      </c>
      <c r="C96" s="13" t="s">
        <v>174</v>
      </c>
      <c r="D96" s="13" t="s">
        <v>27</v>
      </c>
      <c r="E96" s="13"/>
      <c r="F96" s="154">
        <f t="shared" si="0"/>
        <v>676200</v>
      </c>
      <c r="I96" s="45"/>
      <c r="J96" s="45"/>
      <c r="K96" s="54"/>
    </row>
    <row r="97" spans="1:6" ht="18.75" customHeight="1">
      <c r="A97" s="46" t="s">
        <v>249</v>
      </c>
      <c r="B97" s="16" t="s">
        <v>172</v>
      </c>
      <c r="C97" s="5" t="s">
        <v>174</v>
      </c>
      <c r="D97" s="5" t="s">
        <v>27</v>
      </c>
      <c r="E97" s="5" t="s">
        <v>229</v>
      </c>
      <c r="F97" s="150">
        <v>676200</v>
      </c>
    </row>
    <row r="98" spans="1:6" ht="28.5" customHeight="1">
      <c r="A98" s="84" t="s">
        <v>350</v>
      </c>
      <c r="B98" s="24" t="s">
        <v>174</v>
      </c>
      <c r="C98" s="24"/>
      <c r="D98" s="24"/>
      <c r="E98" s="24"/>
      <c r="F98" s="158">
        <f t="shared" si="0"/>
        <v>252000</v>
      </c>
    </row>
    <row r="99" spans="1:6" ht="26.25" customHeight="1">
      <c r="A99" s="76" t="s">
        <v>351</v>
      </c>
      <c r="B99" s="47" t="s">
        <v>174</v>
      </c>
      <c r="C99" s="4" t="s">
        <v>199</v>
      </c>
      <c r="D99" s="4"/>
      <c r="E99" s="4"/>
      <c r="F99" s="153">
        <f t="shared" si="0"/>
        <v>252000</v>
      </c>
    </row>
    <row r="100" spans="1:6" ht="18.75" customHeight="1">
      <c r="A100" s="78" t="s">
        <v>104</v>
      </c>
      <c r="B100" s="15" t="s">
        <v>174</v>
      </c>
      <c r="C100" s="13" t="s">
        <v>199</v>
      </c>
      <c r="D100" s="13" t="s">
        <v>97</v>
      </c>
      <c r="E100" s="13"/>
      <c r="F100" s="154">
        <f t="shared" si="0"/>
        <v>252000</v>
      </c>
    </row>
    <row r="101" spans="1:6" ht="30.75" customHeight="1">
      <c r="A101" s="48" t="s">
        <v>337</v>
      </c>
      <c r="B101" s="16" t="s">
        <v>174</v>
      </c>
      <c r="C101" s="5" t="s">
        <v>199</v>
      </c>
      <c r="D101" s="5" t="s">
        <v>97</v>
      </c>
      <c r="E101" s="5" t="s">
        <v>280</v>
      </c>
      <c r="F101" s="150">
        <v>252000</v>
      </c>
    </row>
    <row r="102" spans="1:6" ht="21" customHeight="1">
      <c r="A102" s="84" t="s">
        <v>194</v>
      </c>
      <c r="B102" s="24" t="s">
        <v>175</v>
      </c>
      <c r="C102" s="22"/>
      <c r="D102" s="22"/>
      <c r="E102" s="22"/>
      <c r="F102" s="158">
        <f>F103+F106+F114</f>
        <v>1180120</v>
      </c>
    </row>
    <row r="103" spans="1:6" ht="18" customHeight="1">
      <c r="A103" s="75" t="s">
        <v>278</v>
      </c>
      <c r="B103" s="11" t="s">
        <v>175</v>
      </c>
      <c r="C103" s="4" t="s">
        <v>171</v>
      </c>
      <c r="D103" s="4"/>
      <c r="E103" s="4"/>
      <c r="F103" s="153">
        <f>F104</f>
        <v>212000</v>
      </c>
    </row>
    <row r="104" spans="1:12" ht="49.5" customHeight="1">
      <c r="A104" s="78" t="s">
        <v>279</v>
      </c>
      <c r="B104" s="14" t="s">
        <v>175</v>
      </c>
      <c r="C104" s="13" t="s">
        <v>171</v>
      </c>
      <c r="D104" s="13" t="s">
        <v>23</v>
      </c>
      <c r="E104" s="13"/>
      <c r="F104" s="154">
        <f>F105</f>
        <v>212000</v>
      </c>
      <c r="I104" s="45"/>
      <c r="J104" s="45"/>
      <c r="L104" s="54"/>
    </row>
    <row r="105" spans="1:10" ht="24.75" customHeight="1">
      <c r="A105" s="46" t="s">
        <v>260</v>
      </c>
      <c r="B105" s="12" t="s">
        <v>175</v>
      </c>
      <c r="C105" s="5" t="s">
        <v>171</v>
      </c>
      <c r="D105" s="5" t="s">
        <v>23</v>
      </c>
      <c r="E105" s="5" t="s">
        <v>240</v>
      </c>
      <c r="F105" s="150">
        <v>212000</v>
      </c>
      <c r="I105" s="45"/>
      <c r="J105" s="45"/>
    </row>
    <row r="106" spans="1:10" ht="48.75" customHeight="1" hidden="1">
      <c r="A106" s="75" t="s">
        <v>353</v>
      </c>
      <c r="B106" s="11" t="s">
        <v>175</v>
      </c>
      <c r="C106" s="4" t="s">
        <v>168</v>
      </c>
      <c r="D106" s="4"/>
      <c r="E106" s="4"/>
      <c r="F106" s="153">
        <f>F107+F112</f>
        <v>0</v>
      </c>
      <c r="I106" s="45"/>
      <c r="J106" s="45"/>
    </row>
    <row r="107" spans="1:12" ht="44.25" customHeight="1" hidden="1">
      <c r="A107" s="100" t="s">
        <v>358</v>
      </c>
      <c r="B107" s="64" t="s">
        <v>175</v>
      </c>
      <c r="C107" s="8" t="s">
        <v>168</v>
      </c>
      <c r="D107" s="8" t="s">
        <v>5</v>
      </c>
      <c r="E107" s="8"/>
      <c r="F107" s="159">
        <f>F108+F110</f>
        <v>0</v>
      </c>
      <c r="I107" s="45"/>
      <c r="J107" s="45"/>
      <c r="L107" s="54"/>
    </row>
    <row r="108" spans="1:10" ht="42" customHeight="1" hidden="1">
      <c r="A108" s="82" t="s">
        <v>356</v>
      </c>
      <c r="B108" s="15" t="s">
        <v>175</v>
      </c>
      <c r="C108" s="13" t="s">
        <v>168</v>
      </c>
      <c r="D108" s="13" t="s">
        <v>24</v>
      </c>
      <c r="E108" s="5"/>
      <c r="F108" s="154">
        <f>F109</f>
        <v>0</v>
      </c>
      <c r="I108" s="45"/>
      <c r="J108" s="45"/>
    </row>
    <row r="109" spans="1:10" ht="46.5" customHeight="1" hidden="1">
      <c r="A109" s="46" t="s">
        <v>260</v>
      </c>
      <c r="B109" s="16" t="s">
        <v>175</v>
      </c>
      <c r="C109" s="5" t="s">
        <v>168</v>
      </c>
      <c r="D109" s="5" t="s">
        <v>24</v>
      </c>
      <c r="E109" s="5" t="s">
        <v>240</v>
      </c>
      <c r="F109" s="150">
        <v>0</v>
      </c>
      <c r="I109" s="45"/>
      <c r="J109" s="45"/>
    </row>
    <row r="110" spans="1:6" ht="50.25" customHeight="1" hidden="1">
      <c r="A110" s="82" t="s">
        <v>357</v>
      </c>
      <c r="B110" s="15" t="s">
        <v>175</v>
      </c>
      <c r="C110" s="13" t="s">
        <v>168</v>
      </c>
      <c r="D110" s="13" t="s">
        <v>25</v>
      </c>
      <c r="E110" s="5"/>
      <c r="F110" s="154">
        <f>F111</f>
        <v>0</v>
      </c>
    </row>
    <row r="111" spans="1:6" ht="45.75" customHeight="1" hidden="1">
      <c r="A111" s="46" t="s">
        <v>260</v>
      </c>
      <c r="B111" s="16" t="s">
        <v>175</v>
      </c>
      <c r="C111" s="5" t="s">
        <v>168</v>
      </c>
      <c r="D111" s="5" t="s">
        <v>25</v>
      </c>
      <c r="E111" s="5" t="s">
        <v>240</v>
      </c>
      <c r="F111" s="150">
        <v>0</v>
      </c>
    </row>
    <row r="112" spans="1:6" ht="35.25" customHeight="1" hidden="1">
      <c r="A112" s="82" t="s">
        <v>352</v>
      </c>
      <c r="B112" s="15" t="s">
        <v>175</v>
      </c>
      <c r="C112" s="13" t="s">
        <v>168</v>
      </c>
      <c r="D112" s="13" t="s">
        <v>97</v>
      </c>
      <c r="E112" s="13"/>
      <c r="F112" s="154">
        <f>F113</f>
        <v>0</v>
      </c>
    </row>
    <row r="113" spans="1:6" ht="34.5" customHeight="1" hidden="1">
      <c r="A113" s="48" t="s">
        <v>337</v>
      </c>
      <c r="B113" s="16" t="s">
        <v>175</v>
      </c>
      <c r="C113" s="5" t="s">
        <v>168</v>
      </c>
      <c r="D113" s="5" t="s">
        <v>97</v>
      </c>
      <c r="E113" s="5" t="s">
        <v>280</v>
      </c>
      <c r="F113" s="150"/>
    </row>
    <row r="114" spans="1:6" ht="12" customHeight="1">
      <c r="A114" s="75" t="s">
        <v>208</v>
      </c>
      <c r="B114" s="11" t="s">
        <v>175</v>
      </c>
      <c r="C114" s="4" t="s">
        <v>169</v>
      </c>
      <c r="D114" s="4"/>
      <c r="E114" s="4"/>
      <c r="F114" s="153">
        <f>F115+F117</f>
        <v>968120</v>
      </c>
    </row>
    <row r="115" spans="1:6" ht="42" customHeight="1">
      <c r="A115" s="78" t="s">
        <v>372</v>
      </c>
      <c r="B115" s="14" t="s">
        <v>175</v>
      </c>
      <c r="C115" s="13" t="s">
        <v>169</v>
      </c>
      <c r="D115" s="13" t="s">
        <v>373</v>
      </c>
      <c r="E115" s="13"/>
      <c r="F115" s="154">
        <f>F116</f>
        <v>918120</v>
      </c>
    </row>
    <row r="116" spans="1:6" ht="30.75" customHeight="1">
      <c r="A116" s="46" t="s">
        <v>275</v>
      </c>
      <c r="B116" s="12" t="s">
        <v>175</v>
      </c>
      <c r="C116" s="5" t="s">
        <v>169</v>
      </c>
      <c r="D116" s="5" t="s">
        <v>373</v>
      </c>
      <c r="E116" s="5" t="s">
        <v>274</v>
      </c>
      <c r="F116" s="150">
        <v>918120</v>
      </c>
    </row>
    <row r="117" spans="1:6" ht="42" customHeight="1">
      <c r="A117" s="78" t="s">
        <v>334</v>
      </c>
      <c r="B117" s="14" t="s">
        <v>175</v>
      </c>
      <c r="C117" s="13" t="s">
        <v>169</v>
      </c>
      <c r="D117" s="13" t="s">
        <v>26</v>
      </c>
      <c r="E117" s="13"/>
      <c r="F117" s="154">
        <f>F118+F119</f>
        <v>50000</v>
      </c>
    </row>
    <row r="118" spans="1:6" ht="30" customHeight="1">
      <c r="A118" s="46" t="s">
        <v>260</v>
      </c>
      <c r="B118" s="12" t="s">
        <v>175</v>
      </c>
      <c r="C118" s="5" t="s">
        <v>169</v>
      </c>
      <c r="D118" s="5" t="s">
        <v>26</v>
      </c>
      <c r="E118" s="5" t="s">
        <v>240</v>
      </c>
      <c r="F118" s="150">
        <v>0</v>
      </c>
    </row>
    <row r="119" spans="1:6" ht="30" customHeight="1">
      <c r="A119" s="46" t="s">
        <v>275</v>
      </c>
      <c r="B119" s="12" t="s">
        <v>175</v>
      </c>
      <c r="C119" s="5" t="s">
        <v>169</v>
      </c>
      <c r="D119" s="5" t="s">
        <v>26</v>
      </c>
      <c r="E119" s="5" t="s">
        <v>274</v>
      </c>
      <c r="F119" s="150">
        <v>50000</v>
      </c>
    </row>
    <row r="120" spans="1:6" ht="16.5" customHeight="1">
      <c r="A120" s="85" t="s">
        <v>190</v>
      </c>
      <c r="B120" s="24" t="s">
        <v>171</v>
      </c>
      <c r="C120" s="24"/>
      <c r="D120" s="24"/>
      <c r="E120" s="24"/>
      <c r="F120" s="158">
        <f>F121+F133+F146+F156</f>
        <v>17946939.41</v>
      </c>
    </row>
    <row r="121" spans="1:6" ht="16.5" customHeight="1">
      <c r="A121" s="86" t="s">
        <v>338</v>
      </c>
      <c r="B121" s="11" t="s">
        <v>171</v>
      </c>
      <c r="C121" s="11" t="s">
        <v>165</v>
      </c>
      <c r="D121" s="30"/>
      <c r="E121" s="30"/>
      <c r="F121" s="160">
        <f>F122+F124+F126+F129+F131</f>
        <v>14236538.040000001</v>
      </c>
    </row>
    <row r="122" spans="1:6" ht="27.75" customHeight="1">
      <c r="A122" s="78" t="s">
        <v>132</v>
      </c>
      <c r="B122" s="14" t="s">
        <v>171</v>
      </c>
      <c r="C122" s="14" t="s">
        <v>165</v>
      </c>
      <c r="D122" s="14" t="s">
        <v>133</v>
      </c>
      <c r="E122" s="30"/>
      <c r="F122" s="161">
        <f>F123</f>
        <v>143807.49</v>
      </c>
    </row>
    <row r="123" spans="1:6" ht="27" customHeight="1">
      <c r="A123" s="46" t="s">
        <v>339</v>
      </c>
      <c r="B123" s="12" t="s">
        <v>171</v>
      </c>
      <c r="C123" s="12" t="s">
        <v>165</v>
      </c>
      <c r="D123" s="12" t="s">
        <v>133</v>
      </c>
      <c r="E123" s="5" t="s">
        <v>340</v>
      </c>
      <c r="F123" s="150">
        <v>143807.49</v>
      </c>
    </row>
    <row r="124" spans="1:11" ht="16.5" customHeight="1">
      <c r="A124" s="78" t="s">
        <v>1</v>
      </c>
      <c r="B124" s="14" t="s">
        <v>171</v>
      </c>
      <c r="C124" s="14" t="s">
        <v>165</v>
      </c>
      <c r="D124" s="14" t="s">
        <v>28</v>
      </c>
      <c r="E124" s="30"/>
      <c r="F124" s="161">
        <f>F125</f>
        <v>83780</v>
      </c>
      <c r="H124" s="45"/>
      <c r="I124" s="45"/>
      <c r="J124" s="45"/>
      <c r="K124" s="54"/>
    </row>
    <row r="125" spans="1:10" ht="27.75" customHeight="1">
      <c r="A125" s="46" t="s">
        <v>260</v>
      </c>
      <c r="B125" s="12" t="s">
        <v>171</v>
      </c>
      <c r="C125" s="12" t="s">
        <v>165</v>
      </c>
      <c r="D125" s="12" t="s">
        <v>28</v>
      </c>
      <c r="E125" s="5" t="s">
        <v>240</v>
      </c>
      <c r="F125" s="150">
        <v>83780</v>
      </c>
      <c r="H125" s="45"/>
      <c r="I125" s="45"/>
      <c r="J125" s="45"/>
    </row>
    <row r="126" spans="1:10" ht="18.75" customHeight="1">
      <c r="A126" s="78" t="s">
        <v>0</v>
      </c>
      <c r="B126" s="14" t="s">
        <v>171</v>
      </c>
      <c r="C126" s="14" t="s">
        <v>165</v>
      </c>
      <c r="D126" s="14" t="s">
        <v>29</v>
      </c>
      <c r="E126" s="30"/>
      <c r="F126" s="161">
        <f>F127+F128</f>
        <v>602117.8200000001</v>
      </c>
      <c r="H126" s="45"/>
      <c r="I126" s="45"/>
      <c r="J126" s="45"/>
    </row>
    <row r="127" spans="1:11" ht="28.5" customHeight="1">
      <c r="A127" s="46" t="s">
        <v>260</v>
      </c>
      <c r="B127" s="12" t="s">
        <v>171</v>
      </c>
      <c r="C127" s="12" t="s">
        <v>165</v>
      </c>
      <c r="D127" s="12" t="s">
        <v>29</v>
      </c>
      <c r="E127" s="5" t="s">
        <v>240</v>
      </c>
      <c r="F127" s="150">
        <v>508100</v>
      </c>
      <c r="H127" s="45"/>
      <c r="I127" s="45"/>
      <c r="J127" s="45"/>
      <c r="K127" s="54"/>
    </row>
    <row r="128" spans="1:11" ht="18" customHeight="1">
      <c r="A128" s="46" t="s">
        <v>339</v>
      </c>
      <c r="B128" s="12" t="s">
        <v>171</v>
      </c>
      <c r="C128" s="12" t="s">
        <v>165</v>
      </c>
      <c r="D128" s="12" t="s">
        <v>29</v>
      </c>
      <c r="E128" s="5" t="s">
        <v>340</v>
      </c>
      <c r="F128" s="150">
        <v>94017.82</v>
      </c>
      <c r="H128" s="45"/>
      <c r="I128" s="45"/>
      <c r="J128" s="45"/>
      <c r="K128" s="54"/>
    </row>
    <row r="129" spans="1:11" ht="42.75" customHeight="1">
      <c r="A129" s="77" t="s">
        <v>101</v>
      </c>
      <c r="B129" s="14" t="s">
        <v>171</v>
      </c>
      <c r="C129" s="14" t="s">
        <v>165</v>
      </c>
      <c r="D129" s="14" t="s">
        <v>100</v>
      </c>
      <c r="E129" s="5"/>
      <c r="F129" s="154">
        <f>F130</f>
        <v>9178710.33</v>
      </c>
      <c r="H129" s="45"/>
      <c r="I129" s="45"/>
      <c r="J129" s="45"/>
      <c r="K129" s="54"/>
    </row>
    <row r="130" spans="1:10" ht="28.5" customHeight="1">
      <c r="A130" s="46" t="s">
        <v>341</v>
      </c>
      <c r="B130" s="12" t="s">
        <v>171</v>
      </c>
      <c r="C130" s="12" t="s">
        <v>165</v>
      </c>
      <c r="D130" s="12" t="s">
        <v>100</v>
      </c>
      <c r="E130" s="5" t="s">
        <v>342</v>
      </c>
      <c r="F130" s="150">
        <v>9178710.33</v>
      </c>
      <c r="H130" s="45"/>
      <c r="I130" s="45"/>
      <c r="J130" s="45"/>
    </row>
    <row r="131" spans="1:11" ht="28.5" customHeight="1">
      <c r="A131" s="77" t="s">
        <v>102</v>
      </c>
      <c r="B131" s="14" t="s">
        <v>171</v>
      </c>
      <c r="C131" s="14" t="s">
        <v>165</v>
      </c>
      <c r="D131" s="14" t="s">
        <v>103</v>
      </c>
      <c r="E131" s="5"/>
      <c r="F131" s="154">
        <f>F132</f>
        <v>4228122.4</v>
      </c>
      <c r="K131" s="55"/>
    </row>
    <row r="132" spans="1:6" ht="28.5" customHeight="1">
      <c r="A132" s="46" t="s">
        <v>341</v>
      </c>
      <c r="B132" s="12" t="s">
        <v>171</v>
      </c>
      <c r="C132" s="12" t="s">
        <v>165</v>
      </c>
      <c r="D132" s="12" t="s">
        <v>103</v>
      </c>
      <c r="E132" s="5" t="s">
        <v>342</v>
      </c>
      <c r="F132" s="150">
        <v>4228122.4</v>
      </c>
    </row>
    <row r="133" spans="1:6" ht="16.5" customHeight="1">
      <c r="A133" s="87" t="s">
        <v>244</v>
      </c>
      <c r="B133" s="62" t="s">
        <v>171</v>
      </c>
      <c r="C133" s="125" t="s">
        <v>172</v>
      </c>
      <c r="D133" s="14"/>
      <c r="E133" s="30"/>
      <c r="F133" s="160">
        <f>F134+F136+F138+F140+F144+F142</f>
        <v>2639779.88</v>
      </c>
    </row>
    <row r="134" spans="1:6" ht="19.5" customHeight="1">
      <c r="A134" s="78" t="s">
        <v>207</v>
      </c>
      <c r="B134" s="15" t="s">
        <v>171</v>
      </c>
      <c r="C134" s="13" t="s">
        <v>172</v>
      </c>
      <c r="D134" s="13" t="s">
        <v>19</v>
      </c>
      <c r="E134" s="14"/>
      <c r="F134" s="161">
        <f>F135</f>
        <v>5352</v>
      </c>
    </row>
    <row r="135" spans="1:6" ht="22.5" customHeight="1">
      <c r="A135" s="46" t="s">
        <v>238</v>
      </c>
      <c r="B135" s="16" t="s">
        <v>171</v>
      </c>
      <c r="C135" s="5" t="s">
        <v>172</v>
      </c>
      <c r="D135" s="5" t="s">
        <v>19</v>
      </c>
      <c r="E135" s="5" t="s">
        <v>240</v>
      </c>
      <c r="F135" s="150">
        <v>5352</v>
      </c>
    </row>
    <row r="136" spans="1:6" ht="38.25" customHeight="1">
      <c r="A136" s="77" t="s">
        <v>119</v>
      </c>
      <c r="B136" s="15" t="s">
        <v>171</v>
      </c>
      <c r="C136" s="13" t="s">
        <v>172</v>
      </c>
      <c r="D136" s="13" t="s">
        <v>120</v>
      </c>
      <c r="E136" s="5"/>
      <c r="F136" s="154">
        <f>F137</f>
        <v>1515489.34</v>
      </c>
    </row>
    <row r="137" spans="1:6" ht="28.5" customHeight="1">
      <c r="A137" s="46" t="s">
        <v>341</v>
      </c>
      <c r="B137" s="16" t="s">
        <v>171</v>
      </c>
      <c r="C137" s="5" t="s">
        <v>172</v>
      </c>
      <c r="D137" s="5" t="s">
        <v>120</v>
      </c>
      <c r="E137" s="5" t="s">
        <v>342</v>
      </c>
      <c r="F137" s="150">
        <v>1515489.34</v>
      </c>
    </row>
    <row r="138" spans="1:7" ht="39.75" customHeight="1">
      <c r="A138" s="77" t="s">
        <v>121</v>
      </c>
      <c r="B138" s="15" t="s">
        <v>171</v>
      </c>
      <c r="C138" s="13" t="s">
        <v>172</v>
      </c>
      <c r="D138" s="13" t="s">
        <v>122</v>
      </c>
      <c r="E138" s="13"/>
      <c r="F138" s="154">
        <f>F139</f>
        <v>800000</v>
      </c>
      <c r="G138" s="40"/>
    </row>
    <row r="139" spans="1:6" ht="28.5" customHeight="1">
      <c r="A139" s="46" t="s">
        <v>238</v>
      </c>
      <c r="B139" s="16" t="s">
        <v>171</v>
      </c>
      <c r="C139" s="5" t="s">
        <v>172</v>
      </c>
      <c r="D139" s="5" t="s">
        <v>122</v>
      </c>
      <c r="E139" s="5" t="s">
        <v>240</v>
      </c>
      <c r="F139" s="150">
        <v>800000</v>
      </c>
    </row>
    <row r="140" spans="1:6" ht="54.75" customHeight="1">
      <c r="A140" s="77" t="s">
        <v>370</v>
      </c>
      <c r="B140" s="15" t="s">
        <v>171</v>
      </c>
      <c r="C140" s="13" t="s">
        <v>172</v>
      </c>
      <c r="D140" s="13" t="s">
        <v>371</v>
      </c>
      <c r="E140" s="13"/>
      <c r="F140" s="154">
        <f>F141</f>
        <v>69374.18</v>
      </c>
    </row>
    <row r="141" spans="1:6" ht="28.5" customHeight="1">
      <c r="A141" s="46" t="s">
        <v>238</v>
      </c>
      <c r="B141" s="16" t="s">
        <v>171</v>
      </c>
      <c r="C141" s="5" t="s">
        <v>172</v>
      </c>
      <c r="D141" s="5" t="s">
        <v>371</v>
      </c>
      <c r="E141" s="5" t="s">
        <v>240</v>
      </c>
      <c r="F141" s="150">
        <v>69374.18</v>
      </c>
    </row>
    <row r="142" spans="1:6" ht="48" customHeight="1">
      <c r="A142" s="77" t="s">
        <v>145</v>
      </c>
      <c r="B142" s="15" t="s">
        <v>171</v>
      </c>
      <c r="C142" s="13" t="s">
        <v>172</v>
      </c>
      <c r="D142" s="13" t="s">
        <v>161</v>
      </c>
      <c r="E142" s="13"/>
      <c r="F142" s="154">
        <f>F143</f>
        <v>249564.36</v>
      </c>
    </row>
    <row r="143" spans="1:6" ht="28.5" customHeight="1">
      <c r="A143" s="46" t="s">
        <v>238</v>
      </c>
      <c r="B143" s="16" t="s">
        <v>171</v>
      </c>
      <c r="C143" s="5" t="s">
        <v>172</v>
      </c>
      <c r="D143" s="5" t="s">
        <v>161</v>
      </c>
      <c r="E143" s="5" t="s">
        <v>240</v>
      </c>
      <c r="F143" s="150">
        <v>249564.36</v>
      </c>
    </row>
    <row r="144" spans="1:6" ht="18.75" customHeight="1">
      <c r="A144" s="78" t="s">
        <v>354</v>
      </c>
      <c r="B144" s="15" t="s">
        <v>171</v>
      </c>
      <c r="C144" s="13" t="s">
        <v>172</v>
      </c>
      <c r="D144" s="13" t="s">
        <v>30</v>
      </c>
      <c r="E144" s="14"/>
      <c r="F144" s="161">
        <f>F145</f>
        <v>0</v>
      </c>
    </row>
    <row r="145" spans="1:6" ht="30.75" customHeight="1">
      <c r="A145" s="46" t="s">
        <v>238</v>
      </c>
      <c r="B145" s="16" t="s">
        <v>171</v>
      </c>
      <c r="C145" s="5" t="s">
        <v>172</v>
      </c>
      <c r="D145" s="5" t="s">
        <v>30</v>
      </c>
      <c r="E145" s="5" t="s">
        <v>240</v>
      </c>
      <c r="F145" s="150">
        <v>0</v>
      </c>
    </row>
    <row r="146" spans="1:6" ht="16.5" customHeight="1">
      <c r="A146" s="88" t="s">
        <v>343</v>
      </c>
      <c r="B146" s="17" t="s">
        <v>171</v>
      </c>
      <c r="C146" s="36" t="s">
        <v>174</v>
      </c>
      <c r="D146" s="13"/>
      <c r="E146" s="36"/>
      <c r="F146" s="153">
        <f>F147+F152+F154</f>
        <v>1070621.49</v>
      </c>
    </row>
    <row r="147" spans="1:6" ht="15.75" customHeight="1">
      <c r="A147" s="89" t="s">
        <v>343</v>
      </c>
      <c r="B147" s="19" t="s">
        <v>171</v>
      </c>
      <c r="C147" s="37" t="s">
        <v>174</v>
      </c>
      <c r="D147" s="8" t="s">
        <v>31</v>
      </c>
      <c r="E147" s="37"/>
      <c r="F147" s="159">
        <f>F148+F150</f>
        <v>0</v>
      </c>
    </row>
    <row r="148" spans="1:6" ht="15.75" customHeight="1">
      <c r="A148" s="78" t="s">
        <v>344</v>
      </c>
      <c r="B148" s="18" t="s">
        <v>171</v>
      </c>
      <c r="C148" s="38" t="s">
        <v>174</v>
      </c>
      <c r="D148" s="13" t="s">
        <v>31</v>
      </c>
      <c r="E148" s="38"/>
      <c r="F148" s="154">
        <f>F149</f>
        <v>0</v>
      </c>
    </row>
    <row r="149" spans="1:6" ht="24.75" customHeight="1">
      <c r="A149" s="46" t="s">
        <v>238</v>
      </c>
      <c r="B149" s="32" t="s">
        <v>171</v>
      </c>
      <c r="C149" s="39" t="s">
        <v>174</v>
      </c>
      <c r="D149" s="5" t="s">
        <v>31</v>
      </c>
      <c r="E149" s="39" t="s">
        <v>240</v>
      </c>
      <c r="F149" s="150">
        <v>0</v>
      </c>
    </row>
    <row r="150" spans="1:6" ht="29.25" customHeight="1">
      <c r="A150" s="78" t="s">
        <v>345</v>
      </c>
      <c r="B150" s="18" t="s">
        <v>171</v>
      </c>
      <c r="C150" s="38" t="s">
        <v>174</v>
      </c>
      <c r="D150" s="13" t="s">
        <v>32</v>
      </c>
      <c r="E150" s="38"/>
      <c r="F150" s="154">
        <f>F151</f>
        <v>0</v>
      </c>
    </row>
    <row r="151" spans="1:6" ht="27.75" customHeight="1">
      <c r="A151" s="46" t="s">
        <v>238</v>
      </c>
      <c r="B151" s="32" t="s">
        <v>171</v>
      </c>
      <c r="C151" s="39" t="s">
        <v>174</v>
      </c>
      <c r="D151" s="5" t="s">
        <v>32</v>
      </c>
      <c r="E151" s="39" t="s">
        <v>240</v>
      </c>
      <c r="F151" s="150">
        <v>0</v>
      </c>
    </row>
    <row r="152" spans="1:6" ht="18" customHeight="1">
      <c r="A152" s="77" t="s">
        <v>104</v>
      </c>
      <c r="B152" s="18" t="s">
        <v>171</v>
      </c>
      <c r="C152" s="38" t="s">
        <v>174</v>
      </c>
      <c r="D152" s="13" t="s">
        <v>97</v>
      </c>
      <c r="E152" s="38"/>
      <c r="F152" s="154">
        <f>F153</f>
        <v>1070621.49</v>
      </c>
    </row>
    <row r="153" spans="1:6" ht="28.5" customHeight="1">
      <c r="A153" s="48" t="s">
        <v>337</v>
      </c>
      <c r="B153" s="32" t="s">
        <v>171</v>
      </c>
      <c r="C153" s="39" t="s">
        <v>174</v>
      </c>
      <c r="D153" s="5" t="s">
        <v>97</v>
      </c>
      <c r="E153" s="39" t="s">
        <v>280</v>
      </c>
      <c r="F153" s="150">
        <v>1070621.49</v>
      </c>
    </row>
    <row r="154" spans="1:6" ht="28.5" customHeight="1">
      <c r="A154" s="82" t="s">
        <v>124</v>
      </c>
      <c r="B154" s="18" t="s">
        <v>171</v>
      </c>
      <c r="C154" s="38" t="s">
        <v>174</v>
      </c>
      <c r="D154" s="13" t="s">
        <v>123</v>
      </c>
      <c r="E154" s="38"/>
      <c r="F154" s="154">
        <f>F155</f>
        <v>0</v>
      </c>
    </row>
    <row r="155" spans="1:6" ht="28.5" customHeight="1">
      <c r="A155" s="48" t="s">
        <v>337</v>
      </c>
      <c r="B155" s="32" t="s">
        <v>171</v>
      </c>
      <c r="C155" s="39" t="s">
        <v>174</v>
      </c>
      <c r="D155" s="5" t="s">
        <v>123</v>
      </c>
      <c r="E155" s="39" t="s">
        <v>280</v>
      </c>
      <c r="F155" s="150">
        <v>0</v>
      </c>
    </row>
    <row r="156" spans="1:6" ht="17.25" customHeight="1">
      <c r="A156" s="88" t="s">
        <v>191</v>
      </c>
      <c r="B156" s="17" t="s">
        <v>171</v>
      </c>
      <c r="C156" s="4" t="s">
        <v>171</v>
      </c>
      <c r="D156" s="4"/>
      <c r="E156" s="4"/>
      <c r="F156" s="162">
        <f>F157</f>
        <v>0</v>
      </c>
    </row>
    <row r="157" spans="1:6" ht="24.75" customHeight="1">
      <c r="A157" s="82" t="s">
        <v>322</v>
      </c>
      <c r="B157" s="15" t="s">
        <v>171</v>
      </c>
      <c r="C157" s="13" t="s">
        <v>171</v>
      </c>
      <c r="D157" s="13" t="s">
        <v>156</v>
      </c>
      <c r="E157" s="13"/>
      <c r="F157" s="154">
        <f>F158</f>
        <v>0</v>
      </c>
    </row>
    <row r="158" spans="1:6" ht="18" customHeight="1">
      <c r="A158" s="48" t="s">
        <v>287</v>
      </c>
      <c r="B158" s="12" t="s">
        <v>171</v>
      </c>
      <c r="C158" s="5" t="s">
        <v>171</v>
      </c>
      <c r="D158" s="5" t="s">
        <v>156</v>
      </c>
      <c r="E158" s="5" t="s">
        <v>286</v>
      </c>
      <c r="F158" s="150">
        <v>0</v>
      </c>
    </row>
    <row r="159" spans="1:6" ht="18.75" customHeight="1">
      <c r="A159" s="85" t="s">
        <v>185</v>
      </c>
      <c r="B159" s="24" t="s">
        <v>166</v>
      </c>
      <c r="C159" s="24"/>
      <c r="D159" s="24"/>
      <c r="E159" s="24"/>
      <c r="F159" s="158">
        <f>F160+F199+F273+F288</f>
        <v>298797992.03999996</v>
      </c>
    </row>
    <row r="160" spans="1:6" ht="18" customHeight="1">
      <c r="A160" s="88" t="s">
        <v>186</v>
      </c>
      <c r="B160" s="63" t="s">
        <v>166</v>
      </c>
      <c r="C160" s="7" t="s">
        <v>165</v>
      </c>
      <c r="D160" s="6"/>
      <c r="E160" s="6"/>
      <c r="F160" s="162">
        <f>F162+F164+F166+F177+F179+F190+F193+F197</f>
        <v>73249525.38</v>
      </c>
    </row>
    <row r="161" spans="1:6" ht="29.25" customHeight="1">
      <c r="A161" s="82" t="s">
        <v>288</v>
      </c>
      <c r="B161" s="14" t="s">
        <v>166</v>
      </c>
      <c r="C161" s="13" t="s">
        <v>165</v>
      </c>
      <c r="D161" s="35" t="s">
        <v>6</v>
      </c>
      <c r="E161" s="35"/>
      <c r="F161" s="154">
        <f>F160</f>
        <v>73249525.38</v>
      </c>
    </row>
    <row r="162" spans="1:11" ht="12.75">
      <c r="A162" s="90" t="s">
        <v>290</v>
      </c>
      <c r="B162" s="64" t="s">
        <v>166</v>
      </c>
      <c r="C162" s="8" t="s">
        <v>165</v>
      </c>
      <c r="D162" s="8" t="s">
        <v>33</v>
      </c>
      <c r="E162" s="8"/>
      <c r="F162" s="159">
        <f>F163</f>
        <v>13974323.57</v>
      </c>
      <c r="H162" s="45"/>
      <c r="I162" s="45"/>
      <c r="K162" s="54"/>
    </row>
    <row r="163" spans="1:9" ht="26.25" customHeight="1">
      <c r="A163" s="46" t="s">
        <v>260</v>
      </c>
      <c r="B163" s="12" t="s">
        <v>166</v>
      </c>
      <c r="C163" s="5" t="s">
        <v>165</v>
      </c>
      <c r="D163" s="5" t="s">
        <v>33</v>
      </c>
      <c r="E163" s="5" t="s">
        <v>240</v>
      </c>
      <c r="F163" s="150">
        <f>13511438.57+300000+162885</f>
        <v>13974323.57</v>
      </c>
      <c r="H163" s="45"/>
      <c r="I163" s="45"/>
    </row>
    <row r="164" spans="1:11" ht="18" customHeight="1">
      <c r="A164" s="90" t="s">
        <v>349</v>
      </c>
      <c r="B164" s="64" t="s">
        <v>166</v>
      </c>
      <c r="C164" s="8" t="s">
        <v>165</v>
      </c>
      <c r="D164" s="8" t="s">
        <v>34</v>
      </c>
      <c r="E164" s="8"/>
      <c r="F164" s="159">
        <f>F165</f>
        <v>547558.58</v>
      </c>
      <c r="H164" s="45"/>
      <c r="I164" s="45"/>
      <c r="K164" s="54"/>
    </row>
    <row r="165" spans="1:11" ht="26.25" customHeight="1">
      <c r="A165" s="46" t="s">
        <v>260</v>
      </c>
      <c r="B165" s="12" t="s">
        <v>166</v>
      </c>
      <c r="C165" s="5" t="s">
        <v>165</v>
      </c>
      <c r="D165" s="5" t="s">
        <v>34</v>
      </c>
      <c r="E165" s="5" t="s">
        <v>240</v>
      </c>
      <c r="F165" s="150">
        <v>547558.58</v>
      </c>
      <c r="H165" s="45"/>
      <c r="I165" s="45"/>
      <c r="K165" s="54"/>
    </row>
    <row r="166" spans="1:9" ht="17.25" customHeight="1">
      <c r="A166" s="90" t="s">
        <v>289</v>
      </c>
      <c r="B166" s="64" t="s">
        <v>166</v>
      </c>
      <c r="C166" s="8" t="s">
        <v>165</v>
      </c>
      <c r="D166" s="8" t="s">
        <v>35</v>
      </c>
      <c r="E166" s="8"/>
      <c r="F166" s="159">
        <f>SUM(F167:F176)</f>
        <v>16252418.97</v>
      </c>
      <c r="H166" s="45"/>
      <c r="I166" s="45"/>
    </row>
    <row r="167" spans="1:9" ht="12.75">
      <c r="A167" s="46" t="s">
        <v>43</v>
      </c>
      <c r="B167" s="32" t="s">
        <v>166</v>
      </c>
      <c r="C167" s="39" t="s">
        <v>165</v>
      </c>
      <c r="D167" s="5" t="s">
        <v>35</v>
      </c>
      <c r="E167" s="27" t="s">
        <v>257</v>
      </c>
      <c r="F167" s="150">
        <v>3603349.58</v>
      </c>
      <c r="H167" s="45"/>
      <c r="I167" s="45"/>
    </row>
    <row r="168" spans="1:11" ht="25.5">
      <c r="A168" s="46" t="s">
        <v>259</v>
      </c>
      <c r="B168" s="32" t="s">
        <v>166</v>
      </c>
      <c r="C168" s="39" t="s">
        <v>165</v>
      </c>
      <c r="D168" s="5" t="s">
        <v>35</v>
      </c>
      <c r="E168" s="27" t="s">
        <v>258</v>
      </c>
      <c r="F168" s="150">
        <v>38507.69</v>
      </c>
      <c r="K168" s="55"/>
    </row>
    <row r="169" spans="1:6" ht="38.25">
      <c r="A169" s="46" t="s">
        <v>36</v>
      </c>
      <c r="B169" s="32" t="s">
        <v>166</v>
      </c>
      <c r="C169" s="39" t="s">
        <v>165</v>
      </c>
      <c r="D169" s="5" t="s">
        <v>35</v>
      </c>
      <c r="E169" s="27" t="s">
        <v>21</v>
      </c>
      <c r="F169" s="150">
        <v>2138212.05</v>
      </c>
    </row>
    <row r="170" spans="1:6" ht="25.5">
      <c r="A170" s="46" t="s">
        <v>260</v>
      </c>
      <c r="B170" s="32" t="s">
        <v>166</v>
      </c>
      <c r="C170" s="39" t="s">
        <v>165</v>
      </c>
      <c r="D170" s="5" t="s">
        <v>35</v>
      </c>
      <c r="E170" s="27" t="s">
        <v>240</v>
      </c>
      <c r="F170" s="150">
        <v>8913265.68</v>
      </c>
    </row>
    <row r="171" spans="1:6" ht="25.5" customHeight="1">
      <c r="A171" s="46" t="s">
        <v>126</v>
      </c>
      <c r="B171" s="32" t="s">
        <v>166</v>
      </c>
      <c r="C171" s="39" t="s">
        <v>165</v>
      </c>
      <c r="D171" s="5" t="s">
        <v>35</v>
      </c>
      <c r="E171" s="27" t="s">
        <v>125</v>
      </c>
      <c r="F171" s="150">
        <v>35461.48</v>
      </c>
    </row>
    <row r="172" spans="1:6" ht="38.25">
      <c r="A172" s="46" t="s">
        <v>261</v>
      </c>
      <c r="B172" s="32" t="s">
        <v>166</v>
      </c>
      <c r="C172" s="39" t="s">
        <v>165</v>
      </c>
      <c r="D172" s="5" t="s">
        <v>35</v>
      </c>
      <c r="E172" s="27" t="s">
        <v>262</v>
      </c>
      <c r="F172" s="150">
        <v>370000</v>
      </c>
    </row>
    <row r="173" spans="1:6" ht="76.5">
      <c r="A173" s="83" t="s">
        <v>256</v>
      </c>
      <c r="B173" s="32" t="s">
        <v>166</v>
      </c>
      <c r="C173" s="39" t="s">
        <v>165</v>
      </c>
      <c r="D173" s="5" t="s">
        <v>35</v>
      </c>
      <c r="E173" s="27" t="s">
        <v>252</v>
      </c>
      <c r="F173" s="150">
        <v>330634.65</v>
      </c>
    </row>
    <row r="174" spans="1:6" ht="12.75">
      <c r="A174" s="46" t="s">
        <v>251</v>
      </c>
      <c r="B174" s="32" t="s">
        <v>166</v>
      </c>
      <c r="C174" s="39" t="s">
        <v>165</v>
      </c>
      <c r="D174" s="5" t="s">
        <v>35</v>
      </c>
      <c r="E174" s="5" t="s">
        <v>254</v>
      </c>
      <c r="F174" s="150">
        <v>625703.82</v>
      </c>
    </row>
    <row r="175" spans="1:6" ht="12.75">
      <c r="A175" s="46" t="s">
        <v>253</v>
      </c>
      <c r="B175" s="32" t="s">
        <v>166</v>
      </c>
      <c r="C175" s="39" t="s">
        <v>165</v>
      </c>
      <c r="D175" s="5" t="s">
        <v>35</v>
      </c>
      <c r="E175" s="5" t="s">
        <v>255</v>
      </c>
      <c r="F175" s="150">
        <v>22835.82</v>
      </c>
    </row>
    <row r="176" spans="1:6" ht="12.75">
      <c r="A176" s="46" t="s">
        <v>99</v>
      </c>
      <c r="B176" s="32" t="s">
        <v>166</v>
      </c>
      <c r="C176" s="39" t="s">
        <v>165</v>
      </c>
      <c r="D176" s="5" t="s">
        <v>35</v>
      </c>
      <c r="E176" s="5" t="s">
        <v>98</v>
      </c>
      <c r="F176" s="150">
        <v>174448.2</v>
      </c>
    </row>
    <row r="177" spans="1:6" ht="63.75">
      <c r="A177" s="78" t="s">
        <v>154</v>
      </c>
      <c r="B177" s="18" t="s">
        <v>166</v>
      </c>
      <c r="C177" s="38" t="s">
        <v>165</v>
      </c>
      <c r="D177" s="13" t="s">
        <v>155</v>
      </c>
      <c r="E177" s="13"/>
      <c r="F177" s="154">
        <f>F178</f>
        <v>1480812.4</v>
      </c>
    </row>
    <row r="178" spans="1:6" ht="38.25">
      <c r="A178" s="46" t="s">
        <v>36</v>
      </c>
      <c r="B178" s="32" t="s">
        <v>166</v>
      </c>
      <c r="C178" s="39" t="s">
        <v>165</v>
      </c>
      <c r="D178" s="5" t="s">
        <v>155</v>
      </c>
      <c r="E178" s="27" t="s">
        <v>21</v>
      </c>
      <c r="F178" s="150">
        <f>480812.4+1000000</f>
        <v>1480812.4</v>
      </c>
    </row>
    <row r="179" spans="1:6" ht="37.5" customHeight="1">
      <c r="A179" s="78" t="s">
        <v>328</v>
      </c>
      <c r="B179" s="18" t="s">
        <v>166</v>
      </c>
      <c r="C179" s="38" t="s">
        <v>165</v>
      </c>
      <c r="D179" s="13" t="s">
        <v>37</v>
      </c>
      <c r="E179" s="13"/>
      <c r="F179" s="154">
        <f>SUM(F180:F189)</f>
        <v>38311000</v>
      </c>
    </row>
    <row r="180" spans="1:6" ht="12.75">
      <c r="A180" s="46" t="s">
        <v>44</v>
      </c>
      <c r="B180" s="32" t="s">
        <v>166</v>
      </c>
      <c r="C180" s="39" t="s">
        <v>165</v>
      </c>
      <c r="D180" s="5" t="s">
        <v>37</v>
      </c>
      <c r="E180" s="27" t="s">
        <v>257</v>
      </c>
      <c r="F180" s="150">
        <v>29833094.28</v>
      </c>
    </row>
    <row r="181" spans="1:6" ht="25.5">
      <c r="A181" s="46" t="s">
        <v>259</v>
      </c>
      <c r="B181" s="32" t="s">
        <v>166</v>
      </c>
      <c r="C181" s="39" t="s">
        <v>165</v>
      </c>
      <c r="D181" s="5" t="s">
        <v>37</v>
      </c>
      <c r="E181" s="27" t="s">
        <v>258</v>
      </c>
      <c r="F181" s="150">
        <v>621391.76</v>
      </c>
    </row>
    <row r="182" spans="1:6" ht="38.25">
      <c r="A182" s="46" t="s">
        <v>36</v>
      </c>
      <c r="B182" s="32" t="s">
        <v>166</v>
      </c>
      <c r="C182" s="39" t="s">
        <v>165</v>
      </c>
      <c r="D182" s="5" t="s">
        <v>37</v>
      </c>
      <c r="E182" s="27" t="s">
        <v>21</v>
      </c>
      <c r="F182" s="150">
        <v>5841957.49</v>
      </c>
    </row>
    <row r="183" spans="1:6" ht="32.25" customHeight="1">
      <c r="A183" s="46" t="s">
        <v>237</v>
      </c>
      <c r="B183" s="32" t="s">
        <v>166</v>
      </c>
      <c r="C183" s="39" t="s">
        <v>165</v>
      </c>
      <c r="D183" s="5" t="s">
        <v>37</v>
      </c>
      <c r="E183" s="27" t="s">
        <v>239</v>
      </c>
      <c r="F183" s="150"/>
    </row>
    <row r="184" spans="1:6" ht="25.5">
      <c r="A184" s="46" t="s">
        <v>260</v>
      </c>
      <c r="B184" s="32" t="s">
        <v>166</v>
      </c>
      <c r="C184" s="39" t="s">
        <v>165</v>
      </c>
      <c r="D184" s="5" t="s">
        <v>37</v>
      </c>
      <c r="E184" s="27" t="s">
        <v>240</v>
      </c>
      <c r="F184" s="150">
        <v>648122.29</v>
      </c>
    </row>
    <row r="185" spans="1:6" ht="30" customHeight="1">
      <c r="A185" s="46" t="s">
        <v>265</v>
      </c>
      <c r="B185" s="32" t="s">
        <v>166</v>
      </c>
      <c r="C185" s="39" t="s">
        <v>165</v>
      </c>
      <c r="D185" s="5" t="s">
        <v>37</v>
      </c>
      <c r="E185" s="27" t="s">
        <v>266</v>
      </c>
      <c r="F185" s="150">
        <v>55177.74</v>
      </c>
    </row>
    <row r="186" spans="1:6" ht="27" customHeight="1">
      <c r="A186" s="46" t="s">
        <v>126</v>
      </c>
      <c r="B186" s="32" t="s">
        <v>166</v>
      </c>
      <c r="C186" s="39" t="s">
        <v>165</v>
      </c>
      <c r="D186" s="5" t="s">
        <v>37</v>
      </c>
      <c r="E186" s="27" t="s">
        <v>125</v>
      </c>
      <c r="F186" s="150">
        <v>60535.66</v>
      </c>
    </row>
    <row r="187" spans="1:6" ht="38.25">
      <c r="A187" s="46" t="s">
        <v>261</v>
      </c>
      <c r="B187" s="32" t="s">
        <v>166</v>
      </c>
      <c r="C187" s="39" t="s">
        <v>165</v>
      </c>
      <c r="D187" s="5" t="s">
        <v>37</v>
      </c>
      <c r="E187" s="27" t="s">
        <v>262</v>
      </c>
      <c r="F187" s="150">
        <v>1242879.28</v>
      </c>
    </row>
    <row r="188" spans="1:6" ht="76.5">
      <c r="A188" s="83" t="s">
        <v>256</v>
      </c>
      <c r="B188" s="32" t="s">
        <v>166</v>
      </c>
      <c r="C188" s="39" t="s">
        <v>165</v>
      </c>
      <c r="D188" s="5" t="s">
        <v>37</v>
      </c>
      <c r="E188" s="27" t="s">
        <v>252</v>
      </c>
      <c r="F188" s="150">
        <v>6062.1</v>
      </c>
    </row>
    <row r="189" spans="1:6" ht="17.25" customHeight="1">
      <c r="A189" s="83" t="s">
        <v>99</v>
      </c>
      <c r="B189" s="32" t="s">
        <v>166</v>
      </c>
      <c r="C189" s="39" t="s">
        <v>165</v>
      </c>
      <c r="D189" s="5" t="s">
        <v>37</v>
      </c>
      <c r="E189" s="27" t="s">
        <v>98</v>
      </c>
      <c r="F189" s="150">
        <v>1779.4</v>
      </c>
    </row>
    <row r="190" spans="1:6" ht="55.5" customHeight="1">
      <c r="A190" s="82" t="s">
        <v>332</v>
      </c>
      <c r="B190" s="15" t="s">
        <v>166</v>
      </c>
      <c r="C190" s="13" t="s">
        <v>165</v>
      </c>
      <c r="D190" s="13" t="s">
        <v>38</v>
      </c>
      <c r="E190" s="13"/>
      <c r="F190" s="154">
        <f>F191+F192</f>
        <v>1174006.5</v>
      </c>
    </row>
    <row r="191" spans="1:6" ht="25.5">
      <c r="A191" s="48" t="s">
        <v>259</v>
      </c>
      <c r="B191" s="16" t="s">
        <v>166</v>
      </c>
      <c r="C191" s="5" t="s">
        <v>165</v>
      </c>
      <c r="D191" s="5" t="s">
        <v>38</v>
      </c>
      <c r="E191" s="5" t="s">
        <v>258</v>
      </c>
      <c r="F191" s="150">
        <v>1096383.73</v>
      </c>
    </row>
    <row r="192" spans="1:6" ht="13.5" customHeight="1">
      <c r="A192" s="48" t="s">
        <v>236</v>
      </c>
      <c r="B192" s="16" t="s">
        <v>166</v>
      </c>
      <c r="C192" s="5" t="s">
        <v>165</v>
      </c>
      <c r="D192" s="5" t="s">
        <v>38</v>
      </c>
      <c r="E192" s="5" t="s">
        <v>235</v>
      </c>
      <c r="F192" s="150">
        <v>77622.77</v>
      </c>
    </row>
    <row r="193" spans="1:6" ht="81.75" customHeight="1">
      <c r="A193" s="82" t="s">
        <v>333</v>
      </c>
      <c r="B193" s="15" t="s">
        <v>166</v>
      </c>
      <c r="C193" s="13" t="s">
        <v>165</v>
      </c>
      <c r="D193" s="13" t="s">
        <v>39</v>
      </c>
      <c r="E193" s="13"/>
      <c r="F193" s="154">
        <f>SUM(F194:F196)</f>
        <v>582746.46</v>
      </c>
    </row>
    <row r="194" spans="1:6" ht="12.75">
      <c r="A194" s="46" t="s">
        <v>43</v>
      </c>
      <c r="B194" s="16" t="s">
        <v>166</v>
      </c>
      <c r="C194" s="5" t="s">
        <v>165</v>
      </c>
      <c r="D194" s="5" t="s">
        <v>39</v>
      </c>
      <c r="E194" s="5" t="s">
        <v>257</v>
      </c>
      <c r="F194" s="150">
        <v>120846.76</v>
      </c>
    </row>
    <row r="195" spans="1:6" ht="38.25">
      <c r="A195" s="46" t="s">
        <v>36</v>
      </c>
      <c r="B195" s="16" t="s">
        <v>166</v>
      </c>
      <c r="C195" s="5" t="s">
        <v>165</v>
      </c>
      <c r="D195" s="5" t="s">
        <v>39</v>
      </c>
      <c r="E195" s="5" t="s">
        <v>21</v>
      </c>
      <c r="F195" s="150">
        <v>33899.7</v>
      </c>
    </row>
    <row r="196" spans="1:6" ht="25.5">
      <c r="A196" s="46" t="s">
        <v>260</v>
      </c>
      <c r="B196" s="16" t="s">
        <v>166</v>
      </c>
      <c r="C196" s="5" t="s">
        <v>165</v>
      </c>
      <c r="D196" s="5" t="s">
        <v>39</v>
      </c>
      <c r="E196" s="5" t="s">
        <v>240</v>
      </c>
      <c r="F196" s="150">
        <v>428000</v>
      </c>
    </row>
    <row r="197" spans="1:6" ht="27.75" customHeight="1">
      <c r="A197" s="82" t="s">
        <v>105</v>
      </c>
      <c r="B197" s="15" t="s">
        <v>166</v>
      </c>
      <c r="C197" s="13" t="s">
        <v>165</v>
      </c>
      <c r="D197" s="13" t="s">
        <v>106</v>
      </c>
      <c r="E197" s="13"/>
      <c r="F197" s="154">
        <f>F198</f>
        <v>926658.9</v>
      </c>
    </row>
    <row r="198" spans="1:6" ht="27" customHeight="1">
      <c r="A198" s="46" t="s">
        <v>260</v>
      </c>
      <c r="B198" s="16" t="s">
        <v>166</v>
      </c>
      <c r="C198" s="5" t="s">
        <v>165</v>
      </c>
      <c r="D198" s="5" t="s">
        <v>106</v>
      </c>
      <c r="E198" s="5" t="s">
        <v>240</v>
      </c>
      <c r="F198" s="150">
        <v>926658.9</v>
      </c>
    </row>
    <row r="199" spans="1:6" ht="14.25" customHeight="1">
      <c r="A199" s="88" t="s">
        <v>187</v>
      </c>
      <c r="B199" s="17" t="s">
        <v>166</v>
      </c>
      <c r="C199" s="36" t="s">
        <v>172</v>
      </c>
      <c r="D199" s="4"/>
      <c r="E199" s="36"/>
      <c r="F199" s="162">
        <f>F200+F204+F214+F216+F219+F229+F239+F242+F245+F250+F253+F256+F259+F261+F263+F265+F270</f>
        <v>208858484.42</v>
      </c>
    </row>
    <row r="200" spans="1:6" ht="12.75">
      <c r="A200" s="92" t="s">
        <v>291</v>
      </c>
      <c r="B200" s="19" t="s">
        <v>166</v>
      </c>
      <c r="C200" s="37" t="s">
        <v>172</v>
      </c>
      <c r="D200" s="8" t="s">
        <v>40</v>
      </c>
      <c r="E200" s="8"/>
      <c r="F200" s="159">
        <f>F201</f>
        <v>2777193.38</v>
      </c>
    </row>
    <row r="201" spans="1:8" ht="25.5">
      <c r="A201" s="46" t="s">
        <v>260</v>
      </c>
      <c r="B201" s="32" t="s">
        <v>166</v>
      </c>
      <c r="C201" s="39" t="s">
        <v>172</v>
      </c>
      <c r="D201" s="5" t="s">
        <v>40</v>
      </c>
      <c r="E201" s="5" t="s">
        <v>240</v>
      </c>
      <c r="F201" s="150">
        <f>2750078.38+27115</f>
        <v>2777193.38</v>
      </c>
      <c r="H201" s="54"/>
    </row>
    <row r="202" spans="1:6" ht="12.75">
      <c r="A202" s="90" t="s">
        <v>294</v>
      </c>
      <c r="B202" s="19" t="s">
        <v>166</v>
      </c>
      <c r="C202" s="37" t="s">
        <v>172</v>
      </c>
      <c r="D202" s="8" t="s">
        <v>41</v>
      </c>
      <c r="E202" s="37"/>
      <c r="F202" s="159">
        <f>F203</f>
        <v>0</v>
      </c>
    </row>
    <row r="203" spans="1:11" ht="25.5">
      <c r="A203" s="46" t="s">
        <v>260</v>
      </c>
      <c r="B203" s="32" t="s">
        <v>166</v>
      </c>
      <c r="C203" s="39" t="s">
        <v>172</v>
      </c>
      <c r="D203" s="5" t="s">
        <v>41</v>
      </c>
      <c r="E203" s="39" t="s">
        <v>240</v>
      </c>
      <c r="F203" s="150"/>
      <c r="H203" s="45"/>
      <c r="I203" s="45"/>
      <c r="K203" s="54"/>
    </row>
    <row r="204" spans="1:9" ht="17.25" customHeight="1">
      <c r="A204" s="90" t="s">
        <v>292</v>
      </c>
      <c r="B204" s="19" t="s">
        <v>166</v>
      </c>
      <c r="C204" s="37" t="s">
        <v>172</v>
      </c>
      <c r="D204" s="8" t="s">
        <v>42</v>
      </c>
      <c r="E204" s="37"/>
      <c r="F204" s="159">
        <f>SUM(F205:F213)</f>
        <v>50788729.49</v>
      </c>
      <c r="H204" s="45"/>
      <c r="I204" s="45"/>
    </row>
    <row r="205" spans="1:11" ht="21" customHeight="1">
      <c r="A205" s="46" t="s">
        <v>43</v>
      </c>
      <c r="B205" s="32" t="s">
        <v>166</v>
      </c>
      <c r="C205" s="39" t="s">
        <v>172</v>
      </c>
      <c r="D205" s="5" t="s">
        <v>42</v>
      </c>
      <c r="E205" s="27" t="s">
        <v>257</v>
      </c>
      <c r="F205" s="151">
        <v>7279448.33</v>
      </c>
      <c r="H205" s="45"/>
      <c r="I205" s="45"/>
      <c r="K205" s="54"/>
    </row>
    <row r="206" spans="1:11" ht="25.5">
      <c r="A206" s="46" t="s">
        <v>259</v>
      </c>
      <c r="B206" s="32" t="s">
        <v>166</v>
      </c>
      <c r="C206" s="39" t="s">
        <v>172</v>
      </c>
      <c r="D206" s="5" t="s">
        <v>42</v>
      </c>
      <c r="E206" s="27" t="s">
        <v>258</v>
      </c>
      <c r="F206" s="151">
        <v>64594.98</v>
      </c>
      <c r="H206" s="45"/>
      <c r="I206" s="45"/>
      <c r="K206" s="54"/>
    </row>
    <row r="207" spans="1:9" ht="38.25">
      <c r="A207" s="46" t="s">
        <v>36</v>
      </c>
      <c r="B207" s="32" t="s">
        <v>166</v>
      </c>
      <c r="C207" s="39" t="s">
        <v>172</v>
      </c>
      <c r="D207" s="5" t="s">
        <v>42</v>
      </c>
      <c r="E207" s="27" t="s">
        <v>21</v>
      </c>
      <c r="F207" s="151">
        <v>2611368.91</v>
      </c>
      <c r="H207" s="45"/>
      <c r="I207" s="45"/>
    </row>
    <row r="208" spans="1:9" ht="25.5">
      <c r="A208" s="46" t="s">
        <v>260</v>
      </c>
      <c r="B208" s="32" t="s">
        <v>166</v>
      </c>
      <c r="C208" s="39" t="s">
        <v>172</v>
      </c>
      <c r="D208" s="5" t="s">
        <v>42</v>
      </c>
      <c r="E208" s="27" t="s">
        <v>240</v>
      </c>
      <c r="F208" s="151">
        <f>17423828.88+1000000</f>
        <v>18423828.88</v>
      </c>
      <c r="H208" s="45"/>
      <c r="I208" s="45"/>
    </row>
    <row r="209" spans="1:11" ht="40.5" customHeight="1">
      <c r="A209" s="46" t="s">
        <v>261</v>
      </c>
      <c r="B209" s="32" t="s">
        <v>166</v>
      </c>
      <c r="C209" s="39" t="s">
        <v>172</v>
      </c>
      <c r="D209" s="5" t="s">
        <v>42</v>
      </c>
      <c r="E209" s="27" t="s">
        <v>262</v>
      </c>
      <c r="F209" s="151">
        <f>20360584.62+526000</f>
        <v>20886584.62</v>
      </c>
      <c r="K209" s="55"/>
    </row>
    <row r="210" spans="1:6" ht="76.5">
      <c r="A210" s="83" t="s">
        <v>256</v>
      </c>
      <c r="B210" s="32" t="s">
        <v>166</v>
      </c>
      <c r="C210" s="39" t="s">
        <v>172</v>
      </c>
      <c r="D210" s="5" t="s">
        <v>42</v>
      </c>
      <c r="E210" s="27" t="s">
        <v>252</v>
      </c>
      <c r="F210" s="151">
        <v>240273.02</v>
      </c>
    </row>
    <row r="211" spans="1:6" ht="12.75">
      <c r="A211" s="46" t="s">
        <v>251</v>
      </c>
      <c r="B211" s="32" t="s">
        <v>166</v>
      </c>
      <c r="C211" s="39" t="s">
        <v>172</v>
      </c>
      <c r="D211" s="5" t="s">
        <v>42</v>
      </c>
      <c r="E211" s="5" t="s">
        <v>254</v>
      </c>
      <c r="F211" s="151">
        <v>792533</v>
      </c>
    </row>
    <row r="212" spans="1:6" ht="12.75">
      <c r="A212" s="46" t="s">
        <v>253</v>
      </c>
      <c r="B212" s="32" t="s">
        <v>166</v>
      </c>
      <c r="C212" s="39" t="s">
        <v>172</v>
      </c>
      <c r="D212" s="5" t="s">
        <v>42</v>
      </c>
      <c r="E212" s="5" t="s">
        <v>255</v>
      </c>
      <c r="F212" s="151">
        <v>125420.94</v>
      </c>
    </row>
    <row r="213" spans="1:6" ht="12.75">
      <c r="A213" s="46" t="s">
        <v>99</v>
      </c>
      <c r="B213" s="32" t="s">
        <v>166</v>
      </c>
      <c r="C213" s="39" t="s">
        <v>172</v>
      </c>
      <c r="D213" s="5" t="s">
        <v>42</v>
      </c>
      <c r="E213" s="5" t="s">
        <v>98</v>
      </c>
      <c r="F213" s="151">
        <v>364676.81</v>
      </c>
    </row>
    <row r="214" spans="1:6" ht="30.75" customHeight="1">
      <c r="A214" s="90" t="s">
        <v>293</v>
      </c>
      <c r="B214" s="19" t="s">
        <v>166</v>
      </c>
      <c r="C214" s="37" t="s">
        <v>172</v>
      </c>
      <c r="D214" s="8" t="s">
        <v>45</v>
      </c>
      <c r="E214" s="37"/>
      <c r="F214" s="159">
        <f>F215</f>
        <v>19500000</v>
      </c>
    </row>
    <row r="215" spans="1:6" ht="36" customHeight="1">
      <c r="A215" s="46" t="s">
        <v>261</v>
      </c>
      <c r="B215" s="32" t="s">
        <v>166</v>
      </c>
      <c r="C215" s="39" t="s">
        <v>172</v>
      </c>
      <c r="D215" s="5" t="s">
        <v>45</v>
      </c>
      <c r="E215" s="39" t="s">
        <v>262</v>
      </c>
      <c r="F215" s="150">
        <v>19500000</v>
      </c>
    </row>
    <row r="216" spans="1:6" ht="75.75" customHeight="1">
      <c r="A216" s="82" t="s">
        <v>332</v>
      </c>
      <c r="B216" s="15" t="s">
        <v>166</v>
      </c>
      <c r="C216" s="13" t="s">
        <v>172</v>
      </c>
      <c r="D216" s="13" t="s">
        <v>127</v>
      </c>
      <c r="E216" s="13"/>
      <c r="F216" s="154">
        <f>F217+F218</f>
        <v>5058993.5</v>
      </c>
    </row>
    <row r="217" spans="1:6" ht="21.75" customHeight="1">
      <c r="A217" s="48" t="s">
        <v>259</v>
      </c>
      <c r="B217" s="16" t="s">
        <v>166</v>
      </c>
      <c r="C217" s="5" t="s">
        <v>172</v>
      </c>
      <c r="D217" s="5" t="s">
        <v>127</v>
      </c>
      <c r="E217" s="5" t="s">
        <v>258</v>
      </c>
      <c r="F217" s="151">
        <v>3739584.64</v>
      </c>
    </row>
    <row r="218" spans="1:6" ht="18" customHeight="1">
      <c r="A218" s="48" t="s">
        <v>236</v>
      </c>
      <c r="B218" s="16" t="s">
        <v>166</v>
      </c>
      <c r="C218" s="5" t="s">
        <v>172</v>
      </c>
      <c r="D218" s="5" t="s">
        <v>127</v>
      </c>
      <c r="E218" s="5" t="s">
        <v>235</v>
      </c>
      <c r="F218" s="151">
        <v>1319408.86</v>
      </c>
    </row>
    <row r="219" spans="1:6" ht="48" customHeight="1">
      <c r="A219" s="78" t="s">
        <v>359</v>
      </c>
      <c r="B219" s="18" t="s">
        <v>166</v>
      </c>
      <c r="C219" s="38" t="s">
        <v>172</v>
      </c>
      <c r="D219" s="13" t="s">
        <v>46</v>
      </c>
      <c r="E219" s="38"/>
      <c r="F219" s="154">
        <f>SUM(F220:F228)</f>
        <v>118764999.99999999</v>
      </c>
    </row>
    <row r="220" spans="1:6" ht="12.75">
      <c r="A220" s="46" t="s">
        <v>44</v>
      </c>
      <c r="B220" s="16" t="s">
        <v>166</v>
      </c>
      <c r="C220" s="5" t="s">
        <v>172</v>
      </c>
      <c r="D220" s="5" t="s">
        <v>46</v>
      </c>
      <c r="E220" s="27" t="s">
        <v>257</v>
      </c>
      <c r="F220" s="151">
        <v>45821248.64</v>
      </c>
    </row>
    <row r="221" spans="1:6" ht="25.5">
      <c r="A221" s="46" t="s">
        <v>259</v>
      </c>
      <c r="B221" s="16" t="s">
        <v>166</v>
      </c>
      <c r="C221" s="5" t="s">
        <v>172</v>
      </c>
      <c r="D221" s="5" t="s">
        <v>46</v>
      </c>
      <c r="E221" s="27" t="s">
        <v>258</v>
      </c>
      <c r="F221" s="151">
        <v>694872.18</v>
      </c>
    </row>
    <row r="222" spans="1:6" ht="38.25">
      <c r="A222" s="46" t="s">
        <v>36</v>
      </c>
      <c r="B222" s="16" t="s">
        <v>166</v>
      </c>
      <c r="C222" s="5" t="s">
        <v>172</v>
      </c>
      <c r="D222" s="5" t="s">
        <v>46</v>
      </c>
      <c r="E222" s="27" t="s">
        <v>21</v>
      </c>
      <c r="F222" s="151">
        <v>14613984.65</v>
      </c>
    </row>
    <row r="223" spans="1:6" ht="25.5">
      <c r="A223" s="46" t="s">
        <v>260</v>
      </c>
      <c r="B223" s="16" t="s">
        <v>166</v>
      </c>
      <c r="C223" s="5" t="s">
        <v>172</v>
      </c>
      <c r="D223" s="5" t="s">
        <v>46</v>
      </c>
      <c r="E223" s="27" t="s">
        <v>240</v>
      </c>
      <c r="F223" s="151">
        <v>3518948.05</v>
      </c>
    </row>
    <row r="224" spans="1:6" ht="25.5">
      <c r="A224" s="46" t="s">
        <v>265</v>
      </c>
      <c r="B224" s="16" t="s">
        <v>166</v>
      </c>
      <c r="C224" s="5" t="s">
        <v>172</v>
      </c>
      <c r="D224" s="5" t="s">
        <v>46</v>
      </c>
      <c r="E224" s="27" t="s">
        <v>266</v>
      </c>
      <c r="F224" s="151">
        <v>12325.47</v>
      </c>
    </row>
    <row r="225" spans="1:6" ht="25.5">
      <c r="A225" s="46" t="s">
        <v>126</v>
      </c>
      <c r="B225" s="16" t="s">
        <v>166</v>
      </c>
      <c r="C225" s="5" t="s">
        <v>172</v>
      </c>
      <c r="D225" s="5" t="s">
        <v>46</v>
      </c>
      <c r="E225" s="27" t="s">
        <v>125</v>
      </c>
      <c r="F225" s="151">
        <v>13933.14</v>
      </c>
    </row>
    <row r="226" spans="1:6" ht="42" customHeight="1">
      <c r="A226" s="46" t="s">
        <v>261</v>
      </c>
      <c r="B226" s="16" t="s">
        <v>166</v>
      </c>
      <c r="C226" s="5" t="s">
        <v>172</v>
      </c>
      <c r="D226" s="5" t="s">
        <v>46</v>
      </c>
      <c r="E226" s="27" t="s">
        <v>262</v>
      </c>
      <c r="F226" s="151">
        <v>54059999.8</v>
      </c>
    </row>
    <row r="227" spans="1:6" ht="12.75">
      <c r="A227" s="46" t="s">
        <v>253</v>
      </c>
      <c r="B227" s="16" t="s">
        <v>166</v>
      </c>
      <c r="C227" s="5" t="s">
        <v>172</v>
      </c>
      <c r="D227" s="5" t="s">
        <v>46</v>
      </c>
      <c r="E227" s="5" t="s">
        <v>255</v>
      </c>
      <c r="F227" s="151">
        <v>15804.36</v>
      </c>
    </row>
    <row r="228" spans="1:6" ht="18" customHeight="1">
      <c r="A228" s="46" t="s">
        <v>99</v>
      </c>
      <c r="B228" s="16" t="s">
        <v>166</v>
      </c>
      <c r="C228" s="5" t="s">
        <v>172</v>
      </c>
      <c r="D228" s="5" t="s">
        <v>46</v>
      </c>
      <c r="E228" s="5" t="s">
        <v>98</v>
      </c>
      <c r="F228" s="151">
        <v>13883.71</v>
      </c>
    </row>
    <row r="229" spans="1:6" ht="63.75">
      <c r="A229" s="82" t="s">
        <v>209</v>
      </c>
      <c r="B229" s="18" t="s">
        <v>166</v>
      </c>
      <c r="C229" s="38" t="s">
        <v>172</v>
      </c>
      <c r="D229" s="13" t="s">
        <v>47</v>
      </c>
      <c r="E229" s="38"/>
      <c r="F229" s="154">
        <f>SUM(F230:F238)</f>
        <v>1863100</v>
      </c>
    </row>
    <row r="230" spans="1:6" ht="12.75">
      <c r="A230" s="46" t="s">
        <v>43</v>
      </c>
      <c r="B230" s="32" t="s">
        <v>166</v>
      </c>
      <c r="C230" s="39" t="s">
        <v>172</v>
      </c>
      <c r="D230" s="5" t="s">
        <v>47</v>
      </c>
      <c r="E230" s="27" t="s">
        <v>257</v>
      </c>
      <c r="F230" s="151">
        <v>923362.73</v>
      </c>
    </row>
    <row r="231" spans="1:6" ht="14.25" customHeight="1">
      <c r="A231" s="48" t="s">
        <v>259</v>
      </c>
      <c r="B231" s="32" t="s">
        <v>166</v>
      </c>
      <c r="C231" s="39" t="s">
        <v>172</v>
      </c>
      <c r="D231" s="5" t="s">
        <v>47</v>
      </c>
      <c r="E231" s="27" t="s">
        <v>258</v>
      </c>
      <c r="F231" s="151">
        <v>1260</v>
      </c>
    </row>
    <row r="232" spans="1:6" ht="42.75" customHeight="1">
      <c r="A232" s="46" t="s">
        <v>36</v>
      </c>
      <c r="B232" s="32" t="s">
        <v>166</v>
      </c>
      <c r="C232" s="39" t="s">
        <v>172</v>
      </c>
      <c r="D232" s="5" t="s">
        <v>47</v>
      </c>
      <c r="E232" s="5" t="s">
        <v>21</v>
      </c>
      <c r="F232" s="151">
        <v>232618.14</v>
      </c>
    </row>
    <row r="233" spans="1:6" ht="32.25" customHeight="1">
      <c r="A233" s="46" t="s">
        <v>260</v>
      </c>
      <c r="B233" s="32" t="s">
        <v>166</v>
      </c>
      <c r="C233" s="39" t="s">
        <v>172</v>
      </c>
      <c r="D233" s="5" t="s">
        <v>47</v>
      </c>
      <c r="E233" s="5" t="s">
        <v>240</v>
      </c>
      <c r="F233" s="151">
        <v>233134.53</v>
      </c>
    </row>
    <row r="234" spans="1:6" ht="27.75" customHeight="1">
      <c r="A234" s="46" t="s">
        <v>265</v>
      </c>
      <c r="B234" s="32" t="s">
        <v>166</v>
      </c>
      <c r="C234" s="39" t="s">
        <v>172</v>
      </c>
      <c r="D234" s="5" t="s">
        <v>47</v>
      </c>
      <c r="E234" s="5" t="s">
        <v>266</v>
      </c>
      <c r="F234" s="151">
        <v>89442.79</v>
      </c>
    </row>
    <row r="235" spans="1:6" ht="29.25" customHeight="1">
      <c r="A235" s="46" t="s">
        <v>126</v>
      </c>
      <c r="B235" s="32" t="s">
        <v>166</v>
      </c>
      <c r="C235" s="39" t="s">
        <v>172</v>
      </c>
      <c r="D235" s="5" t="s">
        <v>47</v>
      </c>
      <c r="E235" s="5" t="s">
        <v>125</v>
      </c>
      <c r="F235" s="151">
        <v>309233.49</v>
      </c>
    </row>
    <row r="236" spans="1:6" ht="21.75" customHeight="1">
      <c r="A236" s="46" t="s">
        <v>251</v>
      </c>
      <c r="B236" s="32" t="s">
        <v>166</v>
      </c>
      <c r="C236" s="39" t="s">
        <v>172</v>
      </c>
      <c r="D236" s="5" t="s">
        <v>47</v>
      </c>
      <c r="E236" s="5" t="s">
        <v>254</v>
      </c>
      <c r="F236" s="151">
        <v>54082.18</v>
      </c>
    </row>
    <row r="237" spans="1:6" ht="21.75" customHeight="1">
      <c r="A237" s="46" t="s">
        <v>253</v>
      </c>
      <c r="B237" s="32" t="s">
        <v>166</v>
      </c>
      <c r="C237" s="39" t="s">
        <v>172</v>
      </c>
      <c r="D237" s="5" t="s">
        <v>47</v>
      </c>
      <c r="E237" s="5" t="s">
        <v>255</v>
      </c>
      <c r="F237" s="151">
        <v>1300</v>
      </c>
    </row>
    <row r="238" spans="1:6" ht="21.75" customHeight="1">
      <c r="A238" s="46" t="s">
        <v>99</v>
      </c>
      <c r="B238" s="32" t="s">
        <v>166</v>
      </c>
      <c r="C238" s="39" t="s">
        <v>172</v>
      </c>
      <c r="D238" s="5" t="s">
        <v>47</v>
      </c>
      <c r="E238" s="5" t="s">
        <v>98</v>
      </c>
      <c r="F238" s="151">
        <v>18666.14</v>
      </c>
    </row>
    <row r="239" spans="1:6" ht="102" customHeight="1">
      <c r="A239" s="82" t="s">
        <v>333</v>
      </c>
      <c r="B239" s="15" t="s">
        <v>166</v>
      </c>
      <c r="C239" s="13" t="s">
        <v>172</v>
      </c>
      <c r="D239" s="13" t="s">
        <v>48</v>
      </c>
      <c r="E239" s="13"/>
      <c r="F239" s="154">
        <f>SUM(F240:F241)</f>
        <v>58253.54</v>
      </c>
    </row>
    <row r="240" spans="1:6" ht="29.25" customHeight="1">
      <c r="A240" s="46" t="s">
        <v>260</v>
      </c>
      <c r="B240" s="16" t="s">
        <v>166</v>
      </c>
      <c r="C240" s="5" t="s">
        <v>172</v>
      </c>
      <c r="D240" s="5" t="s">
        <v>48</v>
      </c>
      <c r="E240" s="5" t="s">
        <v>240</v>
      </c>
      <c r="F240" s="150">
        <v>34253.54</v>
      </c>
    </row>
    <row r="241" spans="1:6" ht="18.75" customHeight="1">
      <c r="A241" s="48" t="s">
        <v>236</v>
      </c>
      <c r="B241" s="16" t="s">
        <v>166</v>
      </c>
      <c r="C241" s="5" t="s">
        <v>172</v>
      </c>
      <c r="D241" s="5" t="s">
        <v>48</v>
      </c>
      <c r="E241" s="5" t="s">
        <v>235</v>
      </c>
      <c r="F241" s="150">
        <v>24000</v>
      </c>
    </row>
    <row r="242" spans="1:6" ht="38.25">
      <c r="A242" s="100" t="s">
        <v>281</v>
      </c>
      <c r="B242" s="19" t="s">
        <v>166</v>
      </c>
      <c r="C242" s="37" t="s">
        <v>172</v>
      </c>
      <c r="D242" s="8" t="s">
        <v>147</v>
      </c>
      <c r="E242" s="37"/>
      <c r="F242" s="159">
        <f>F243+F244</f>
        <v>631800</v>
      </c>
    </row>
    <row r="243" spans="1:6" ht="25.5">
      <c r="A243" s="46" t="s">
        <v>260</v>
      </c>
      <c r="B243" s="16" t="s">
        <v>166</v>
      </c>
      <c r="C243" s="5" t="s">
        <v>172</v>
      </c>
      <c r="D243" s="5" t="s">
        <v>147</v>
      </c>
      <c r="E243" s="27" t="s">
        <v>240</v>
      </c>
      <c r="F243" s="150">
        <v>330800</v>
      </c>
    </row>
    <row r="244" spans="1:6" ht="12.75">
      <c r="A244" s="48" t="s">
        <v>236</v>
      </c>
      <c r="B244" s="16" t="s">
        <v>166</v>
      </c>
      <c r="C244" s="5" t="s">
        <v>172</v>
      </c>
      <c r="D244" s="5" t="s">
        <v>147</v>
      </c>
      <c r="E244" s="27" t="s">
        <v>235</v>
      </c>
      <c r="F244" s="150">
        <v>301000</v>
      </c>
    </row>
    <row r="245" spans="1:6" ht="27.75" customHeight="1">
      <c r="A245" s="82" t="s">
        <v>364</v>
      </c>
      <c r="B245" s="15" t="s">
        <v>166</v>
      </c>
      <c r="C245" s="13" t="s">
        <v>172</v>
      </c>
      <c r="D245" s="13" t="s">
        <v>148</v>
      </c>
      <c r="E245" s="13"/>
      <c r="F245" s="154">
        <f>SUM(F246:F249)</f>
        <v>3371000</v>
      </c>
    </row>
    <row r="246" spans="1:6" ht="12.75">
      <c r="A246" s="46" t="s">
        <v>43</v>
      </c>
      <c r="B246" s="16" t="s">
        <v>166</v>
      </c>
      <c r="C246" s="5" t="s">
        <v>172</v>
      </c>
      <c r="D246" s="5" t="s">
        <v>148</v>
      </c>
      <c r="E246" s="27" t="s">
        <v>257</v>
      </c>
      <c r="F246" s="150">
        <v>0</v>
      </c>
    </row>
    <row r="247" spans="1:6" ht="25.5">
      <c r="A247" s="46" t="s">
        <v>259</v>
      </c>
      <c r="B247" s="16" t="s">
        <v>166</v>
      </c>
      <c r="C247" s="5" t="s">
        <v>172</v>
      </c>
      <c r="D247" s="5" t="s">
        <v>148</v>
      </c>
      <c r="E247" s="27" t="s">
        <v>258</v>
      </c>
      <c r="F247" s="150">
        <v>0</v>
      </c>
    </row>
    <row r="248" spans="1:6" ht="38.25">
      <c r="A248" s="46" t="s">
        <v>36</v>
      </c>
      <c r="B248" s="16" t="s">
        <v>166</v>
      </c>
      <c r="C248" s="5" t="s">
        <v>172</v>
      </c>
      <c r="D248" s="5" t="s">
        <v>148</v>
      </c>
      <c r="E248" s="27" t="s">
        <v>21</v>
      </c>
      <c r="F248" s="150">
        <v>1233000.78</v>
      </c>
    </row>
    <row r="249" spans="1:6" ht="38.25">
      <c r="A249" s="46" t="s">
        <v>261</v>
      </c>
      <c r="B249" s="16" t="s">
        <v>166</v>
      </c>
      <c r="C249" s="5" t="s">
        <v>172</v>
      </c>
      <c r="D249" s="5" t="s">
        <v>148</v>
      </c>
      <c r="E249" s="27" t="s">
        <v>262</v>
      </c>
      <c r="F249" s="157">
        <v>2137999.22</v>
      </c>
    </row>
    <row r="250" spans="1:6" ht="42.75" customHeight="1">
      <c r="A250" s="77" t="s">
        <v>346</v>
      </c>
      <c r="B250" s="15" t="s">
        <v>166</v>
      </c>
      <c r="C250" s="13" t="s">
        <v>172</v>
      </c>
      <c r="D250" s="13" t="s">
        <v>107</v>
      </c>
      <c r="E250" s="26"/>
      <c r="F250" s="156">
        <f>F251+F252</f>
        <v>2248341.1</v>
      </c>
    </row>
    <row r="251" spans="1:6" ht="20.25" customHeight="1">
      <c r="A251" s="46" t="s">
        <v>260</v>
      </c>
      <c r="B251" s="16" t="s">
        <v>166</v>
      </c>
      <c r="C251" s="5" t="s">
        <v>172</v>
      </c>
      <c r="D251" s="5" t="s">
        <v>107</v>
      </c>
      <c r="E251" s="27" t="s">
        <v>240</v>
      </c>
      <c r="F251" s="157">
        <v>1321341.1</v>
      </c>
    </row>
    <row r="252" spans="1:6" ht="19.5" customHeight="1">
      <c r="A252" s="48" t="s">
        <v>236</v>
      </c>
      <c r="B252" s="16" t="s">
        <v>166</v>
      </c>
      <c r="C252" s="5" t="s">
        <v>172</v>
      </c>
      <c r="D252" s="5" t="s">
        <v>107</v>
      </c>
      <c r="E252" s="27" t="s">
        <v>235</v>
      </c>
      <c r="F252" s="157">
        <v>927000</v>
      </c>
    </row>
    <row r="253" spans="1:6" ht="29.25" customHeight="1">
      <c r="A253" s="82" t="s">
        <v>111</v>
      </c>
      <c r="B253" s="15" t="s">
        <v>166</v>
      </c>
      <c r="C253" s="13" t="s">
        <v>172</v>
      </c>
      <c r="D253" s="13" t="s">
        <v>110</v>
      </c>
      <c r="E253" s="26"/>
      <c r="F253" s="156">
        <f>F254+F255</f>
        <v>1535000</v>
      </c>
    </row>
    <row r="254" spans="1:6" ht="25.5" customHeight="1">
      <c r="A254" s="46" t="s">
        <v>260</v>
      </c>
      <c r="B254" s="16" t="s">
        <v>166</v>
      </c>
      <c r="C254" s="5" t="s">
        <v>172</v>
      </c>
      <c r="D254" s="5" t="s">
        <v>110</v>
      </c>
      <c r="E254" s="27" t="s">
        <v>240</v>
      </c>
      <c r="F254" s="157">
        <v>522428</v>
      </c>
    </row>
    <row r="255" spans="1:6" ht="18" customHeight="1">
      <c r="A255" s="48" t="s">
        <v>236</v>
      </c>
      <c r="B255" s="16" t="s">
        <v>166</v>
      </c>
      <c r="C255" s="5" t="s">
        <v>172</v>
      </c>
      <c r="D255" s="5" t="s">
        <v>110</v>
      </c>
      <c r="E255" s="27" t="s">
        <v>235</v>
      </c>
      <c r="F255" s="157">
        <v>1012572</v>
      </c>
    </row>
    <row r="256" spans="1:6" ht="28.5" customHeight="1">
      <c r="A256" s="82" t="s">
        <v>109</v>
      </c>
      <c r="B256" s="15" t="s">
        <v>166</v>
      </c>
      <c r="C256" s="13" t="s">
        <v>172</v>
      </c>
      <c r="D256" s="13" t="s">
        <v>108</v>
      </c>
      <c r="E256" s="26"/>
      <c r="F256" s="156">
        <f>F257+F258</f>
        <v>103000</v>
      </c>
    </row>
    <row r="257" spans="1:6" ht="30" customHeight="1">
      <c r="A257" s="46" t="s">
        <v>260</v>
      </c>
      <c r="B257" s="16" t="s">
        <v>166</v>
      </c>
      <c r="C257" s="5" t="s">
        <v>172</v>
      </c>
      <c r="D257" s="5" t="s">
        <v>108</v>
      </c>
      <c r="E257" s="27" t="s">
        <v>257</v>
      </c>
      <c r="F257" s="157">
        <v>79108</v>
      </c>
    </row>
    <row r="258" spans="1:6" ht="18.75" customHeight="1">
      <c r="A258" s="48" t="s">
        <v>236</v>
      </c>
      <c r="B258" s="16" t="s">
        <v>166</v>
      </c>
      <c r="C258" s="5" t="s">
        <v>172</v>
      </c>
      <c r="D258" s="5" t="s">
        <v>108</v>
      </c>
      <c r="E258" s="27" t="s">
        <v>21</v>
      </c>
      <c r="F258" s="157">
        <v>23892</v>
      </c>
    </row>
    <row r="259" spans="1:6" ht="42.75" customHeight="1">
      <c r="A259" s="82" t="s">
        <v>134</v>
      </c>
      <c r="B259" s="15" t="s">
        <v>166</v>
      </c>
      <c r="C259" s="13" t="s">
        <v>172</v>
      </c>
      <c r="D259" s="13" t="s">
        <v>135</v>
      </c>
      <c r="E259" s="26"/>
      <c r="F259" s="156">
        <f>F260</f>
        <v>1400000</v>
      </c>
    </row>
    <row r="260" spans="1:6" ht="30" customHeight="1">
      <c r="A260" s="46" t="s">
        <v>260</v>
      </c>
      <c r="B260" s="16" t="s">
        <v>166</v>
      </c>
      <c r="C260" s="5" t="s">
        <v>172</v>
      </c>
      <c r="D260" s="5" t="s">
        <v>135</v>
      </c>
      <c r="E260" s="27" t="s">
        <v>240</v>
      </c>
      <c r="F260" s="157">
        <v>1400000</v>
      </c>
    </row>
    <row r="261" spans="1:6" ht="54.75" customHeight="1">
      <c r="A261" s="82" t="s">
        <v>136</v>
      </c>
      <c r="B261" s="15" t="s">
        <v>166</v>
      </c>
      <c r="C261" s="13" t="s">
        <v>172</v>
      </c>
      <c r="D261" s="13" t="s">
        <v>137</v>
      </c>
      <c r="E261" s="26"/>
      <c r="F261" s="156">
        <f>F262</f>
        <v>600000</v>
      </c>
    </row>
    <row r="262" spans="1:6" ht="32.25" customHeight="1">
      <c r="A262" s="46" t="s">
        <v>260</v>
      </c>
      <c r="B262" s="16" t="s">
        <v>166</v>
      </c>
      <c r="C262" s="5" t="s">
        <v>172</v>
      </c>
      <c r="D262" s="5" t="s">
        <v>137</v>
      </c>
      <c r="E262" s="27" t="s">
        <v>240</v>
      </c>
      <c r="F262" s="157">
        <v>600000</v>
      </c>
    </row>
    <row r="263" spans="1:6" ht="66" customHeight="1">
      <c r="A263" s="82" t="s">
        <v>159</v>
      </c>
      <c r="B263" s="15" t="s">
        <v>166</v>
      </c>
      <c r="C263" s="13" t="s">
        <v>172</v>
      </c>
      <c r="D263" s="13" t="s">
        <v>160</v>
      </c>
      <c r="E263" s="26"/>
      <c r="F263" s="156">
        <f>F264</f>
        <v>2000</v>
      </c>
    </row>
    <row r="264" spans="1:6" ht="32.25" customHeight="1">
      <c r="A264" s="46" t="s">
        <v>260</v>
      </c>
      <c r="B264" s="16" t="s">
        <v>166</v>
      </c>
      <c r="C264" s="5" t="s">
        <v>172</v>
      </c>
      <c r="D264" s="5" t="s">
        <v>160</v>
      </c>
      <c r="E264" s="27" t="s">
        <v>240</v>
      </c>
      <c r="F264" s="157">
        <v>2000</v>
      </c>
    </row>
    <row r="265" spans="1:12" s="57" customFormat="1" ht="18.75" customHeight="1">
      <c r="A265" s="82" t="s">
        <v>128</v>
      </c>
      <c r="B265" s="15" t="s">
        <v>166</v>
      </c>
      <c r="C265" s="13" t="s">
        <v>172</v>
      </c>
      <c r="D265" s="13" t="s">
        <v>149</v>
      </c>
      <c r="E265" s="26"/>
      <c r="F265" s="156">
        <f>F266+F267+F268+F269</f>
        <v>5073.41</v>
      </c>
      <c r="H265" s="58"/>
      <c r="I265" s="58"/>
      <c r="J265" s="58"/>
      <c r="K265" s="58"/>
      <c r="L265" s="58"/>
    </row>
    <row r="266" spans="1:6" ht="18.75" customHeight="1">
      <c r="A266" s="46" t="s">
        <v>260</v>
      </c>
      <c r="B266" s="16" t="s">
        <v>166</v>
      </c>
      <c r="C266" s="5" t="s">
        <v>172</v>
      </c>
      <c r="D266" s="5" t="s">
        <v>149</v>
      </c>
      <c r="E266" s="27" t="s">
        <v>240</v>
      </c>
      <c r="F266" s="157">
        <v>10</v>
      </c>
    </row>
    <row r="267" spans="1:6" ht="18.75" customHeight="1">
      <c r="A267" s="46" t="s">
        <v>251</v>
      </c>
      <c r="B267" s="16" t="s">
        <v>166</v>
      </c>
      <c r="C267" s="5" t="s">
        <v>172</v>
      </c>
      <c r="D267" s="5" t="s">
        <v>149</v>
      </c>
      <c r="E267" s="27" t="s">
        <v>254</v>
      </c>
      <c r="F267" s="157">
        <v>0</v>
      </c>
    </row>
    <row r="268" spans="1:6" ht="18.75" customHeight="1">
      <c r="A268" s="46" t="s">
        <v>253</v>
      </c>
      <c r="B268" s="16" t="s">
        <v>166</v>
      </c>
      <c r="C268" s="5" t="s">
        <v>172</v>
      </c>
      <c r="D268" s="5" t="s">
        <v>149</v>
      </c>
      <c r="E268" s="27" t="s">
        <v>255</v>
      </c>
      <c r="F268" s="157">
        <v>200</v>
      </c>
    </row>
    <row r="269" spans="1:6" ht="18.75" customHeight="1">
      <c r="A269" s="46" t="s">
        <v>99</v>
      </c>
      <c r="B269" s="16" t="s">
        <v>166</v>
      </c>
      <c r="C269" s="5" t="s">
        <v>172</v>
      </c>
      <c r="D269" s="5" t="s">
        <v>149</v>
      </c>
      <c r="E269" s="27" t="s">
        <v>98</v>
      </c>
      <c r="F269" s="157">
        <v>4863.41</v>
      </c>
    </row>
    <row r="270" spans="1:6" ht="29.25" customHeight="1">
      <c r="A270" s="90" t="s">
        <v>113</v>
      </c>
      <c r="B270" s="52" t="s">
        <v>166</v>
      </c>
      <c r="C270" s="8" t="s">
        <v>172</v>
      </c>
      <c r="D270" s="8" t="s">
        <v>150</v>
      </c>
      <c r="E270" s="65"/>
      <c r="F270" s="163">
        <f>F271+F272</f>
        <v>151000</v>
      </c>
    </row>
    <row r="271" spans="1:6" ht="29.25" customHeight="1">
      <c r="A271" s="46" t="s">
        <v>260</v>
      </c>
      <c r="B271" s="16" t="s">
        <v>166</v>
      </c>
      <c r="C271" s="5" t="s">
        <v>172</v>
      </c>
      <c r="D271" s="5" t="s">
        <v>150</v>
      </c>
      <c r="E271" s="27" t="s">
        <v>240</v>
      </c>
      <c r="F271" s="157">
        <v>51862</v>
      </c>
    </row>
    <row r="272" spans="1:6" ht="29.25" customHeight="1">
      <c r="A272" s="46" t="s">
        <v>260</v>
      </c>
      <c r="B272" s="16" t="s">
        <v>166</v>
      </c>
      <c r="C272" s="5" t="s">
        <v>172</v>
      </c>
      <c r="D272" s="5" t="s">
        <v>150</v>
      </c>
      <c r="E272" s="27" t="s">
        <v>235</v>
      </c>
      <c r="F272" s="157">
        <v>99138</v>
      </c>
    </row>
    <row r="273" spans="1:6" ht="12.75">
      <c r="A273" s="87" t="s">
        <v>234</v>
      </c>
      <c r="B273" s="47" t="s">
        <v>166</v>
      </c>
      <c r="C273" s="4" t="s">
        <v>166</v>
      </c>
      <c r="D273" s="5"/>
      <c r="E273" s="27"/>
      <c r="F273" s="164">
        <f>F274+F281+F284+F278</f>
        <v>1724720.8</v>
      </c>
    </row>
    <row r="274" spans="1:6" ht="12.75">
      <c r="A274" s="82" t="s">
        <v>295</v>
      </c>
      <c r="B274" s="18" t="s">
        <v>166</v>
      </c>
      <c r="C274" s="13" t="s">
        <v>166</v>
      </c>
      <c r="D274" s="13" t="s">
        <v>79</v>
      </c>
      <c r="E274" s="13"/>
      <c r="F274" s="154">
        <f>SUM(F275:F277)</f>
        <v>107500</v>
      </c>
    </row>
    <row r="275" spans="1:11" ht="38.25">
      <c r="A275" s="46" t="s">
        <v>329</v>
      </c>
      <c r="B275" s="32" t="s">
        <v>166</v>
      </c>
      <c r="C275" s="39" t="s">
        <v>166</v>
      </c>
      <c r="D275" s="5" t="s">
        <v>79</v>
      </c>
      <c r="E275" s="5" t="s">
        <v>326</v>
      </c>
      <c r="F275" s="150">
        <v>0</v>
      </c>
      <c r="H275" s="45"/>
      <c r="I275" s="45"/>
      <c r="K275" s="54"/>
    </row>
    <row r="276" spans="1:9" ht="25.5">
      <c r="A276" s="46" t="s">
        <v>260</v>
      </c>
      <c r="B276" s="32" t="s">
        <v>166</v>
      </c>
      <c r="C276" s="39" t="s">
        <v>166</v>
      </c>
      <c r="D276" s="5" t="s">
        <v>79</v>
      </c>
      <c r="E276" s="5" t="s">
        <v>240</v>
      </c>
      <c r="F276" s="150">
        <f>90400+14100</f>
        <v>104500</v>
      </c>
      <c r="H276" s="45"/>
      <c r="I276" s="45"/>
    </row>
    <row r="277" spans="1:9" ht="12.75">
      <c r="A277" s="46" t="s">
        <v>384</v>
      </c>
      <c r="B277" s="32" t="s">
        <v>385</v>
      </c>
      <c r="C277" s="39" t="s">
        <v>166</v>
      </c>
      <c r="D277" s="5" t="s">
        <v>79</v>
      </c>
      <c r="E277" s="5" t="s">
        <v>386</v>
      </c>
      <c r="F277" s="150">
        <v>3000</v>
      </c>
      <c r="H277" s="45"/>
      <c r="I277" s="45"/>
    </row>
    <row r="278" spans="1:9" ht="14.25" customHeight="1">
      <c r="A278" s="77" t="s">
        <v>114</v>
      </c>
      <c r="B278" s="18" t="s">
        <v>166</v>
      </c>
      <c r="C278" s="38" t="s">
        <v>166</v>
      </c>
      <c r="D278" s="13" t="s">
        <v>115</v>
      </c>
      <c r="E278" s="13"/>
      <c r="F278" s="154">
        <f>F279+F280</f>
        <v>1271000</v>
      </c>
      <c r="H278" s="45"/>
      <c r="I278" s="45"/>
    </row>
    <row r="279" spans="1:11" ht="27.75" customHeight="1">
      <c r="A279" s="46" t="s">
        <v>260</v>
      </c>
      <c r="B279" s="32" t="s">
        <v>166</v>
      </c>
      <c r="C279" s="39" t="s">
        <v>166</v>
      </c>
      <c r="D279" s="5" t="s">
        <v>115</v>
      </c>
      <c r="E279" s="5" t="s">
        <v>240</v>
      </c>
      <c r="F279" s="150">
        <v>514887.5</v>
      </c>
      <c r="H279" s="45"/>
      <c r="I279" s="45"/>
      <c r="K279" s="54"/>
    </row>
    <row r="280" spans="1:9" ht="18.75" customHeight="1">
      <c r="A280" s="48" t="s">
        <v>236</v>
      </c>
      <c r="B280" s="32" t="s">
        <v>166</v>
      </c>
      <c r="C280" s="39" t="s">
        <v>166</v>
      </c>
      <c r="D280" s="5" t="s">
        <v>115</v>
      </c>
      <c r="E280" s="5" t="s">
        <v>235</v>
      </c>
      <c r="F280" s="150">
        <v>756112.5</v>
      </c>
      <c r="H280" s="45"/>
      <c r="I280" s="45"/>
    </row>
    <row r="281" spans="1:9" ht="38.25">
      <c r="A281" s="82" t="s">
        <v>296</v>
      </c>
      <c r="B281" s="18" t="s">
        <v>166</v>
      </c>
      <c r="C281" s="13" t="s">
        <v>166</v>
      </c>
      <c r="D281" s="13" t="s">
        <v>151</v>
      </c>
      <c r="E281" s="13"/>
      <c r="F281" s="154">
        <f>SUM(F282:F283)</f>
        <v>141300</v>
      </c>
      <c r="H281" s="45"/>
      <c r="I281" s="45"/>
    </row>
    <row r="282" spans="1:6" ht="25.5">
      <c r="A282" s="46" t="s">
        <v>260</v>
      </c>
      <c r="B282" s="32" t="s">
        <v>166</v>
      </c>
      <c r="C282" s="39" t="s">
        <v>166</v>
      </c>
      <c r="D282" s="5" t="s">
        <v>151</v>
      </c>
      <c r="E282" s="5" t="s">
        <v>240</v>
      </c>
      <c r="F282" s="150">
        <v>57242</v>
      </c>
    </row>
    <row r="283" spans="1:11" ht="12.75">
      <c r="A283" s="48" t="s">
        <v>236</v>
      </c>
      <c r="B283" s="32" t="s">
        <v>166</v>
      </c>
      <c r="C283" s="39" t="s">
        <v>166</v>
      </c>
      <c r="D283" s="5" t="s">
        <v>151</v>
      </c>
      <c r="E283" s="39" t="s">
        <v>235</v>
      </c>
      <c r="F283" s="150">
        <v>84058</v>
      </c>
      <c r="K283" s="55"/>
    </row>
    <row r="284" spans="1:6" ht="33" customHeight="1">
      <c r="A284" s="82" t="s">
        <v>2</v>
      </c>
      <c r="B284" s="18" t="s">
        <v>166</v>
      </c>
      <c r="C284" s="13" t="s">
        <v>166</v>
      </c>
      <c r="D284" s="13" t="s">
        <v>49</v>
      </c>
      <c r="E284" s="5"/>
      <c r="F284" s="154">
        <f>F285+F286+F287</f>
        <v>204920.8</v>
      </c>
    </row>
    <row r="285" spans="1:6" ht="12.75">
      <c r="A285" s="46" t="s">
        <v>43</v>
      </c>
      <c r="B285" s="32" t="s">
        <v>166</v>
      </c>
      <c r="C285" s="5" t="s">
        <v>166</v>
      </c>
      <c r="D285" s="5" t="s">
        <v>49</v>
      </c>
      <c r="E285" s="5" t="s">
        <v>257</v>
      </c>
      <c r="F285" s="165">
        <v>99955.31</v>
      </c>
    </row>
    <row r="286" spans="1:6" ht="38.25">
      <c r="A286" s="46" t="s">
        <v>36</v>
      </c>
      <c r="B286" s="32" t="s">
        <v>166</v>
      </c>
      <c r="C286" s="5" t="s">
        <v>166</v>
      </c>
      <c r="D286" s="5" t="s">
        <v>49</v>
      </c>
      <c r="E286" s="5" t="s">
        <v>21</v>
      </c>
      <c r="F286" s="165">
        <v>32018.69</v>
      </c>
    </row>
    <row r="287" spans="1:6" ht="12.75">
      <c r="A287" s="48" t="s">
        <v>236</v>
      </c>
      <c r="B287" s="32" t="s">
        <v>166</v>
      </c>
      <c r="C287" s="5" t="s">
        <v>166</v>
      </c>
      <c r="D287" s="5" t="s">
        <v>49</v>
      </c>
      <c r="E287" s="5" t="s">
        <v>235</v>
      </c>
      <c r="F287" s="165">
        <v>72946.8</v>
      </c>
    </row>
    <row r="288" spans="1:6" ht="12.75">
      <c r="A288" s="88" t="s">
        <v>188</v>
      </c>
      <c r="B288" s="17" t="s">
        <v>166</v>
      </c>
      <c r="C288" s="4" t="s">
        <v>168</v>
      </c>
      <c r="D288" s="4"/>
      <c r="E288" s="4"/>
      <c r="F288" s="153">
        <f>F289+F297+F303+F305+F307+F310</f>
        <v>14965261.44</v>
      </c>
    </row>
    <row r="289" spans="1:6" ht="25.5">
      <c r="A289" s="90" t="s">
        <v>297</v>
      </c>
      <c r="B289" s="19" t="s">
        <v>166</v>
      </c>
      <c r="C289" s="8" t="s">
        <v>168</v>
      </c>
      <c r="D289" s="8" t="s">
        <v>80</v>
      </c>
      <c r="E289" s="8"/>
      <c r="F289" s="159">
        <f>SUM(F290:F296)</f>
        <v>11114910.66</v>
      </c>
    </row>
    <row r="290" spans="1:6" ht="12.75">
      <c r="A290" s="46" t="s">
        <v>43</v>
      </c>
      <c r="B290" s="32" t="s">
        <v>166</v>
      </c>
      <c r="C290" s="5" t="s">
        <v>168</v>
      </c>
      <c r="D290" s="5" t="s">
        <v>80</v>
      </c>
      <c r="E290" s="27" t="s">
        <v>257</v>
      </c>
      <c r="F290" s="150">
        <v>7026481.75</v>
      </c>
    </row>
    <row r="291" spans="1:11" ht="25.5">
      <c r="A291" s="46" t="s">
        <v>259</v>
      </c>
      <c r="B291" s="32" t="s">
        <v>166</v>
      </c>
      <c r="C291" s="5" t="s">
        <v>168</v>
      </c>
      <c r="D291" s="5" t="s">
        <v>80</v>
      </c>
      <c r="E291" s="27" t="s">
        <v>258</v>
      </c>
      <c r="F291" s="150">
        <v>280183.19</v>
      </c>
      <c r="H291" s="45"/>
      <c r="I291" s="45"/>
      <c r="K291" s="54"/>
    </row>
    <row r="292" spans="1:9" ht="38.25">
      <c r="A292" s="46" t="s">
        <v>36</v>
      </c>
      <c r="B292" s="32" t="s">
        <v>166</v>
      </c>
      <c r="C292" s="5" t="s">
        <v>168</v>
      </c>
      <c r="D292" s="5" t="s">
        <v>80</v>
      </c>
      <c r="E292" s="27" t="s">
        <v>21</v>
      </c>
      <c r="F292" s="150">
        <v>2991412.2</v>
      </c>
      <c r="H292" s="45"/>
      <c r="I292" s="45"/>
    </row>
    <row r="293" spans="1:9" ht="25.5">
      <c r="A293" s="46" t="s">
        <v>260</v>
      </c>
      <c r="B293" s="32" t="s">
        <v>166</v>
      </c>
      <c r="C293" s="5" t="s">
        <v>168</v>
      </c>
      <c r="D293" s="5" t="s">
        <v>80</v>
      </c>
      <c r="E293" s="27" t="s">
        <v>240</v>
      </c>
      <c r="F293" s="150">
        <v>700431.41</v>
      </c>
      <c r="H293" s="45"/>
      <c r="I293" s="45"/>
    </row>
    <row r="294" spans="1:11" ht="20.25" customHeight="1">
      <c r="A294" s="46" t="s">
        <v>251</v>
      </c>
      <c r="B294" s="32" t="s">
        <v>166</v>
      </c>
      <c r="C294" s="5" t="s">
        <v>168</v>
      </c>
      <c r="D294" s="5" t="s">
        <v>80</v>
      </c>
      <c r="E294" s="5" t="s">
        <v>254</v>
      </c>
      <c r="F294" s="150">
        <v>2400</v>
      </c>
      <c r="H294" s="45"/>
      <c r="I294" s="45"/>
      <c r="K294" s="54"/>
    </row>
    <row r="295" spans="1:9" ht="12.75">
      <c r="A295" s="46" t="s">
        <v>253</v>
      </c>
      <c r="B295" s="32" t="s">
        <v>166</v>
      </c>
      <c r="C295" s="5" t="s">
        <v>168</v>
      </c>
      <c r="D295" s="5" t="s">
        <v>80</v>
      </c>
      <c r="E295" s="5" t="s">
        <v>255</v>
      </c>
      <c r="F295" s="150">
        <v>3500</v>
      </c>
      <c r="H295" s="45"/>
      <c r="I295" s="45"/>
    </row>
    <row r="296" spans="1:9" ht="12.75">
      <c r="A296" s="46" t="s">
        <v>99</v>
      </c>
      <c r="B296" s="32" t="s">
        <v>166</v>
      </c>
      <c r="C296" s="5" t="s">
        <v>168</v>
      </c>
      <c r="D296" s="5" t="s">
        <v>80</v>
      </c>
      <c r="E296" s="5" t="s">
        <v>98</v>
      </c>
      <c r="F296" s="150">
        <v>110502.11</v>
      </c>
      <c r="H296" s="45"/>
      <c r="I296" s="45"/>
    </row>
    <row r="297" spans="1:11" ht="42" customHeight="1">
      <c r="A297" s="82" t="s">
        <v>347</v>
      </c>
      <c r="B297" s="18" t="s">
        <v>166</v>
      </c>
      <c r="C297" s="13" t="s">
        <v>168</v>
      </c>
      <c r="D297" s="13" t="s">
        <v>94</v>
      </c>
      <c r="E297" s="13"/>
      <c r="F297" s="154">
        <f>SUM(F298:F302)</f>
        <v>781140</v>
      </c>
      <c r="K297" s="55"/>
    </row>
    <row r="298" spans="1:11" ht="27" customHeight="1">
      <c r="A298" s="46" t="s">
        <v>259</v>
      </c>
      <c r="B298" s="32" t="s">
        <v>166</v>
      </c>
      <c r="C298" s="39" t="s">
        <v>168</v>
      </c>
      <c r="D298" s="5" t="s">
        <v>94</v>
      </c>
      <c r="E298" s="5" t="s">
        <v>258</v>
      </c>
      <c r="F298" s="150">
        <v>16190</v>
      </c>
      <c r="K298" s="55"/>
    </row>
    <row r="299" spans="1:6" ht="39.75" customHeight="1" hidden="1">
      <c r="A299" s="46" t="s">
        <v>283</v>
      </c>
      <c r="B299" s="32" t="s">
        <v>166</v>
      </c>
      <c r="C299" s="39" t="s">
        <v>168</v>
      </c>
      <c r="D299" s="5" t="s">
        <v>94</v>
      </c>
      <c r="E299" s="5" t="s">
        <v>284</v>
      </c>
      <c r="F299" s="150">
        <v>0</v>
      </c>
    </row>
    <row r="300" spans="1:6" ht="38.25">
      <c r="A300" s="46" t="s">
        <v>368</v>
      </c>
      <c r="B300" s="32" t="s">
        <v>166</v>
      </c>
      <c r="C300" s="39" t="s">
        <v>168</v>
      </c>
      <c r="D300" s="5" t="s">
        <v>94</v>
      </c>
      <c r="E300" s="5" t="s">
        <v>240</v>
      </c>
      <c r="F300" s="150">
        <v>99950</v>
      </c>
    </row>
    <row r="301" spans="1:6" ht="24.75" customHeight="1">
      <c r="A301" s="46" t="s">
        <v>355</v>
      </c>
      <c r="B301" s="32" t="s">
        <v>166</v>
      </c>
      <c r="C301" s="39" t="s">
        <v>168</v>
      </c>
      <c r="D301" s="5" t="s">
        <v>94</v>
      </c>
      <c r="E301" s="5" t="s">
        <v>235</v>
      </c>
      <c r="F301" s="150">
        <v>665000</v>
      </c>
    </row>
    <row r="302" spans="1:6" ht="12.75" hidden="1">
      <c r="A302" s="48" t="s">
        <v>236</v>
      </c>
      <c r="B302" s="32" t="s">
        <v>166</v>
      </c>
      <c r="C302" s="39" t="s">
        <v>168</v>
      </c>
      <c r="D302" s="5" t="s">
        <v>94</v>
      </c>
      <c r="E302" s="5" t="s">
        <v>235</v>
      </c>
      <c r="F302" s="150">
        <v>0</v>
      </c>
    </row>
    <row r="303" spans="1:6" ht="12.75">
      <c r="A303" s="82" t="s">
        <v>139</v>
      </c>
      <c r="B303" s="18" t="s">
        <v>166</v>
      </c>
      <c r="C303" s="38" t="s">
        <v>168</v>
      </c>
      <c r="D303" s="13" t="s">
        <v>116</v>
      </c>
      <c r="E303" s="13"/>
      <c r="F303" s="154">
        <f>F304</f>
        <v>1316668</v>
      </c>
    </row>
    <row r="304" spans="1:6" ht="38.25">
      <c r="A304" s="46" t="s">
        <v>368</v>
      </c>
      <c r="B304" s="32" t="s">
        <v>166</v>
      </c>
      <c r="C304" s="39" t="s">
        <v>168</v>
      </c>
      <c r="D304" s="5" t="s">
        <v>116</v>
      </c>
      <c r="E304" s="5" t="s">
        <v>240</v>
      </c>
      <c r="F304" s="150">
        <v>1316668</v>
      </c>
    </row>
    <row r="305" spans="1:6" ht="27.75" customHeight="1">
      <c r="A305" s="82" t="s">
        <v>138</v>
      </c>
      <c r="B305" s="18" t="s">
        <v>166</v>
      </c>
      <c r="C305" s="38" t="s">
        <v>168</v>
      </c>
      <c r="D305" s="13" t="s">
        <v>152</v>
      </c>
      <c r="E305" s="5"/>
      <c r="F305" s="154">
        <f>F306</f>
        <v>105093.53</v>
      </c>
    </row>
    <row r="306" spans="1:6" ht="38.25">
      <c r="A306" s="46" t="s">
        <v>368</v>
      </c>
      <c r="B306" s="32" t="s">
        <v>166</v>
      </c>
      <c r="C306" s="39" t="s">
        <v>168</v>
      </c>
      <c r="D306" s="5" t="s">
        <v>152</v>
      </c>
      <c r="E306" s="5" t="s">
        <v>240</v>
      </c>
      <c r="F306" s="150">
        <v>105093.53</v>
      </c>
    </row>
    <row r="307" spans="1:6" ht="25.5">
      <c r="A307" s="82" t="s">
        <v>298</v>
      </c>
      <c r="B307" s="18" t="s">
        <v>166</v>
      </c>
      <c r="C307" s="13" t="s">
        <v>168</v>
      </c>
      <c r="D307" s="13" t="s">
        <v>50</v>
      </c>
      <c r="E307" s="13"/>
      <c r="F307" s="154">
        <f>F308+F309</f>
        <v>1254749.25</v>
      </c>
    </row>
    <row r="308" spans="1:6" ht="26.25" customHeight="1">
      <c r="A308" s="46" t="s">
        <v>260</v>
      </c>
      <c r="B308" s="32" t="s">
        <v>166</v>
      </c>
      <c r="C308" s="5" t="s">
        <v>168</v>
      </c>
      <c r="D308" s="5" t="s">
        <v>50</v>
      </c>
      <c r="E308" s="27" t="s">
        <v>240</v>
      </c>
      <c r="F308" s="150">
        <v>754077.45</v>
      </c>
    </row>
    <row r="309" spans="1:6" ht="12.75">
      <c r="A309" s="48" t="s">
        <v>236</v>
      </c>
      <c r="B309" s="32" t="s">
        <v>166</v>
      </c>
      <c r="C309" s="5" t="s">
        <v>168</v>
      </c>
      <c r="D309" s="5" t="s">
        <v>50</v>
      </c>
      <c r="E309" s="27" t="s">
        <v>235</v>
      </c>
      <c r="F309" s="150">
        <v>500671.8</v>
      </c>
    </row>
    <row r="310" spans="1:6" ht="25.5">
      <c r="A310" s="82" t="s">
        <v>299</v>
      </c>
      <c r="B310" s="18" t="s">
        <v>166</v>
      </c>
      <c r="C310" s="13" t="s">
        <v>168</v>
      </c>
      <c r="D310" s="13" t="s">
        <v>51</v>
      </c>
      <c r="E310" s="13"/>
      <c r="F310" s="154">
        <f>F311+F312</f>
        <v>392700</v>
      </c>
    </row>
    <row r="311" spans="1:6" ht="25.5">
      <c r="A311" s="46" t="s">
        <v>260</v>
      </c>
      <c r="B311" s="32" t="s">
        <v>166</v>
      </c>
      <c r="C311" s="5" t="s">
        <v>168</v>
      </c>
      <c r="D311" s="5" t="s">
        <v>51</v>
      </c>
      <c r="E311" s="27" t="s">
        <v>240</v>
      </c>
      <c r="F311" s="150">
        <v>211700</v>
      </c>
    </row>
    <row r="312" spans="1:6" ht="12.75">
      <c r="A312" s="48" t="s">
        <v>236</v>
      </c>
      <c r="B312" s="32" t="s">
        <v>166</v>
      </c>
      <c r="C312" s="5" t="s">
        <v>168</v>
      </c>
      <c r="D312" s="5" t="s">
        <v>51</v>
      </c>
      <c r="E312" s="27" t="s">
        <v>235</v>
      </c>
      <c r="F312" s="150">
        <v>181000</v>
      </c>
    </row>
    <row r="313" spans="1:6" ht="15.75">
      <c r="A313" s="91" t="s">
        <v>224</v>
      </c>
      <c r="B313" s="66" t="s">
        <v>167</v>
      </c>
      <c r="C313" s="9"/>
      <c r="D313" s="9"/>
      <c r="E313" s="9"/>
      <c r="F313" s="152">
        <f>F314</f>
        <v>18311295.34</v>
      </c>
    </row>
    <row r="314" spans="1:6" ht="12.75">
      <c r="A314" s="88" t="s">
        <v>189</v>
      </c>
      <c r="B314" s="11" t="s">
        <v>167</v>
      </c>
      <c r="C314" s="4" t="s">
        <v>165</v>
      </c>
      <c r="D314" s="4"/>
      <c r="E314" s="4"/>
      <c r="F314" s="162">
        <f>F315+F339+F341+F343+F345</f>
        <v>18311295.34</v>
      </c>
    </row>
    <row r="315" spans="1:11" ht="25.5">
      <c r="A315" s="90" t="s">
        <v>303</v>
      </c>
      <c r="B315" s="64" t="s">
        <v>167</v>
      </c>
      <c r="C315" s="8" t="s">
        <v>165</v>
      </c>
      <c r="D315" s="8" t="s">
        <v>7</v>
      </c>
      <c r="E315" s="8"/>
      <c r="F315" s="159">
        <f>F316+F318+F320+F325+F328+F331+F334</f>
        <v>12834026.58</v>
      </c>
      <c r="H315" s="45"/>
      <c r="I315" s="45"/>
      <c r="K315" s="54"/>
    </row>
    <row r="316" spans="1:11" ht="38.25">
      <c r="A316" s="77" t="s">
        <v>130</v>
      </c>
      <c r="B316" s="18" t="s">
        <v>167</v>
      </c>
      <c r="C316" s="13" t="s">
        <v>165</v>
      </c>
      <c r="D316" s="13" t="s">
        <v>131</v>
      </c>
      <c r="E316" s="27"/>
      <c r="F316" s="154">
        <f>F317</f>
        <v>691800</v>
      </c>
      <c r="H316" s="45"/>
      <c r="I316" s="45"/>
      <c r="K316" s="54"/>
    </row>
    <row r="317" spans="1:11" ht="27" customHeight="1">
      <c r="A317" s="46" t="s">
        <v>260</v>
      </c>
      <c r="B317" s="32" t="s">
        <v>167</v>
      </c>
      <c r="C317" s="5" t="s">
        <v>165</v>
      </c>
      <c r="D317" s="5" t="s">
        <v>131</v>
      </c>
      <c r="E317" s="27" t="s">
        <v>240</v>
      </c>
      <c r="F317" s="150">
        <v>691800</v>
      </c>
      <c r="H317" s="45"/>
      <c r="I317" s="45"/>
      <c r="K317" s="54"/>
    </row>
    <row r="318" spans="1:11" ht="54" customHeight="1">
      <c r="A318" s="77" t="s">
        <v>144</v>
      </c>
      <c r="B318" s="18" t="s">
        <v>167</v>
      </c>
      <c r="C318" s="13" t="s">
        <v>165</v>
      </c>
      <c r="D318" s="13" t="s">
        <v>162</v>
      </c>
      <c r="E318" s="27"/>
      <c r="F318" s="154">
        <f>F319</f>
        <v>74131.3</v>
      </c>
      <c r="H318" s="45"/>
      <c r="I318" s="45"/>
      <c r="K318" s="54"/>
    </row>
    <row r="319" spans="1:11" ht="25.5" customHeight="1">
      <c r="A319" s="46" t="s">
        <v>260</v>
      </c>
      <c r="B319" s="32" t="s">
        <v>167</v>
      </c>
      <c r="C319" s="5" t="s">
        <v>165</v>
      </c>
      <c r="D319" s="5" t="s">
        <v>162</v>
      </c>
      <c r="E319" s="27" t="s">
        <v>240</v>
      </c>
      <c r="F319" s="150">
        <v>74131.3</v>
      </c>
      <c r="H319" s="45"/>
      <c r="I319" s="45"/>
      <c r="K319" s="54"/>
    </row>
    <row r="320" spans="1:9" ht="38.25">
      <c r="A320" s="76" t="s">
        <v>300</v>
      </c>
      <c r="B320" s="11" t="s">
        <v>319</v>
      </c>
      <c r="C320" s="4" t="s">
        <v>165</v>
      </c>
      <c r="D320" s="4" t="s">
        <v>8</v>
      </c>
      <c r="E320" s="4"/>
      <c r="F320" s="162">
        <f>F323+F321</f>
        <v>11579502</v>
      </c>
      <c r="H320" s="45"/>
      <c r="I320" s="45"/>
    </row>
    <row r="321" spans="1:9" ht="15" customHeight="1">
      <c r="A321" s="82" t="s">
        <v>302</v>
      </c>
      <c r="B321" s="15" t="s">
        <v>167</v>
      </c>
      <c r="C321" s="13" t="s">
        <v>165</v>
      </c>
      <c r="D321" s="13" t="s">
        <v>52</v>
      </c>
      <c r="E321" s="13"/>
      <c r="F321" s="154">
        <f>SUM(F322:F322)</f>
        <v>9829500</v>
      </c>
      <c r="H321" s="45"/>
      <c r="I321" s="45"/>
    </row>
    <row r="322" spans="1:11" ht="41.25" customHeight="1">
      <c r="A322" s="46" t="s">
        <v>261</v>
      </c>
      <c r="B322" s="67" t="s">
        <v>167</v>
      </c>
      <c r="C322" s="5" t="s">
        <v>165</v>
      </c>
      <c r="D322" s="5" t="s">
        <v>52</v>
      </c>
      <c r="E322" s="27" t="s">
        <v>262</v>
      </c>
      <c r="F322" s="150">
        <v>9829500</v>
      </c>
      <c r="H322" s="45"/>
      <c r="I322" s="45"/>
      <c r="K322" s="54"/>
    </row>
    <row r="323" spans="1:11" ht="38.25">
      <c r="A323" s="77" t="s">
        <v>301</v>
      </c>
      <c r="B323" s="15" t="s">
        <v>167</v>
      </c>
      <c r="C323" s="13" t="s">
        <v>165</v>
      </c>
      <c r="D323" s="13" t="s">
        <v>93</v>
      </c>
      <c r="E323" s="13"/>
      <c r="F323" s="154">
        <f>SUM(F324:F324)</f>
        <v>1750002</v>
      </c>
      <c r="K323" s="55"/>
    </row>
    <row r="324" spans="1:11" ht="38.25">
      <c r="A324" s="46" t="s">
        <v>261</v>
      </c>
      <c r="B324" s="67" t="s">
        <v>167</v>
      </c>
      <c r="C324" s="5" t="s">
        <v>165</v>
      </c>
      <c r="D324" s="5" t="s">
        <v>93</v>
      </c>
      <c r="E324" s="27" t="s">
        <v>262</v>
      </c>
      <c r="F324" s="150">
        <v>1750002</v>
      </c>
      <c r="G324" s="169"/>
      <c r="H324" s="45"/>
      <c r="I324" s="45"/>
      <c r="K324" s="54"/>
    </row>
    <row r="325" spans="1:6" ht="12.75">
      <c r="A325" s="100" t="s">
        <v>304</v>
      </c>
      <c r="B325" s="52" t="s">
        <v>167</v>
      </c>
      <c r="C325" s="8" t="s">
        <v>165</v>
      </c>
      <c r="D325" s="64" t="s">
        <v>9</v>
      </c>
      <c r="E325" s="64"/>
      <c r="F325" s="166">
        <f>F326</f>
        <v>5923.2</v>
      </c>
    </row>
    <row r="326" spans="1:6" ht="25.5">
      <c r="A326" s="77" t="s">
        <v>305</v>
      </c>
      <c r="B326" s="15" t="s">
        <v>167</v>
      </c>
      <c r="C326" s="13" t="s">
        <v>165</v>
      </c>
      <c r="D326" s="14" t="s">
        <v>53</v>
      </c>
      <c r="E326" s="14"/>
      <c r="F326" s="161">
        <f>F327</f>
        <v>5923.2</v>
      </c>
    </row>
    <row r="327" spans="1:6" ht="12.75">
      <c r="A327" s="46" t="s">
        <v>236</v>
      </c>
      <c r="B327" s="16" t="s">
        <v>167</v>
      </c>
      <c r="C327" s="5" t="s">
        <v>165</v>
      </c>
      <c r="D327" s="5" t="s">
        <v>53</v>
      </c>
      <c r="E327" s="5" t="s">
        <v>235</v>
      </c>
      <c r="F327" s="150">
        <v>5923.2</v>
      </c>
    </row>
    <row r="328" spans="1:6" ht="12.75">
      <c r="A328" s="90" t="s">
        <v>306</v>
      </c>
      <c r="B328" s="19" t="s">
        <v>167</v>
      </c>
      <c r="C328" s="8" t="s">
        <v>165</v>
      </c>
      <c r="D328" s="8" t="s">
        <v>10</v>
      </c>
      <c r="E328" s="8"/>
      <c r="F328" s="159">
        <f>F329</f>
        <v>385670.07999999996</v>
      </c>
    </row>
    <row r="329" spans="1:6" ht="12.75">
      <c r="A329" s="82" t="s">
        <v>307</v>
      </c>
      <c r="B329" s="18" t="s">
        <v>167</v>
      </c>
      <c r="C329" s="13" t="s">
        <v>165</v>
      </c>
      <c r="D329" s="13" t="s">
        <v>54</v>
      </c>
      <c r="E329" s="13"/>
      <c r="F329" s="154">
        <f>F330</f>
        <v>385670.07999999996</v>
      </c>
    </row>
    <row r="330" spans="1:6" ht="12.75">
      <c r="A330" s="46" t="s">
        <v>236</v>
      </c>
      <c r="B330" s="32" t="s">
        <v>167</v>
      </c>
      <c r="C330" s="5" t="s">
        <v>165</v>
      </c>
      <c r="D330" s="5" t="s">
        <v>54</v>
      </c>
      <c r="E330" s="5" t="s">
        <v>235</v>
      </c>
      <c r="F330" s="150">
        <f>369076.8+16593.28</f>
        <v>385670.07999999996</v>
      </c>
    </row>
    <row r="331" spans="1:6" ht="25.5">
      <c r="A331" s="90" t="s">
        <v>299</v>
      </c>
      <c r="B331" s="19" t="s">
        <v>167</v>
      </c>
      <c r="C331" s="8" t="s">
        <v>165</v>
      </c>
      <c r="D331" s="8" t="s">
        <v>11</v>
      </c>
      <c r="E331" s="8"/>
      <c r="F331" s="159">
        <f>F332</f>
        <v>0</v>
      </c>
    </row>
    <row r="332" spans="1:6" ht="25.5">
      <c r="A332" s="82" t="s">
        <v>308</v>
      </c>
      <c r="B332" s="18" t="s">
        <v>167</v>
      </c>
      <c r="C332" s="13" t="s">
        <v>165</v>
      </c>
      <c r="D332" s="13" t="s">
        <v>55</v>
      </c>
      <c r="E332" s="13"/>
      <c r="F332" s="154">
        <f>F333</f>
        <v>0</v>
      </c>
    </row>
    <row r="333" spans="1:6" ht="12.75">
      <c r="A333" s="46" t="s">
        <v>236</v>
      </c>
      <c r="B333" s="32" t="s">
        <v>167</v>
      </c>
      <c r="C333" s="5" t="s">
        <v>165</v>
      </c>
      <c r="D333" s="5" t="s">
        <v>55</v>
      </c>
      <c r="E333" s="5" t="s">
        <v>235</v>
      </c>
      <c r="F333" s="150"/>
    </row>
    <row r="334" spans="1:6" ht="12.75">
      <c r="A334" s="92" t="s">
        <v>309</v>
      </c>
      <c r="B334" s="19" t="s">
        <v>167</v>
      </c>
      <c r="C334" s="8" t="s">
        <v>165</v>
      </c>
      <c r="D334" s="8" t="s">
        <v>12</v>
      </c>
      <c r="E334" s="8"/>
      <c r="F334" s="159">
        <f>F335+F337</f>
        <v>97000</v>
      </c>
    </row>
    <row r="335" spans="1:6" ht="25.5">
      <c r="A335" s="77" t="s">
        <v>310</v>
      </c>
      <c r="B335" s="18" t="s">
        <v>167</v>
      </c>
      <c r="C335" s="13" t="s">
        <v>165</v>
      </c>
      <c r="D335" s="13" t="s">
        <v>56</v>
      </c>
      <c r="E335" s="13"/>
      <c r="F335" s="154">
        <f>F336</f>
        <v>97000</v>
      </c>
    </row>
    <row r="336" spans="1:6" ht="12.75">
      <c r="A336" s="46" t="s">
        <v>236</v>
      </c>
      <c r="B336" s="32" t="s">
        <v>167</v>
      </c>
      <c r="C336" s="5" t="s">
        <v>165</v>
      </c>
      <c r="D336" s="5" t="s">
        <v>56</v>
      </c>
      <c r="E336" s="5" t="s">
        <v>235</v>
      </c>
      <c r="F336" s="150">
        <v>97000</v>
      </c>
    </row>
    <row r="337" spans="1:6" ht="30" customHeight="1" hidden="1">
      <c r="A337" s="82" t="s">
        <v>362</v>
      </c>
      <c r="B337" s="18" t="s">
        <v>167</v>
      </c>
      <c r="C337" s="13" t="s">
        <v>165</v>
      </c>
      <c r="D337" s="13" t="s">
        <v>57</v>
      </c>
      <c r="E337" s="26"/>
      <c r="F337" s="154">
        <f>F338</f>
        <v>0</v>
      </c>
    </row>
    <row r="338" spans="1:6" ht="18.75" customHeight="1" hidden="1">
      <c r="A338" s="46" t="s">
        <v>236</v>
      </c>
      <c r="B338" s="32" t="s">
        <v>167</v>
      </c>
      <c r="C338" s="5" t="s">
        <v>165</v>
      </c>
      <c r="D338" s="5" t="s">
        <v>57</v>
      </c>
      <c r="E338" s="27" t="s">
        <v>235</v>
      </c>
      <c r="F338" s="150"/>
    </row>
    <row r="339" spans="1:6" ht="36.75" customHeight="1">
      <c r="A339" s="77" t="s">
        <v>130</v>
      </c>
      <c r="B339" s="18" t="s">
        <v>167</v>
      </c>
      <c r="C339" s="13" t="s">
        <v>165</v>
      </c>
      <c r="D339" s="13" t="s">
        <v>129</v>
      </c>
      <c r="E339" s="27"/>
      <c r="F339" s="154">
        <f>F340</f>
        <v>764200</v>
      </c>
    </row>
    <row r="340" spans="1:6" ht="26.25" customHeight="1">
      <c r="A340" s="48" t="s">
        <v>337</v>
      </c>
      <c r="B340" s="32" t="s">
        <v>167</v>
      </c>
      <c r="C340" s="5" t="s">
        <v>165</v>
      </c>
      <c r="D340" s="5" t="s">
        <v>129</v>
      </c>
      <c r="E340" s="27" t="s">
        <v>280</v>
      </c>
      <c r="F340" s="150">
        <v>764200</v>
      </c>
    </row>
    <row r="341" spans="1:6" ht="18.75" customHeight="1">
      <c r="A341" s="77" t="s">
        <v>352</v>
      </c>
      <c r="B341" s="18" t="s">
        <v>167</v>
      </c>
      <c r="C341" s="13" t="s">
        <v>165</v>
      </c>
      <c r="D341" s="13" t="s">
        <v>97</v>
      </c>
      <c r="E341" s="12"/>
      <c r="F341" s="161">
        <f>F342</f>
        <v>2360710.51</v>
      </c>
    </row>
    <row r="342" spans="1:6" ht="27" customHeight="1">
      <c r="A342" s="48" t="s">
        <v>337</v>
      </c>
      <c r="B342" s="32" t="s">
        <v>167</v>
      </c>
      <c r="C342" s="5" t="s">
        <v>165</v>
      </c>
      <c r="D342" s="5" t="s">
        <v>97</v>
      </c>
      <c r="E342" s="12" t="s">
        <v>280</v>
      </c>
      <c r="F342" s="167">
        <v>2360710.51</v>
      </c>
    </row>
    <row r="343" spans="1:6" ht="27.75" customHeight="1">
      <c r="A343" s="82" t="s">
        <v>124</v>
      </c>
      <c r="B343" s="18" t="s">
        <v>167</v>
      </c>
      <c r="C343" s="13" t="s">
        <v>165</v>
      </c>
      <c r="D343" s="13" t="s">
        <v>123</v>
      </c>
      <c r="E343" s="14"/>
      <c r="F343" s="161">
        <f>F344</f>
        <v>2123720.98</v>
      </c>
    </row>
    <row r="344" spans="1:6" ht="27" customHeight="1">
      <c r="A344" s="48" t="s">
        <v>337</v>
      </c>
      <c r="B344" s="32" t="s">
        <v>167</v>
      </c>
      <c r="C344" s="5" t="s">
        <v>165</v>
      </c>
      <c r="D344" s="5" t="s">
        <v>123</v>
      </c>
      <c r="E344" s="12" t="s">
        <v>280</v>
      </c>
      <c r="F344" s="167">
        <v>2123720.98</v>
      </c>
    </row>
    <row r="345" spans="1:6" ht="44.25" customHeight="1">
      <c r="A345" s="77" t="s">
        <v>153</v>
      </c>
      <c r="B345" s="18" t="s">
        <v>167</v>
      </c>
      <c r="C345" s="13" t="s">
        <v>165</v>
      </c>
      <c r="D345" s="13" t="s">
        <v>158</v>
      </c>
      <c r="E345" s="14"/>
      <c r="F345" s="161">
        <f>F346</f>
        <v>228637.27</v>
      </c>
    </row>
    <row r="346" spans="1:6" ht="27" customHeight="1">
      <c r="A346" s="46" t="s">
        <v>339</v>
      </c>
      <c r="B346" s="32" t="s">
        <v>167</v>
      </c>
      <c r="C346" s="5" t="s">
        <v>165</v>
      </c>
      <c r="D346" s="5" t="s">
        <v>158</v>
      </c>
      <c r="E346" s="12" t="s">
        <v>340</v>
      </c>
      <c r="F346" s="167">
        <v>228637.27</v>
      </c>
    </row>
    <row r="347" spans="1:6" ht="15.75">
      <c r="A347" s="93" t="s">
        <v>320</v>
      </c>
      <c r="B347" s="68" t="s">
        <v>168</v>
      </c>
      <c r="C347" s="24"/>
      <c r="D347" s="24"/>
      <c r="E347" s="24"/>
      <c r="F347" s="168">
        <f>F348</f>
        <v>300000</v>
      </c>
    </row>
    <row r="348" spans="1:11" ht="12.75">
      <c r="A348" s="75" t="s">
        <v>321</v>
      </c>
      <c r="B348" s="47" t="s">
        <v>168</v>
      </c>
      <c r="C348" s="4" t="s">
        <v>165</v>
      </c>
      <c r="D348" s="4"/>
      <c r="E348" s="4"/>
      <c r="F348" s="153">
        <f>F349</f>
        <v>300000</v>
      </c>
      <c r="H348" s="45"/>
      <c r="I348" s="45"/>
      <c r="K348" s="54"/>
    </row>
    <row r="349" spans="1:6" ht="12.75">
      <c r="A349" s="94" t="s">
        <v>331</v>
      </c>
      <c r="B349" s="15" t="s">
        <v>168</v>
      </c>
      <c r="C349" s="13" t="s">
        <v>165</v>
      </c>
      <c r="D349" s="13" t="s">
        <v>58</v>
      </c>
      <c r="E349" s="13"/>
      <c r="F349" s="154">
        <f>F350</f>
        <v>300000</v>
      </c>
    </row>
    <row r="350" spans="1:6" ht="12.75">
      <c r="A350" s="95" t="s">
        <v>236</v>
      </c>
      <c r="B350" s="67" t="s">
        <v>168</v>
      </c>
      <c r="C350" s="5" t="s">
        <v>165</v>
      </c>
      <c r="D350" s="5" t="s">
        <v>58</v>
      </c>
      <c r="E350" s="5" t="s">
        <v>235</v>
      </c>
      <c r="F350" s="150">
        <v>300000</v>
      </c>
    </row>
    <row r="351" spans="1:6" ht="16.5" customHeight="1">
      <c r="A351" s="85" t="s">
        <v>176</v>
      </c>
      <c r="B351" s="68" t="s">
        <v>170</v>
      </c>
      <c r="C351" s="24"/>
      <c r="D351" s="24"/>
      <c r="E351" s="24"/>
      <c r="F351" s="168">
        <f>F352+F355+F360+F369+F388</f>
        <v>61376788.24</v>
      </c>
    </row>
    <row r="352" spans="1:6" ht="12.75">
      <c r="A352" s="76" t="s">
        <v>181</v>
      </c>
      <c r="B352" s="47" t="s">
        <v>170</v>
      </c>
      <c r="C352" s="4" t="s">
        <v>165</v>
      </c>
      <c r="D352" s="4"/>
      <c r="E352" s="4"/>
      <c r="F352" s="153">
        <f>F353</f>
        <v>4196910.93</v>
      </c>
    </row>
    <row r="353" spans="1:6" ht="12.75">
      <c r="A353" s="82" t="s">
        <v>195</v>
      </c>
      <c r="B353" s="15" t="s">
        <v>170</v>
      </c>
      <c r="C353" s="13" t="s">
        <v>165</v>
      </c>
      <c r="D353" s="13" t="s">
        <v>59</v>
      </c>
      <c r="E353" s="13"/>
      <c r="F353" s="154">
        <f>F354</f>
        <v>4196910.93</v>
      </c>
    </row>
    <row r="354" spans="1:6" ht="12.75">
      <c r="A354" s="48" t="s">
        <v>267</v>
      </c>
      <c r="B354" s="67" t="s">
        <v>170</v>
      </c>
      <c r="C354" s="5" t="s">
        <v>165</v>
      </c>
      <c r="D354" s="5" t="s">
        <v>59</v>
      </c>
      <c r="E354" s="5" t="s">
        <v>268</v>
      </c>
      <c r="F354" s="150">
        <v>4196910.93</v>
      </c>
    </row>
    <row r="355" spans="1:6" ht="12.75">
      <c r="A355" s="76" t="s">
        <v>177</v>
      </c>
      <c r="B355" s="47" t="s">
        <v>170</v>
      </c>
      <c r="C355" s="4" t="s">
        <v>172</v>
      </c>
      <c r="D355" s="5"/>
      <c r="E355" s="5"/>
      <c r="F355" s="153">
        <f>F356+F358</f>
        <v>25661000</v>
      </c>
    </row>
    <row r="356" spans="1:6" ht="51">
      <c r="A356" s="226" t="s">
        <v>203</v>
      </c>
      <c r="B356" s="15" t="s">
        <v>170</v>
      </c>
      <c r="C356" s="13" t="s">
        <v>172</v>
      </c>
      <c r="D356" s="13" t="s">
        <v>60</v>
      </c>
      <c r="E356" s="13"/>
      <c r="F356" s="154">
        <f>F357</f>
        <v>24755000</v>
      </c>
    </row>
    <row r="357" spans="1:11" ht="45" customHeight="1">
      <c r="A357" s="96" t="s">
        <v>261</v>
      </c>
      <c r="B357" s="16" t="s">
        <v>170</v>
      </c>
      <c r="C357" s="5" t="s">
        <v>172</v>
      </c>
      <c r="D357" s="5" t="s">
        <v>60</v>
      </c>
      <c r="E357" s="5" t="s">
        <v>262</v>
      </c>
      <c r="F357" s="150">
        <v>24755000</v>
      </c>
      <c r="H357" s="45"/>
      <c r="I357" s="45"/>
      <c r="K357" s="54"/>
    </row>
    <row r="358" spans="1:9" ht="140.25">
      <c r="A358" s="97" t="s">
        <v>201</v>
      </c>
      <c r="B358" s="15" t="s">
        <v>170</v>
      </c>
      <c r="C358" s="13" t="s">
        <v>172</v>
      </c>
      <c r="D358" s="13" t="s">
        <v>61</v>
      </c>
      <c r="E358" s="13"/>
      <c r="F358" s="154">
        <f>F359</f>
        <v>906000</v>
      </c>
      <c r="H358" s="45"/>
      <c r="I358" s="45"/>
    </row>
    <row r="359" spans="1:9" ht="15.75" customHeight="1">
      <c r="A359" s="48" t="s">
        <v>265</v>
      </c>
      <c r="B359" s="16" t="s">
        <v>170</v>
      </c>
      <c r="C359" s="5" t="s">
        <v>172</v>
      </c>
      <c r="D359" s="5" t="s">
        <v>61</v>
      </c>
      <c r="E359" s="5" t="s">
        <v>235</v>
      </c>
      <c r="F359" s="150">
        <v>906000</v>
      </c>
      <c r="H359" s="45"/>
      <c r="I359" s="45"/>
    </row>
    <row r="360" spans="1:11" ht="12.75">
      <c r="A360" s="76" t="s">
        <v>178</v>
      </c>
      <c r="B360" s="47" t="s">
        <v>170</v>
      </c>
      <c r="C360" s="4" t="s">
        <v>174</v>
      </c>
      <c r="D360" s="5"/>
      <c r="E360" s="5"/>
      <c r="F360" s="153">
        <f>F365+F361+F367</f>
        <v>5935544.31</v>
      </c>
      <c r="H360" s="45"/>
      <c r="I360" s="45"/>
      <c r="K360" s="54"/>
    </row>
    <row r="361" spans="1:6" ht="27" customHeight="1">
      <c r="A361" s="82" t="s">
        <v>118</v>
      </c>
      <c r="B361" s="15" t="s">
        <v>170</v>
      </c>
      <c r="C361" s="13" t="s">
        <v>174</v>
      </c>
      <c r="D361" s="13" t="s">
        <v>117</v>
      </c>
      <c r="E361" s="5"/>
      <c r="F361" s="154">
        <f>F362+F364+F363</f>
        <v>5775544.31</v>
      </c>
    </row>
    <row r="362" spans="1:6" ht="29.25" customHeight="1">
      <c r="A362" s="48" t="s">
        <v>263</v>
      </c>
      <c r="B362" s="16" t="s">
        <v>170</v>
      </c>
      <c r="C362" s="5" t="s">
        <v>174</v>
      </c>
      <c r="D362" s="5" t="s">
        <v>117</v>
      </c>
      <c r="E362" s="5" t="s">
        <v>264</v>
      </c>
      <c r="F362" s="150">
        <f>2526000</f>
        <v>2526000</v>
      </c>
    </row>
    <row r="363" spans="1:6" ht="29.25" customHeight="1">
      <c r="A363" s="48" t="s">
        <v>387</v>
      </c>
      <c r="B363" s="16" t="s">
        <v>170</v>
      </c>
      <c r="C363" s="5" t="s">
        <v>174</v>
      </c>
      <c r="D363" s="5" t="s">
        <v>117</v>
      </c>
      <c r="E363" s="5" t="s">
        <v>264</v>
      </c>
      <c r="F363" s="150">
        <v>89544.31</v>
      </c>
    </row>
    <row r="364" spans="1:6" ht="42.75" customHeight="1">
      <c r="A364" s="48" t="s">
        <v>337</v>
      </c>
      <c r="B364" s="16" t="s">
        <v>170</v>
      </c>
      <c r="C364" s="5" t="s">
        <v>174</v>
      </c>
      <c r="D364" s="5" t="s">
        <v>117</v>
      </c>
      <c r="E364" s="5" t="s">
        <v>235</v>
      </c>
      <c r="F364" s="150">
        <v>3160000</v>
      </c>
    </row>
    <row r="365" spans="1:6" ht="30" customHeight="1">
      <c r="A365" s="82" t="s">
        <v>335</v>
      </c>
      <c r="B365" s="15" t="s">
        <v>170</v>
      </c>
      <c r="C365" s="13" t="s">
        <v>174</v>
      </c>
      <c r="D365" s="13" t="s">
        <v>62</v>
      </c>
      <c r="E365" s="13"/>
      <c r="F365" s="154">
        <f>F366</f>
        <v>160000</v>
      </c>
    </row>
    <row r="366" spans="1:6" ht="29.25" customHeight="1">
      <c r="A366" s="48" t="s">
        <v>265</v>
      </c>
      <c r="B366" s="16" t="s">
        <v>170</v>
      </c>
      <c r="C366" s="5" t="s">
        <v>174</v>
      </c>
      <c r="D366" s="5" t="s">
        <v>62</v>
      </c>
      <c r="E366" s="5" t="s">
        <v>235</v>
      </c>
      <c r="F366" s="150">
        <v>160000</v>
      </c>
    </row>
    <row r="367" spans="1:6" ht="29.25" customHeight="1" hidden="1">
      <c r="A367" s="82" t="s">
        <v>322</v>
      </c>
      <c r="B367" s="15" t="s">
        <v>170</v>
      </c>
      <c r="C367" s="13" t="s">
        <v>174</v>
      </c>
      <c r="D367" s="13" t="s">
        <v>157</v>
      </c>
      <c r="E367" s="5"/>
      <c r="F367" s="154">
        <f>F368</f>
        <v>0</v>
      </c>
    </row>
    <row r="368" spans="1:6" ht="29.25" customHeight="1" hidden="1">
      <c r="A368" s="48" t="s">
        <v>287</v>
      </c>
      <c r="B368" s="16" t="s">
        <v>170</v>
      </c>
      <c r="C368" s="5" t="s">
        <v>174</v>
      </c>
      <c r="D368" s="5" t="s">
        <v>157</v>
      </c>
      <c r="E368" s="5" t="s">
        <v>286</v>
      </c>
      <c r="F368" s="150">
        <v>0</v>
      </c>
    </row>
    <row r="369" spans="1:6" ht="12.75">
      <c r="A369" s="76" t="s">
        <v>215</v>
      </c>
      <c r="B369" s="47" t="s">
        <v>170</v>
      </c>
      <c r="C369" s="4" t="s">
        <v>175</v>
      </c>
      <c r="D369" s="7"/>
      <c r="E369" s="7"/>
      <c r="F369" s="153">
        <f>F374+F378+F370+F384+F386</f>
        <v>25388333</v>
      </c>
    </row>
    <row r="370" spans="1:6" ht="51" customHeight="1">
      <c r="A370" s="82" t="s">
        <v>210</v>
      </c>
      <c r="B370" s="18" t="s">
        <v>170</v>
      </c>
      <c r="C370" s="38" t="s">
        <v>175</v>
      </c>
      <c r="D370" s="13" t="s">
        <v>65</v>
      </c>
      <c r="E370" s="38"/>
      <c r="F370" s="154">
        <f>SUM(F371:F373)</f>
        <v>6064000</v>
      </c>
    </row>
    <row r="371" spans="1:6" ht="25.5">
      <c r="A371" s="46" t="s">
        <v>238</v>
      </c>
      <c r="B371" s="32" t="s">
        <v>170</v>
      </c>
      <c r="C371" s="39" t="s">
        <v>175</v>
      </c>
      <c r="D371" s="5" t="s">
        <v>65</v>
      </c>
      <c r="E371" s="39" t="s">
        <v>240</v>
      </c>
      <c r="F371" s="150">
        <v>337408.01</v>
      </c>
    </row>
    <row r="372" spans="1:6" ht="25.5">
      <c r="A372" s="48" t="s">
        <v>265</v>
      </c>
      <c r="B372" s="32" t="s">
        <v>170</v>
      </c>
      <c r="C372" s="39" t="s">
        <v>175</v>
      </c>
      <c r="D372" s="5" t="s">
        <v>65</v>
      </c>
      <c r="E372" s="39" t="s">
        <v>266</v>
      </c>
      <c r="F372" s="150">
        <v>5291509.47</v>
      </c>
    </row>
    <row r="373" spans="1:6" ht="12.75">
      <c r="A373" s="48" t="s">
        <v>236</v>
      </c>
      <c r="B373" s="32" t="s">
        <v>269</v>
      </c>
      <c r="C373" s="39" t="s">
        <v>175</v>
      </c>
      <c r="D373" s="5" t="s">
        <v>65</v>
      </c>
      <c r="E373" s="39" t="s">
        <v>235</v>
      </c>
      <c r="F373" s="150">
        <v>435082.52</v>
      </c>
    </row>
    <row r="374" spans="1:6" ht="54.75" customHeight="1">
      <c r="A374" s="82" t="s">
        <v>232</v>
      </c>
      <c r="B374" s="18" t="s">
        <v>170</v>
      </c>
      <c r="C374" s="38" t="s">
        <v>175</v>
      </c>
      <c r="D374" s="13" t="s">
        <v>63</v>
      </c>
      <c r="E374" s="38"/>
      <c r="F374" s="154">
        <f>F375+F376+F377</f>
        <v>18171000</v>
      </c>
    </row>
    <row r="375" spans="1:6" ht="0.75" customHeight="1">
      <c r="A375" s="46" t="s">
        <v>238</v>
      </c>
      <c r="B375" s="32" t="s">
        <v>170</v>
      </c>
      <c r="C375" s="39" t="s">
        <v>175</v>
      </c>
      <c r="D375" s="5" t="s">
        <v>63</v>
      </c>
      <c r="E375" s="39" t="s">
        <v>240</v>
      </c>
      <c r="F375" s="150">
        <v>0</v>
      </c>
    </row>
    <row r="376" spans="1:6" ht="25.5">
      <c r="A376" s="48" t="s">
        <v>265</v>
      </c>
      <c r="B376" s="32" t="s">
        <v>170</v>
      </c>
      <c r="C376" s="39" t="s">
        <v>175</v>
      </c>
      <c r="D376" s="5" t="s">
        <v>63</v>
      </c>
      <c r="E376" s="39" t="s">
        <v>266</v>
      </c>
      <c r="F376" s="150">
        <v>11481100</v>
      </c>
    </row>
    <row r="377" spans="1:6" ht="27" customHeight="1">
      <c r="A377" s="48" t="s">
        <v>263</v>
      </c>
      <c r="B377" s="32" t="s">
        <v>170</v>
      </c>
      <c r="C377" s="39" t="s">
        <v>175</v>
      </c>
      <c r="D377" s="5" t="s">
        <v>63</v>
      </c>
      <c r="E377" s="39" t="s">
        <v>264</v>
      </c>
      <c r="F377" s="150">
        <v>6689900</v>
      </c>
    </row>
    <row r="378" spans="1:6" ht="24.75" customHeight="1">
      <c r="A378" s="97" t="s">
        <v>216</v>
      </c>
      <c r="B378" s="18" t="s">
        <v>170</v>
      </c>
      <c r="C378" s="38" t="s">
        <v>175</v>
      </c>
      <c r="D378" s="13" t="s">
        <v>64</v>
      </c>
      <c r="E378" s="38"/>
      <c r="F378" s="154">
        <f>SUM(F379:F383)</f>
        <v>620000</v>
      </c>
    </row>
    <row r="379" spans="1:6" ht="25.5" hidden="1">
      <c r="A379" s="46" t="s">
        <v>259</v>
      </c>
      <c r="B379" s="16" t="s">
        <v>170</v>
      </c>
      <c r="C379" s="5" t="s">
        <v>175</v>
      </c>
      <c r="D379" s="5" t="s">
        <v>64</v>
      </c>
      <c r="E379" s="5" t="s">
        <v>258</v>
      </c>
      <c r="F379" s="150">
        <v>0</v>
      </c>
    </row>
    <row r="380" spans="1:6" ht="25.5" customHeight="1">
      <c r="A380" s="46" t="s">
        <v>241</v>
      </c>
      <c r="B380" s="16" t="s">
        <v>170</v>
      </c>
      <c r="C380" s="5" t="s">
        <v>175</v>
      </c>
      <c r="D380" s="5" t="s">
        <v>64</v>
      </c>
      <c r="E380" s="5" t="s">
        <v>242</v>
      </c>
      <c r="F380" s="150">
        <v>451210.26</v>
      </c>
    </row>
    <row r="381" spans="1:6" ht="22.5" customHeight="1">
      <c r="A381" s="46" t="s">
        <v>246</v>
      </c>
      <c r="B381" s="16" t="s">
        <v>170</v>
      </c>
      <c r="C381" s="5" t="s">
        <v>175</v>
      </c>
      <c r="D381" s="5" t="s">
        <v>64</v>
      </c>
      <c r="E381" s="5" t="s">
        <v>248</v>
      </c>
      <c r="F381" s="150">
        <v>0</v>
      </c>
    </row>
    <row r="382" spans="1:6" ht="25.5">
      <c r="A382" s="46" t="s">
        <v>237</v>
      </c>
      <c r="B382" s="16" t="s">
        <v>170</v>
      </c>
      <c r="C382" s="5" t="s">
        <v>175</v>
      </c>
      <c r="D382" s="5" t="s">
        <v>64</v>
      </c>
      <c r="E382" s="5" t="s">
        <v>74</v>
      </c>
      <c r="F382" s="150">
        <v>93789.74</v>
      </c>
    </row>
    <row r="383" spans="1:6" ht="25.5" customHeight="1">
      <c r="A383" s="46" t="s">
        <v>238</v>
      </c>
      <c r="B383" s="16" t="s">
        <v>170</v>
      </c>
      <c r="C383" s="5" t="s">
        <v>175</v>
      </c>
      <c r="D383" s="5" t="s">
        <v>64</v>
      </c>
      <c r="E383" s="5" t="s">
        <v>240</v>
      </c>
      <c r="F383" s="150">
        <v>75000</v>
      </c>
    </row>
    <row r="384" spans="1:6" ht="38.25">
      <c r="A384" s="98" t="s">
        <v>198</v>
      </c>
      <c r="B384" s="69" t="s">
        <v>170</v>
      </c>
      <c r="C384" s="70" t="s">
        <v>175</v>
      </c>
      <c r="D384" s="26" t="s">
        <v>66</v>
      </c>
      <c r="E384" s="71"/>
      <c r="F384" s="156">
        <f>F385</f>
        <v>343000</v>
      </c>
    </row>
    <row r="385" spans="1:6" ht="24.75" customHeight="1">
      <c r="A385" s="46" t="s">
        <v>285</v>
      </c>
      <c r="B385" s="72" t="s">
        <v>170</v>
      </c>
      <c r="C385" s="73" t="s">
        <v>175</v>
      </c>
      <c r="D385" s="27" t="s">
        <v>66</v>
      </c>
      <c r="E385" s="74" t="s">
        <v>282</v>
      </c>
      <c r="F385" s="157">
        <v>343000</v>
      </c>
    </row>
    <row r="386" spans="1:6" ht="51">
      <c r="A386" s="97" t="s">
        <v>140</v>
      </c>
      <c r="B386" s="18" t="s">
        <v>170</v>
      </c>
      <c r="C386" s="38" t="s">
        <v>175</v>
      </c>
      <c r="D386" s="13" t="s">
        <v>141</v>
      </c>
      <c r="E386" s="38"/>
      <c r="F386" s="154">
        <f>F387</f>
        <v>190333</v>
      </c>
    </row>
    <row r="387" spans="1:6" ht="25.5">
      <c r="A387" s="46" t="s">
        <v>238</v>
      </c>
      <c r="B387" s="32" t="s">
        <v>170</v>
      </c>
      <c r="C387" s="39" t="s">
        <v>175</v>
      </c>
      <c r="D387" s="5" t="s">
        <v>141</v>
      </c>
      <c r="E387" s="39" t="s">
        <v>282</v>
      </c>
      <c r="F387" s="150">
        <v>190333</v>
      </c>
    </row>
    <row r="388" spans="1:6" ht="12.75">
      <c r="A388" s="76" t="s">
        <v>312</v>
      </c>
      <c r="B388" s="47" t="s">
        <v>170</v>
      </c>
      <c r="C388" s="4" t="s">
        <v>313</v>
      </c>
      <c r="D388" s="7"/>
      <c r="E388" s="7"/>
      <c r="F388" s="153">
        <f>F389</f>
        <v>195000</v>
      </c>
    </row>
    <row r="389" spans="1:6" ht="12.75">
      <c r="A389" s="82" t="s">
        <v>311</v>
      </c>
      <c r="B389" s="18" t="s">
        <v>170</v>
      </c>
      <c r="C389" s="38" t="s">
        <v>313</v>
      </c>
      <c r="D389" s="13" t="s">
        <v>67</v>
      </c>
      <c r="E389" s="38"/>
      <c r="F389" s="154">
        <f>F390+F391</f>
        <v>195000</v>
      </c>
    </row>
    <row r="390" spans="1:6" ht="38.25" hidden="1">
      <c r="A390" s="46" t="s">
        <v>329</v>
      </c>
      <c r="B390" s="32" t="s">
        <v>170</v>
      </c>
      <c r="C390" s="39" t="s">
        <v>313</v>
      </c>
      <c r="D390" s="5" t="s">
        <v>67</v>
      </c>
      <c r="E390" s="39" t="s">
        <v>326</v>
      </c>
      <c r="F390" s="150">
        <v>0</v>
      </c>
    </row>
    <row r="391" spans="1:6" ht="25.5">
      <c r="A391" s="46" t="s">
        <v>238</v>
      </c>
      <c r="B391" s="32" t="s">
        <v>170</v>
      </c>
      <c r="C391" s="39" t="s">
        <v>313</v>
      </c>
      <c r="D391" s="5" t="s">
        <v>67</v>
      </c>
      <c r="E391" s="39" t="s">
        <v>240</v>
      </c>
      <c r="F391" s="150">
        <v>195000</v>
      </c>
    </row>
    <row r="392" spans="1:6" ht="12.75">
      <c r="A392" s="99" t="s">
        <v>217</v>
      </c>
      <c r="B392" s="23" t="s">
        <v>196</v>
      </c>
      <c r="C392" s="23"/>
      <c r="D392" s="22"/>
      <c r="E392" s="23"/>
      <c r="F392" s="168">
        <f>F393</f>
        <v>2546707.55</v>
      </c>
    </row>
    <row r="393" spans="1:6" ht="12.75">
      <c r="A393" s="76" t="s">
        <v>223</v>
      </c>
      <c r="B393" s="17" t="s">
        <v>196</v>
      </c>
      <c r="C393" s="36" t="s">
        <v>171</v>
      </c>
      <c r="D393" s="4"/>
      <c r="E393" s="36"/>
      <c r="F393" s="153">
        <f>F394+F399</f>
        <v>2546707.55</v>
      </c>
    </row>
    <row r="394" spans="1:9" ht="25.5">
      <c r="A394" s="90" t="s">
        <v>323</v>
      </c>
      <c r="B394" s="52" t="s">
        <v>196</v>
      </c>
      <c r="C394" s="8" t="s">
        <v>171</v>
      </c>
      <c r="D394" s="8" t="s">
        <v>13</v>
      </c>
      <c r="E394" s="8"/>
      <c r="F394" s="159">
        <f>F395+F398</f>
        <v>1816712.26</v>
      </c>
      <c r="I394" s="54"/>
    </row>
    <row r="395" spans="1:6" ht="38.25">
      <c r="A395" s="82" t="s">
        <v>314</v>
      </c>
      <c r="B395" s="15" t="s">
        <v>196</v>
      </c>
      <c r="C395" s="13" t="s">
        <v>171</v>
      </c>
      <c r="D395" s="13" t="s">
        <v>68</v>
      </c>
      <c r="E395" s="13"/>
      <c r="F395" s="154">
        <f>F396</f>
        <v>315000</v>
      </c>
    </row>
    <row r="396" spans="1:6" ht="25.5">
      <c r="A396" s="46" t="s">
        <v>238</v>
      </c>
      <c r="B396" s="16" t="s">
        <v>196</v>
      </c>
      <c r="C396" s="5" t="s">
        <v>171</v>
      </c>
      <c r="D396" s="5" t="s">
        <v>68</v>
      </c>
      <c r="E396" s="5" t="s">
        <v>240</v>
      </c>
      <c r="F396" s="150">
        <v>315000</v>
      </c>
    </row>
    <row r="397" spans="1:6" ht="12.75">
      <c r="A397" s="82" t="s">
        <v>315</v>
      </c>
      <c r="B397" s="15" t="s">
        <v>196</v>
      </c>
      <c r="C397" s="13" t="s">
        <v>171</v>
      </c>
      <c r="D397" s="13" t="s">
        <v>81</v>
      </c>
      <c r="E397" s="13"/>
      <c r="F397" s="154">
        <f>F398</f>
        <v>1501712.26</v>
      </c>
    </row>
    <row r="398" spans="1:6" ht="25.5">
      <c r="A398" s="46" t="s">
        <v>316</v>
      </c>
      <c r="B398" s="16" t="s">
        <v>196</v>
      </c>
      <c r="C398" s="5" t="s">
        <v>171</v>
      </c>
      <c r="D398" s="5" t="s">
        <v>81</v>
      </c>
      <c r="E398" s="5" t="s">
        <v>317</v>
      </c>
      <c r="F398" s="150">
        <v>1501712.26</v>
      </c>
    </row>
    <row r="399" spans="1:6" ht="25.5">
      <c r="A399" s="90" t="s">
        <v>124</v>
      </c>
      <c r="B399" s="19" t="s">
        <v>196</v>
      </c>
      <c r="C399" s="8" t="s">
        <v>171</v>
      </c>
      <c r="D399" s="8" t="s">
        <v>123</v>
      </c>
      <c r="E399" s="64"/>
      <c r="F399" s="166">
        <f>F400</f>
        <v>729995.29</v>
      </c>
    </row>
    <row r="400" spans="1:6" ht="38.25">
      <c r="A400" s="48" t="s">
        <v>337</v>
      </c>
      <c r="B400" s="32" t="s">
        <v>196</v>
      </c>
      <c r="C400" s="5" t="s">
        <v>171</v>
      </c>
      <c r="D400" s="5" t="s">
        <v>123</v>
      </c>
      <c r="E400" s="12" t="s">
        <v>280</v>
      </c>
      <c r="F400" s="167">
        <v>729995.29</v>
      </c>
    </row>
    <row r="401" spans="1:6" ht="12.75">
      <c r="A401" s="99" t="s">
        <v>218</v>
      </c>
      <c r="B401" s="23" t="s">
        <v>169</v>
      </c>
      <c r="C401" s="23"/>
      <c r="D401" s="22"/>
      <c r="E401" s="23"/>
      <c r="F401" s="168">
        <f>F402</f>
        <v>600000</v>
      </c>
    </row>
    <row r="402" spans="1:6" ht="12.75">
      <c r="A402" s="76" t="s">
        <v>192</v>
      </c>
      <c r="B402" s="17" t="s">
        <v>169</v>
      </c>
      <c r="C402" s="36" t="s">
        <v>172</v>
      </c>
      <c r="D402" s="4"/>
      <c r="E402" s="36"/>
      <c r="F402" s="153">
        <f>F403</f>
        <v>600000</v>
      </c>
    </row>
    <row r="403" spans="1:9" ht="25.5">
      <c r="A403" s="100" t="s">
        <v>324</v>
      </c>
      <c r="B403" s="25" t="s">
        <v>169</v>
      </c>
      <c r="C403" s="10" t="s">
        <v>172</v>
      </c>
      <c r="D403" s="10" t="s">
        <v>69</v>
      </c>
      <c r="E403" s="10"/>
      <c r="F403" s="159">
        <f>F404</f>
        <v>600000</v>
      </c>
      <c r="I403" s="54"/>
    </row>
    <row r="404" spans="1:6" ht="42.75" customHeight="1">
      <c r="A404" s="46" t="s">
        <v>275</v>
      </c>
      <c r="B404" s="16" t="s">
        <v>169</v>
      </c>
      <c r="C404" s="5" t="s">
        <v>172</v>
      </c>
      <c r="D404" s="5" t="s">
        <v>69</v>
      </c>
      <c r="E404" s="5" t="s">
        <v>274</v>
      </c>
      <c r="F404" s="150">
        <v>600000</v>
      </c>
    </row>
    <row r="405" spans="1:6" ht="18.75" customHeight="1">
      <c r="A405" s="85" t="s">
        <v>214</v>
      </c>
      <c r="B405" s="68" t="s">
        <v>211</v>
      </c>
      <c r="C405" s="24"/>
      <c r="D405" s="24"/>
      <c r="E405" s="24"/>
      <c r="F405" s="158">
        <f>F406</f>
        <v>3591149.91</v>
      </c>
    </row>
    <row r="406" spans="1:9" ht="18" customHeight="1">
      <c r="A406" s="76" t="s">
        <v>270</v>
      </c>
      <c r="B406" s="47" t="s">
        <v>211</v>
      </c>
      <c r="C406" s="11" t="s">
        <v>165</v>
      </c>
      <c r="D406" s="11"/>
      <c r="E406" s="11"/>
      <c r="F406" s="160">
        <f>F407+F409</f>
        <v>3591149.91</v>
      </c>
      <c r="I406" s="54"/>
    </row>
    <row r="407" spans="1:6" ht="12.75">
      <c r="A407" s="82" t="s">
        <v>270</v>
      </c>
      <c r="B407" s="15" t="s">
        <v>211</v>
      </c>
      <c r="C407" s="13" t="s">
        <v>165</v>
      </c>
      <c r="D407" s="13" t="s">
        <v>70</v>
      </c>
      <c r="E407" s="13"/>
      <c r="F407" s="154">
        <f>F408</f>
        <v>2617149.91</v>
      </c>
    </row>
    <row r="408" spans="1:6" ht="12.75">
      <c r="A408" s="48" t="s">
        <v>318</v>
      </c>
      <c r="B408" s="16" t="s">
        <v>211</v>
      </c>
      <c r="C408" s="5" t="s">
        <v>165</v>
      </c>
      <c r="D408" s="5" t="s">
        <v>70</v>
      </c>
      <c r="E408" s="5" t="s">
        <v>271</v>
      </c>
      <c r="F408" s="150">
        <f>2595169.58+21980.33</f>
        <v>2617149.91</v>
      </c>
    </row>
    <row r="409" spans="1:6" ht="38.25">
      <c r="A409" s="82" t="s">
        <v>142</v>
      </c>
      <c r="B409" s="15" t="s">
        <v>211</v>
      </c>
      <c r="C409" s="13" t="s">
        <v>165</v>
      </c>
      <c r="D409" s="13" t="s">
        <v>143</v>
      </c>
      <c r="E409" s="13"/>
      <c r="F409" s="154">
        <f>F410</f>
        <v>974000</v>
      </c>
    </row>
    <row r="410" spans="1:6" ht="12.75">
      <c r="A410" s="48" t="s">
        <v>318</v>
      </c>
      <c r="B410" s="16" t="s">
        <v>211</v>
      </c>
      <c r="C410" s="5" t="s">
        <v>165</v>
      </c>
      <c r="D410" s="5" t="s">
        <v>143</v>
      </c>
      <c r="E410" s="5" t="s">
        <v>271</v>
      </c>
      <c r="F410" s="150">
        <v>974000</v>
      </c>
    </row>
    <row r="411" spans="1:6" ht="24.75" customHeight="1">
      <c r="A411" s="99" t="s">
        <v>219</v>
      </c>
      <c r="B411" s="21" t="s">
        <v>199</v>
      </c>
      <c r="C411" s="22"/>
      <c r="D411" s="22"/>
      <c r="E411" s="22"/>
      <c r="F411" s="168">
        <f>F412</f>
        <v>7083000</v>
      </c>
    </row>
    <row r="412" spans="1:6" ht="30" customHeight="1">
      <c r="A412" s="86" t="s">
        <v>220</v>
      </c>
      <c r="B412" s="47" t="s">
        <v>199</v>
      </c>
      <c r="C412" s="11" t="s">
        <v>165</v>
      </c>
      <c r="D412" s="11"/>
      <c r="E412" s="11"/>
      <c r="F412" s="153">
        <f>F415+F413</f>
        <v>7083000</v>
      </c>
    </row>
    <row r="413" spans="1:6" ht="28.5" customHeight="1">
      <c r="A413" s="101" t="s">
        <v>204</v>
      </c>
      <c r="B413" s="20" t="s">
        <v>199</v>
      </c>
      <c r="C413" s="20" t="s">
        <v>165</v>
      </c>
      <c r="D413" s="20" t="s">
        <v>72</v>
      </c>
      <c r="E413" s="14"/>
      <c r="F413" s="154">
        <f>F414</f>
        <v>6583000</v>
      </c>
    </row>
    <row r="414" spans="1:6" ht="16.5" customHeight="1">
      <c r="A414" s="102" t="s">
        <v>272</v>
      </c>
      <c r="B414" s="16" t="s">
        <v>199</v>
      </c>
      <c r="C414" s="12" t="s">
        <v>165</v>
      </c>
      <c r="D414" s="42" t="s">
        <v>72</v>
      </c>
      <c r="E414" s="12" t="s">
        <v>273</v>
      </c>
      <c r="F414" s="167">
        <v>6583000</v>
      </c>
    </row>
    <row r="415" spans="1:9" ht="12.75">
      <c r="A415" s="101" t="s">
        <v>205</v>
      </c>
      <c r="B415" s="20" t="s">
        <v>199</v>
      </c>
      <c r="C415" s="20" t="s">
        <v>165</v>
      </c>
      <c r="D415" s="20" t="s">
        <v>71</v>
      </c>
      <c r="E415" s="14"/>
      <c r="F415" s="154">
        <f>F416</f>
        <v>500000</v>
      </c>
      <c r="I415" s="54"/>
    </row>
    <row r="416" spans="1:6" ht="13.5" thickBot="1">
      <c r="A416" s="103" t="s">
        <v>272</v>
      </c>
      <c r="B416" s="104" t="s">
        <v>199</v>
      </c>
      <c r="C416" s="105" t="s">
        <v>165</v>
      </c>
      <c r="D416" s="43" t="s">
        <v>71</v>
      </c>
      <c r="E416" s="105" t="s">
        <v>273</v>
      </c>
      <c r="F416" s="170">
        <v>500000</v>
      </c>
    </row>
    <row r="417" spans="1:8" ht="16.5" thickBot="1">
      <c r="A417" s="50" t="s">
        <v>182</v>
      </c>
      <c r="B417" s="106"/>
      <c r="C417" s="106"/>
      <c r="D417" s="44"/>
      <c r="E417" s="44"/>
      <c r="F417" s="171">
        <f>F15+F94+F98+F102+F120+F159+F313+F347+F351+F392+F401+F405+F411</f>
        <v>440656000</v>
      </c>
      <c r="H417" s="54"/>
    </row>
    <row r="418" ht="12.75">
      <c r="A418" s="49"/>
    </row>
    <row r="419" spans="3:9" ht="12.75">
      <c r="C419" s="33" t="s">
        <v>225</v>
      </c>
      <c r="D419" s="33"/>
      <c r="E419" s="33"/>
      <c r="F419" s="34">
        <f>F17+F21+F23+F28+F67+F75+F83+F92+F107+F117+F122+F134+F140+F143+F144+F148+F150+F157+F164+F166+F177+F204+F214+F242+F245+F263+F265+F270+F274+F281+F284+F289+F297+F305+F307+F310+F318+F321+F326+F329+F331+F334+F345+F348+F352+F365+F389+F394+F401+F408+F415</f>
        <v>154731747.57999998</v>
      </c>
      <c r="G419" s="40"/>
      <c r="H419" s="54"/>
      <c r="I419" s="54"/>
    </row>
    <row r="420" spans="3:7" ht="12.75">
      <c r="C420" s="33" t="s">
        <v>146</v>
      </c>
      <c r="D420" s="33"/>
      <c r="E420" s="33"/>
      <c r="F420" s="34">
        <f>F363</f>
        <v>89544.31</v>
      </c>
      <c r="G420" s="40"/>
    </row>
    <row r="421" spans="3:9" ht="12.75">
      <c r="C421" s="33" t="s">
        <v>226</v>
      </c>
      <c r="D421" s="33"/>
      <c r="E421" s="33"/>
      <c r="F421" s="34">
        <f>F162+F200+F202</f>
        <v>16751516.95</v>
      </c>
      <c r="G421" s="40"/>
      <c r="I421" s="54"/>
    </row>
    <row r="422" spans="3:9" ht="12.75">
      <c r="C422" s="33" t="s">
        <v>227</v>
      </c>
      <c r="D422" s="33"/>
      <c r="E422" s="33"/>
      <c r="F422" s="34">
        <f>F31+F36+F40+F65+F71+F73+F96+F100+F104+F112+F115+F129+F131+F136+F138+F152+F154+F179+F190+F193+F197+F216+F219+F229+F239+F250+F253+F256+F259+F261+F278+F303+F316+F339+F341+F343+F355++F361-F363+F369+F399+F409+F413</f>
        <v>266344291.33999994</v>
      </c>
      <c r="G422" s="40"/>
      <c r="I422" s="54"/>
    </row>
    <row r="423" spans="3:9" ht="14.25" customHeight="1">
      <c r="C423" s="33" t="s">
        <v>361</v>
      </c>
      <c r="D423" s="33"/>
      <c r="E423" s="33"/>
      <c r="F423" s="34">
        <f>F124+F126</f>
        <v>685897.8200000001</v>
      </c>
      <c r="G423" s="40"/>
      <c r="I423" s="54"/>
    </row>
    <row r="424" spans="3:9" ht="12.75">
      <c r="C424" s="33" t="s">
        <v>228</v>
      </c>
      <c r="D424" s="33"/>
      <c r="E424" s="59"/>
      <c r="F424" s="34">
        <f>F46+F48+F52+F54+F56+F60+F62+F323</f>
        <v>2053002</v>
      </c>
      <c r="G424" s="40"/>
      <c r="I424" s="54"/>
    </row>
    <row r="425" spans="3:7" ht="12.75">
      <c r="C425" s="33"/>
      <c r="D425" s="33"/>
      <c r="E425" s="33"/>
      <c r="F425" s="34">
        <f>SUM(F419:F424)</f>
        <v>440655999.99999994</v>
      </c>
      <c r="G425" s="40"/>
    </row>
    <row r="427" spans="3:6" ht="12.75">
      <c r="C427" s="41" t="s">
        <v>360</v>
      </c>
      <c r="F427" s="40">
        <f>F22+F45+F72+F97+F101+F113+F123+F128+F130+F132+F137+F153+F155+F340+F342+F344+F346+F416+F414+F400</f>
        <v>30552743.04</v>
      </c>
    </row>
    <row r="429" ht="12.75">
      <c r="F429" s="56"/>
    </row>
  </sheetData>
  <sheetProtection/>
  <mergeCells count="7">
    <mergeCell ref="F9:F14"/>
    <mergeCell ref="A7:E7"/>
    <mergeCell ref="A9:A14"/>
    <mergeCell ref="B9:B14"/>
    <mergeCell ref="C9:C14"/>
    <mergeCell ref="D9:D14"/>
    <mergeCell ref="E9:E14"/>
  </mergeCells>
  <printOptions/>
  <pageMargins left="0.7480314960629921" right="0.17" top="0.17" bottom="0.17" header="0.5118110236220472" footer="0.19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1"/>
  <sheetViews>
    <sheetView zoomScalePageLayoutView="0" workbookViewId="0" topLeftCell="A214">
      <selection activeCell="I417" sqref="I417"/>
    </sheetView>
  </sheetViews>
  <sheetFormatPr defaultColWidth="9.00390625" defaultRowHeight="12.75"/>
  <cols>
    <col min="1" max="1" width="57.625" style="0" customWidth="1"/>
    <col min="2" max="2" width="8.125" style="0" customWidth="1"/>
    <col min="3" max="3" width="6.875" style="0" customWidth="1"/>
    <col min="4" max="4" width="6.375" style="0" customWidth="1"/>
    <col min="5" max="5" width="12.25390625" style="0" customWidth="1"/>
    <col min="6" max="6" width="6.25390625" style="0" customWidth="1"/>
    <col min="7" max="7" width="15.625" style="212" customWidth="1"/>
    <col min="8" max="8" width="16.00390625" style="0" customWidth="1"/>
    <col min="9" max="9" width="13.875" style="53" bestFit="1" customWidth="1"/>
    <col min="10" max="10" width="15.625" style="53" customWidth="1"/>
    <col min="11" max="11" width="9.125" style="53" customWidth="1"/>
    <col min="12" max="12" width="16.25390625" style="53" customWidth="1"/>
    <col min="13" max="13" width="11.75390625" style="53" bestFit="1" customWidth="1"/>
  </cols>
  <sheetData>
    <row r="1" spans="6:10" ht="12.75">
      <c r="F1" s="60" t="s">
        <v>378</v>
      </c>
      <c r="I1"/>
      <c r="J1"/>
    </row>
    <row r="2" spans="1:10" ht="12.75">
      <c r="A2" s="51"/>
      <c r="B2" s="51"/>
      <c r="E2" t="s">
        <v>375</v>
      </c>
      <c r="I2"/>
      <c r="J2"/>
    </row>
    <row r="3" spans="6:10" ht="17.25" customHeight="1">
      <c r="F3" t="s">
        <v>376</v>
      </c>
      <c r="I3"/>
      <c r="J3"/>
    </row>
    <row r="4" spans="9:10" ht="17.25" customHeight="1">
      <c r="I4"/>
      <c r="J4"/>
    </row>
    <row r="5" spans="9:10" ht="17.25" customHeight="1">
      <c r="I5"/>
      <c r="J5"/>
    </row>
    <row r="6" spans="9:10" ht="17.25" customHeight="1">
      <c r="I6"/>
      <c r="J6"/>
    </row>
    <row r="7" spans="1:8" ht="43.5" customHeight="1">
      <c r="A7" s="239" t="s">
        <v>382</v>
      </c>
      <c r="B7" s="239"/>
      <c r="C7" s="239"/>
      <c r="D7" s="239"/>
      <c r="E7" s="239"/>
      <c r="F7" s="239"/>
      <c r="G7" s="239"/>
      <c r="H7" s="239"/>
    </row>
    <row r="8" spans="1:6" ht="13.5" thickBot="1">
      <c r="A8" s="1"/>
      <c r="B8" s="1"/>
      <c r="C8" s="2"/>
      <c r="D8" s="2"/>
      <c r="E8" s="3"/>
      <c r="F8" s="3"/>
    </row>
    <row r="9" spans="1:7" ht="12.75" customHeight="1">
      <c r="A9" s="230" t="s">
        <v>163</v>
      </c>
      <c r="B9" s="240" t="s">
        <v>379</v>
      </c>
      <c r="C9" s="232" t="s">
        <v>164</v>
      </c>
      <c r="D9" s="232" t="s">
        <v>173</v>
      </c>
      <c r="E9" s="234" t="s">
        <v>183</v>
      </c>
      <c r="F9" s="232" t="s">
        <v>184</v>
      </c>
      <c r="G9" s="236" t="s">
        <v>377</v>
      </c>
    </row>
    <row r="10" spans="1:7" ht="12.75" customHeight="1">
      <c r="A10" s="231"/>
      <c r="B10" s="241"/>
      <c r="C10" s="233"/>
      <c r="D10" s="233"/>
      <c r="E10" s="235"/>
      <c r="F10" s="233"/>
      <c r="G10" s="237"/>
    </row>
    <row r="11" spans="1:7" ht="12.75">
      <c r="A11" s="231"/>
      <c r="B11" s="241"/>
      <c r="C11" s="233"/>
      <c r="D11" s="233"/>
      <c r="E11" s="235"/>
      <c r="F11" s="233"/>
      <c r="G11" s="237"/>
    </row>
    <row r="12" spans="1:7" ht="12.75">
      <c r="A12" s="231"/>
      <c r="B12" s="241"/>
      <c r="C12" s="233"/>
      <c r="D12" s="233"/>
      <c r="E12" s="235"/>
      <c r="F12" s="233"/>
      <c r="G12" s="237"/>
    </row>
    <row r="13" spans="1:7" ht="12.75">
      <c r="A13" s="231"/>
      <c r="B13" s="241"/>
      <c r="C13" s="233"/>
      <c r="D13" s="233"/>
      <c r="E13" s="235"/>
      <c r="F13" s="233"/>
      <c r="G13" s="237"/>
    </row>
    <row r="14" spans="1:7" ht="13.5" thickBot="1">
      <c r="A14" s="245"/>
      <c r="B14" s="242"/>
      <c r="C14" s="243"/>
      <c r="D14" s="243"/>
      <c r="E14" s="244"/>
      <c r="F14" s="243"/>
      <c r="G14" s="238"/>
    </row>
    <row r="15" spans="1:7" ht="32.25" thickBot="1">
      <c r="A15" s="109" t="s">
        <v>380</v>
      </c>
      <c r="B15" s="177"/>
      <c r="C15" s="107"/>
      <c r="D15" s="107"/>
      <c r="E15" s="108"/>
      <c r="F15" s="107"/>
      <c r="G15" s="178">
        <f>G418</f>
        <v>440656000</v>
      </c>
    </row>
    <row r="16" spans="1:7" ht="16.5" thickBot="1">
      <c r="A16" s="174" t="s">
        <v>179</v>
      </c>
      <c r="B16" s="175" t="s">
        <v>381</v>
      </c>
      <c r="C16" s="176" t="s">
        <v>165</v>
      </c>
      <c r="D16" s="176"/>
      <c r="E16" s="176"/>
      <c r="F16" s="176"/>
      <c r="G16" s="213">
        <f>G17+G21+G65+G68+G71</f>
        <v>27993807.509999998</v>
      </c>
    </row>
    <row r="17" spans="1:12" ht="37.5" customHeight="1">
      <c r="A17" s="184" t="s">
        <v>200</v>
      </c>
      <c r="B17" s="173" t="s">
        <v>381</v>
      </c>
      <c r="C17" s="179" t="s">
        <v>165</v>
      </c>
      <c r="D17" s="180" t="s">
        <v>174</v>
      </c>
      <c r="E17" s="180"/>
      <c r="F17" s="180"/>
      <c r="G17" s="214">
        <f>G18</f>
        <v>539600</v>
      </c>
      <c r="I17" s="45"/>
      <c r="J17" s="45"/>
      <c r="K17" s="45"/>
      <c r="L17" s="54"/>
    </row>
    <row r="18" spans="1:11" ht="15.75" customHeight="1">
      <c r="A18" s="185" t="s">
        <v>276</v>
      </c>
      <c r="B18" s="172" t="s">
        <v>381</v>
      </c>
      <c r="C18" s="61" t="s">
        <v>165</v>
      </c>
      <c r="D18" s="26" t="s">
        <v>174</v>
      </c>
      <c r="E18" s="26" t="s">
        <v>363</v>
      </c>
      <c r="F18" s="26"/>
      <c r="G18" s="215">
        <f>G19+G20</f>
        <v>539600</v>
      </c>
      <c r="I18" s="45"/>
      <c r="J18" s="45"/>
      <c r="K18" s="45"/>
    </row>
    <row r="19" spans="1:11" ht="42.75" customHeight="1">
      <c r="A19" s="186" t="s">
        <v>327</v>
      </c>
      <c r="B19" s="111" t="s">
        <v>381</v>
      </c>
      <c r="C19" s="31" t="s">
        <v>165</v>
      </c>
      <c r="D19" s="27" t="s">
        <v>174</v>
      </c>
      <c r="E19" s="27" t="s">
        <v>363</v>
      </c>
      <c r="F19" s="27" t="s">
        <v>326</v>
      </c>
      <c r="G19" s="216">
        <f>202020+40000</f>
        <v>242020</v>
      </c>
      <c r="I19" s="45"/>
      <c r="J19" s="45"/>
      <c r="K19" s="45"/>
    </row>
    <row r="20" spans="1:12" ht="27.75" customHeight="1">
      <c r="A20" s="186" t="s">
        <v>238</v>
      </c>
      <c r="B20" s="111" t="s">
        <v>381</v>
      </c>
      <c r="C20" s="31" t="s">
        <v>165</v>
      </c>
      <c r="D20" s="27" t="s">
        <v>174</v>
      </c>
      <c r="E20" s="27" t="s">
        <v>363</v>
      </c>
      <c r="F20" s="27" t="s">
        <v>240</v>
      </c>
      <c r="G20" s="216">
        <f>97580+200000</f>
        <v>297580</v>
      </c>
      <c r="I20" s="45"/>
      <c r="J20" s="45"/>
      <c r="K20" s="45"/>
      <c r="L20" s="54"/>
    </row>
    <row r="21" spans="1:11" ht="37.5" customHeight="1">
      <c r="A21" s="187" t="s">
        <v>193</v>
      </c>
      <c r="B21" s="110" t="s">
        <v>381</v>
      </c>
      <c r="C21" s="113" t="s">
        <v>165</v>
      </c>
      <c r="D21" s="114" t="s">
        <v>175</v>
      </c>
      <c r="E21" s="114"/>
      <c r="F21" s="114"/>
      <c r="G21" s="217">
        <f>G22+G24+G29+G32+G37+G41+G47+G49+G53+G55+G57+G61+G63</f>
        <v>18739492.06</v>
      </c>
      <c r="I21" s="45"/>
      <c r="J21" s="45"/>
      <c r="K21" s="45"/>
    </row>
    <row r="22" spans="1:11" ht="40.5" customHeight="1">
      <c r="A22" s="185" t="s">
        <v>153</v>
      </c>
      <c r="B22" s="172" t="s">
        <v>381</v>
      </c>
      <c r="C22" s="61" t="s">
        <v>165</v>
      </c>
      <c r="D22" s="26" t="s">
        <v>175</v>
      </c>
      <c r="E22" s="26" t="s">
        <v>158</v>
      </c>
      <c r="F22" s="26"/>
      <c r="G22" s="215">
        <f>G23</f>
        <v>93510.12</v>
      </c>
      <c r="I22" s="45"/>
      <c r="J22" s="45"/>
      <c r="K22" s="45"/>
    </row>
    <row r="23" spans="1:11" ht="21" customHeight="1">
      <c r="A23" s="186" t="s">
        <v>339</v>
      </c>
      <c r="B23" s="111" t="s">
        <v>381</v>
      </c>
      <c r="C23" s="31" t="s">
        <v>165</v>
      </c>
      <c r="D23" s="27" t="s">
        <v>175</v>
      </c>
      <c r="E23" s="27" t="s">
        <v>158</v>
      </c>
      <c r="F23" s="27" t="s">
        <v>340</v>
      </c>
      <c r="G23" s="216">
        <v>93510.12</v>
      </c>
      <c r="I23" s="45"/>
      <c r="J23" s="45"/>
      <c r="K23" s="45"/>
    </row>
    <row r="24" spans="1:12" ht="28.5" customHeight="1">
      <c r="A24" s="185" t="s">
        <v>245</v>
      </c>
      <c r="B24" s="172" t="s">
        <v>381</v>
      </c>
      <c r="C24" s="61" t="s">
        <v>165</v>
      </c>
      <c r="D24" s="26" t="s">
        <v>175</v>
      </c>
      <c r="E24" s="26" t="s">
        <v>14</v>
      </c>
      <c r="F24" s="26"/>
      <c r="G24" s="215">
        <f>SUM(G25:G28)</f>
        <v>16227981.94</v>
      </c>
      <c r="I24" s="45"/>
      <c r="J24" s="45"/>
      <c r="K24" s="45"/>
      <c r="L24" s="54"/>
    </row>
    <row r="25" spans="1:12" ht="25.5" customHeight="1">
      <c r="A25" s="186" t="s">
        <v>75</v>
      </c>
      <c r="B25" s="111" t="s">
        <v>381</v>
      </c>
      <c r="C25" s="31" t="s">
        <v>165</v>
      </c>
      <c r="D25" s="27" t="s">
        <v>175</v>
      </c>
      <c r="E25" s="27" t="s">
        <v>14</v>
      </c>
      <c r="F25" s="27" t="s">
        <v>242</v>
      </c>
      <c r="G25" s="216">
        <f>9839100+300000</f>
        <v>10139100</v>
      </c>
      <c r="L25" s="55"/>
    </row>
    <row r="26" spans="1:7" ht="13.5" customHeight="1">
      <c r="A26" s="186" t="s">
        <v>246</v>
      </c>
      <c r="B26" s="111" t="s">
        <v>381</v>
      </c>
      <c r="C26" s="31" t="s">
        <v>247</v>
      </c>
      <c r="D26" s="27" t="s">
        <v>175</v>
      </c>
      <c r="E26" s="27" t="s">
        <v>14</v>
      </c>
      <c r="F26" s="27" t="s">
        <v>248</v>
      </c>
      <c r="G26" s="216">
        <v>265718.27</v>
      </c>
    </row>
    <row r="27" spans="1:7" ht="39" customHeight="1">
      <c r="A27" s="186" t="s">
        <v>73</v>
      </c>
      <c r="B27" s="111" t="s">
        <v>381</v>
      </c>
      <c r="C27" s="31" t="s">
        <v>247</v>
      </c>
      <c r="D27" s="27" t="s">
        <v>175</v>
      </c>
      <c r="E27" s="27" t="s">
        <v>14</v>
      </c>
      <c r="F27" s="27" t="s">
        <v>74</v>
      </c>
      <c r="G27" s="216">
        <f>3526539.34+368000-327.18+87.58-21980.33</f>
        <v>3872319.4099999997</v>
      </c>
    </row>
    <row r="28" spans="1:9" ht="27.75" customHeight="1">
      <c r="A28" s="186" t="s">
        <v>238</v>
      </c>
      <c r="B28" s="111" t="s">
        <v>381</v>
      </c>
      <c r="C28" s="31" t="s">
        <v>165</v>
      </c>
      <c r="D28" s="27" t="s">
        <v>175</v>
      </c>
      <c r="E28" s="27" t="s">
        <v>14</v>
      </c>
      <c r="F28" s="27" t="s">
        <v>240</v>
      </c>
      <c r="G28" s="216">
        <v>1950844.26</v>
      </c>
      <c r="I28" s="54"/>
    </row>
    <row r="29" spans="1:7" ht="27" customHeight="1">
      <c r="A29" s="188" t="s">
        <v>197</v>
      </c>
      <c r="B29" s="172" t="s">
        <v>381</v>
      </c>
      <c r="C29" s="61" t="s">
        <v>165</v>
      </c>
      <c r="D29" s="26" t="s">
        <v>175</v>
      </c>
      <c r="E29" s="26" t="s">
        <v>15</v>
      </c>
      <c r="F29" s="26"/>
      <c r="G29" s="215">
        <f>G30+G31</f>
        <v>1350000</v>
      </c>
    </row>
    <row r="30" spans="1:7" ht="21.75" customHeight="1">
      <c r="A30" s="186" t="s">
        <v>76</v>
      </c>
      <c r="B30" s="111" t="s">
        <v>381</v>
      </c>
      <c r="C30" s="31" t="s">
        <v>165</v>
      </c>
      <c r="D30" s="27" t="s">
        <v>175</v>
      </c>
      <c r="E30" s="27" t="s">
        <v>15</v>
      </c>
      <c r="F30" s="27" t="s">
        <v>242</v>
      </c>
      <c r="G30" s="216">
        <v>1100000</v>
      </c>
    </row>
    <row r="31" spans="1:7" ht="42" customHeight="1">
      <c r="A31" s="186" t="s">
        <v>73</v>
      </c>
      <c r="B31" s="111" t="s">
        <v>381</v>
      </c>
      <c r="C31" s="31" t="s">
        <v>165</v>
      </c>
      <c r="D31" s="27" t="s">
        <v>175</v>
      </c>
      <c r="E31" s="27" t="s">
        <v>15</v>
      </c>
      <c r="F31" s="27" t="s">
        <v>74</v>
      </c>
      <c r="G31" s="216">
        <f>300000-50000</f>
        <v>250000</v>
      </c>
    </row>
    <row r="32" spans="1:7" ht="30" customHeight="1">
      <c r="A32" s="188" t="s">
        <v>213</v>
      </c>
      <c r="B32" s="172" t="s">
        <v>381</v>
      </c>
      <c r="C32" s="61" t="s">
        <v>165</v>
      </c>
      <c r="D32" s="26" t="s">
        <v>175</v>
      </c>
      <c r="E32" s="26" t="s">
        <v>16</v>
      </c>
      <c r="F32" s="26"/>
      <c r="G32" s="215">
        <f>SUM(G33:G36)</f>
        <v>350000</v>
      </c>
    </row>
    <row r="33" spans="1:7" ht="18.75" customHeight="1">
      <c r="A33" s="186" t="s">
        <v>76</v>
      </c>
      <c r="B33" s="111" t="s">
        <v>381</v>
      </c>
      <c r="C33" s="31" t="s">
        <v>165</v>
      </c>
      <c r="D33" s="27" t="s">
        <v>175</v>
      </c>
      <c r="E33" s="27" t="s">
        <v>16</v>
      </c>
      <c r="F33" s="27" t="s">
        <v>242</v>
      </c>
      <c r="G33" s="216">
        <v>190519.94</v>
      </c>
    </row>
    <row r="34" spans="1:7" ht="18.75" customHeight="1">
      <c r="A34" s="186" t="s">
        <v>246</v>
      </c>
      <c r="B34" s="111" t="s">
        <v>381</v>
      </c>
      <c r="C34" s="31" t="s">
        <v>165</v>
      </c>
      <c r="D34" s="27" t="s">
        <v>175</v>
      </c>
      <c r="E34" s="27" t="s">
        <v>16</v>
      </c>
      <c r="F34" s="27" t="s">
        <v>248</v>
      </c>
      <c r="G34" s="216">
        <v>11000</v>
      </c>
    </row>
    <row r="35" spans="1:7" ht="42.75" customHeight="1">
      <c r="A35" s="186" t="s">
        <v>73</v>
      </c>
      <c r="B35" s="111" t="s">
        <v>381</v>
      </c>
      <c r="C35" s="31" t="s">
        <v>165</v>
      </c>
      <c r="D35" s="27" t="s">
        <v>175</v>
      </c>
      <c r="E35" s="27" t="s">
        <v>16</v>
      </c>
      <c r="F35" s="27" t="s">
        <v>74</v>
      </c>
      <c r="G35" s="216">
        <v>85480.06</v>
      </c>
    </row>
    <row r="36" spans="1:7" ht="30" customHeight="1">
      <c r="A36" s="186" t="s">
        <v>238</v>
      </c>
      <c r="B36" s="111" t="s">
        <v>381</v>
      </c>
      <c r="C36" s="31" t="s">
        <v>165</v>
      </c>
      <c r="D36" s="27" t="s">
        <v>175</v>
      </c>
      <c r="E36" s="27" t="s">
        <v>16</v>
      </c>
      <c r="F36" s="27" t="s">
        <v>240</v>
      </c>
      <c r="G36" s="216">
        <v>63000</v>
      </c>
    </row>
    <row r="37" spans="1:7" ht="24.75" customHeight="1">
      <c r="A37" s="185" t="s">
        <v>202</v>
      </c>
      <c r="B37" s="111" t="s">
        <v>381</v>
      </c>
      <c r="C37" s="61" t="s">
        <v>165</v>
      </c>
      <c r="D37" s="26" t="s">
        <v>175</v>
      </c>
      <c r="E37" s="26" t="s">
        <v>17</v>
      </c>
      <c r="F37" s="26"/>
      <c r="G37" s="215">
        <f>SUM(G38:G40)</f>
        <v>73000</v>
      </c>
    </row>
    <row r="38" spans="1:7" ht="29.25" customHeight="1">
      <c r="A38" s="186" t="s">
        <v>76</v>
      </c>
      <c r="B38" s="172" t="s">
        <v>381</v>
      </c>
      <c r="C38" s="31" t="s">
        <v>165</v>
      </c>
      <c r="D38" s="27" t="s">
        <v>175</v>
      </c>
      <c r="E38" s="27" t="s">
        <v>17</v>
      </c>
      <c r="F38" s="27" t="s">
        <v>242</v>
      </c>
      <c r="G38" s="216">
        <v>53142.02</v>
      </c>
    </row>
    <row r="39" spans="1:7" ht="39" customHeight="1">
      <c r="A39" s="186" t="s">
        <v>73</v>
      </c>
      <c r="B39" s="111" t="s">
        <v>381</v>
      </c>
      <c r="C39" s="31" t="s">
        <v>165</v>
      </c>
      <c r="D39" s="27" t="s">
        <v>175</v>
      </c>
      <c r="E39" s="27" t="s">
        <v>17</v>
      </c>
      <c r="F39" s="27" t="s">
        <v>74</v>
      </c>
      <c r="G39" s="216">
        <v>19857.98</v>
      </c>
    </row>
    <row r="40" spans="1:7" ht="30" customHeight="1">
      <c r="A40" s="186" t="s">
        <v>238</v>
      </c>
      <c r="B40" s="111" t="s">
        <v>381</v>
      </c>
      <c r="C40" s="31" t="s">
        <v>165</v>
      </c>
      <c r="D40" s="27" t="s">
        <v>175</v>
      </c>
      <c r="E40" s="27" t="s">
        <v>17</v>
      </c>
      <c r="F40" s="27" t="s">
        <v>240</v>
      </c>
      <c r="G40" s="216">
        <v>0</v>
      </c>
    </row>
    <row r="41" spans="1:7" ht="50.25" customHeight="1">
      <c r="A41" s="189" t="s">
        <v>233</v>
      </c>
      <c r="B41" s="172" t="s">
        <v>381</v>
      </c>
      <c r="C41" s="115" t="s">
        <v>165</v>
      </c>
      <c r="D41" s="116" t="s">
        <v>175</v>
      </c>
      <c r="E41" s="116" t="s">
        <v>18</v>
      </c>
      <c r="F41" s="116"/>
      <c r="G41" s="215">
        <f>SUM(G42:G46)</f>
        <v>342000</v>
      </c>
    </row>
    <row r="42" spans="1:7" ht="27" customHeight="1">
      <c r="A42" s="186" t="s">
        <v>75</v>
      </c>
      <c r="B42" s="111" t="s">
        <v>381</v>
      </c>
      <c r="C42" s="31" t="s">
        <v>165</v>
      </c>
      <c r="D42" s="27" t="s">
        <v>175</v>
      </c>
      <c r="E42" s="27" t="s">
        <v>18</v>
      </c>
      <c r="F42" s="27" t="s">
        <v>242</v>
      </c>
      <c r="G42" s="216">
        <v>240977.49</v>
      </c>
    </row>
    <row r="43" spans="1:7" ht="27" customHeight="1">
      <c r="A43" s="186" t="s">
        <v>246</v>
      </c>
      <c r="B43" s="111" t="s">
        <v>381</v>
      </c>
      <c r="C43" s="31" t="s">
        <v>165</v>
      </c>
      <c r="D43" s="27" t="s">
        <v>175</v>
      </c>
      <c r="E43" s="27" t="s">
        <v>18</v>
      </c>
      <c r="F43" s="27" t="s">
        <v>248</v>
      </c>
      <c r="G43" s="216">
        <v>0</v>
      </c>
    </row>
    <row r="44" spans="1:7" ht="37.5" customHeight="1">
      <c r="A44" s="186" t="s">
        <v>73</v>
      </c>
      <c r="B44" s="111" t="s">
        <v>381</v>
      </c>
      <c r="C44" s="31" t="s">
        <v>165</v>
      </c>
      <c r="D44" s="27" t="s">
        <v>175</v>
      </c>
      <c r="E44" s="27" t="s">
        <v>18</v>
      </c>
      <c r="F44" s="27" t="s">
        <v>74</v>
      </c>
      <c r="G44" s="216">
        <v>70963.24</v>
      </c>
    </row>
    <row r="45" spans="1:7" ht="24" customHeight="1">
      <c r="A45" s="186" t="s">
        <v>238</v>
      </c>
      <c r="B45" s="111" t="s">
        <v>381</v>
      </c>
      <c r="C45" s="31" t="s">
        <v>165</v>
      </c>
      <c r="D45" s="27" t="s">
        <v>175</v>
      </c>
      <c r="E45" s="27" t="s">
        <v>18</v>
      </c>
      <c r="F45" s="27" t="s">
        <v>240</v>
      </c>
      <c r="G45" s="216">
        <v>20059.27</v>
      </c>
    </row>
    <row r="46" spans="1:7" ht="18.75" customHeight="1">
      <c r="A46" s="186" t="s">
        <v>249</v>
      </c>
      <c r="B46" s="111" t="s">
        <v>381</v>
      </c>
      <c r="C46" s="31" t="s">
        <v>165</v>
      </c>
      <c r="D46" s="27" t="s">
        <v>175</v>
      </c>
      <c r="E46" s="27" t="s">
        <v>18</v>
      </c>
      <c r="F46" s="27" t="s">
        <v>229</v>
      </c>
      <c r="G46" s="216">
        <v>10000</v>
      </c>
    </row>
    <row r="47" spans="1:7" ht="27" customHeight="1">
      <c r="A47" s="185" t="s">
        <v>243</v>
      </c>
      <c r="B47" s="172" t="s">
        <v>381</v>
      </c>
      <c r="C47" s="61" t="s">
        <v>165</v>
      </c>
      <c r="D47" s="26" t="s">
        <v>175</v>
      </c>
      <c r="E47" s="26" t="s">
        <v>85</v>
      </c>
      <c r="F47" s="26"/>
      <c r="G47" s="215">
        <f>G48</f>
        <v>160000</v>
      </c>
    </row>
    <row r="48" spans="1:7" ht="30" customHeight="1">
      <c r="A48" s="186" t="s">
        <v>238</v>
      </c>
      <c r="B48" s="111" t="s">
        <v>381</v>
      </c>
      <c r="C48" s="31" t="s">
        <v>165</v>
      </c>
      <c r="D48" s="27" t="s">
        <v>175</v>
      </c>
      <c r="E48" s="27" t="s">
        <v>85</v>
      </c>
      <c r="F48" s="27" t="s">
        <v>240</v>
      </c>
      <c r="G48" s="216">
        <f>110000+50000</f>
        <v>160000</v>
      </c>
    </row>
    <row r="49" spans="1:7" ht="40.5" customHeight="1">
      <c r="A49" s="185" t="s">
        <v>330</v>
      </c>
      <c r="B49" s="172" t="s">
        <v>381</v>
      </c>
      <c r="C49" s="61" t="s">
        <v>165</v>
      </c>
      <c r="D49" s="26" t="s">
        <v>175</v>
      </c>
      <c r="E49" s="26" t="s">
        <v>86</v>
      </c>
      <c r="F49" s="26"/>
      <c r="G49" s="215">
        <f>SUM(G50:G52)</f>
        <v>50000</v>
      </c>
    </row>
    <row r="50" spans="1:7" ht="18.75" customHeight="1">
      <c r="A50" s="186" t="s">
        <v>76</v>
      </c>
      <c r="B50" s="111" t="s">
        <v>381</v>
      </c>
      <c r="C50" s="31" t="s">
        <v>165</v>
      </c>
      <c r="D50" s="27" t="s">
        <v>175</v>
      </c>
      <c r="E50" s="27" t="s">
        <v>86</v>
      </c>
      <c r="F50" s="27" t="s">
        <v>242</v>
      </c>
      <c r="G50" s="216">
        <v>0</v>
      </c>
    </row>
    <row r="51" spans="1:7" ht="39.75" customHeight="1">
      <c r="A51" s="186" t="s">
        <v>73</v>
      </c>
      <c r="B51" s="111" t="s">
        <v>381</v>
      </c>
      <c r="C51" s="31" t="s">
        <v>165</v>
      </c>
      <c r="D51" s="27" t="s">
        <v>175</v>
      </c>
      <c r="E51" s="27" t="s">
        <v>86</v>
      </c>
      <c r="F51" s="27" t="s">
        <v>74</v>
      </c>
      <c r="G51" s="216">
        <v>0</v>
      </c>
    </row>
    <row r="52" spans="1:7" ht="24" customHeight="1">
      <c r="A52" s="186" t="s">
        <v>238</v>
      </c>
      <c r="B52" s="111" t="s">
        <v>381</v>
      </c>
      <c r="C52" s="31" t="s">
        <v>165</v>
      </c>
      <c r="D52" s="27" t="s">
        <v>175</v>
      </c>
      <c r="E52" s="27" t="s">
        <v>86</v>
      </c>
      <c r="F52" s="27" t="s">
        <v>240</v>
      </c>
      <c r="G52" s="216">
        <v>50000</v>
      </c>
    </row>
    <row r="53" spans="1:7" ht="53.25" customHeight="1">
      <c r="A53" s="185" t="s">
        <v>348</v>
      </c>
      <c r="B53" s="172" t="s">
        <v>381</v>
      </c>
      <c r="C53" s="61" t="s">
        <v>165</v>
      </c>
      <c r="D53" s="26" t="s">
        <v>175</v>
      </c>
      <c r="E53" s="26" t="s">
        <v>87</v>
      </c>
      <c r="F53" s="26"/>
      <c r="G53" s="215">
        <f>G54</f>
        <v>5000</v>
      </c>
    </row>
    <row r="54" spans="1:7" ht="27.75" customHeight="1">
      <c r="A54" s="186" t="s">
        <v>238</v>
      </c>
      <c r="B54" s="111" t="s">
        <v>381</v>
      </c>
      <c r="C54" s="31" t="s">
        <v>165</v>
      </c>
      <c r="D54" s="27" t="s">
        <v>175</v>
      </c>
      <c r="E54" s="27" t="s">
        <v>87</v>
      </c>
      <c r="F54" s="27" t="s">
        <v>240</v>
      </c>
      <c r="G54" s="216">
        <v>5000</v>
      </c>
    </row>
    <row r="55" spans="1:7" ht="36" customHeight="1">
      <c r="A55" s="188" t="s">
        <v>82</v>
      </c>
      <c r="B55" s="172" t="s">
        <v>381</v>
      </c>
      <c r="C55" s="61" t="s">
        <v>165</v>
      </c>
      <c r="D55" s="26" t="s">
        <v>175</v>
      </c>
      <c r="E55" s="26" t="s">
        <v>88</v>
      </c>
      <c r="F55" s="26"/>
      <c r="G55" s="215">
        <f>G56</f>
        <v>11000</v>
      </c>
    </row>
    <row r="56" spans="1:7" ht="26.25" customHeight="1">
      <c r="A56" s="186" t="s">
        <v>238</v>
      </c>
      <c r="B56" s="111" t="s">
        <v>381</v>
      </c>
      <c r="C56" s="31" t="s">
        <v>165</v>
      </c>
      <c r="D56" s="27" t="s">
        <v>175</v>
      </c>
      <c r="E56" s="27" t="s">
        <v>89</v>
      </c>
      <c r="F56" s="27" t="s">
        <v>240</v>
      </c>
      <c r="G56" s="216">
        <v>11000</v>
      </c>
    </row>
    <row r="57" spans="1:7" ht="50.25" customHeight="1">
      <c r="A57" s="188" t="s">
        <v>383</v>
      </c>
      <c r="B57" s="172" t="s">
        <v>381</v>
      </c>
      <c r="C57" s="61" t="s">
        <v>165</v>
      </c>
      <c r="D57" s="26" t="s">
        <v>175</v>
      </c>
      <c r="E57" s="26" t="s">
        <v>90</v>
      </c>
      <c r="F57" s="26"/>
      <c r="G57" s="215">
        <f>SUM(G58:G60)</f>
        <v>66000</v>
      </c>
    </row>
    <row r="58" spans="1:7" ht="18.75" customHeight="1">
      <c r="A58" s="186" t="s">
        <v>75</v>
      </c>
      <c r="B58" s="111" t="s">
        <v>381</v>
      </c>
      <c r="C58" s="31" t="s">
        <v>165</v>
      </c>
      <c r="D58" s="27" t="s">
        <v>175</v>
      </c>
      <c r="E58" s="27" t="s">
        <v>90</v>
      </c>
      <c r="F58" s="27" t="s">
        <v>242</v>
      </c>
      <c r="G58" s="216">
        <v>0</v>
      </c>
    </row>
    <row r="59" spans="1:7" ht="24.75" customHeight="1">
      <c r="A59" s="186" t="s">
        <v>73</v>
      </c>
      <c r="B59" s="111" t="s">
        <v>381</v>
      </c>
      <c r="C59" s="31" t="s">
        <v>165</v>
      </c>
      <c r="D59" s="27" t="s">
        <v>175</v>
      </c>
      <c r="E59" s="27" t="s">
        <v>90</v>
      </c>
      <c r="F59" s="27" t="s">
        <v>74</v>
      </c>
      <c r="G59" s="216">
        <v>71.66</v>
      </c>
    </row>
    <row r="60" spans="1:7" ht="28.5" customHeight="1">
      <c r="A60" s="186" t="s">
        <v>238</v>
      </c>
      <c r="B60" s="111" t="s">
        <v>381</v>
      </c>
      <c r="C60" s="31" t="s">
        <v>165</v>
      </c>
      <c r="D60" s="27" t="s">
        <v>175</v>
      </c>
      <c r="E60" s="27" t="s">
        <v>90</v>
      </c>
      <c r="F60" s="27" t="s">
        <v>240</v>
      </c>
      <c r="G60" s="216">
        <v>65928.34</v>
      </c>
    </row>
    <row r="61" spans="1:7" ht="39.75" customHeight="1">
      <c r="A61" s="188" t="s">
        <v>83</v>
      </c>
      <c r="B61" s="172" t="s">
        <v>381</v>
      </c>
      <c r="C61" s="61" t="s">
        <v>165</v>
      </c>
      <c r="D61" s="26" t="s">
        <v>175</v>
      </c>
      <c r="E61" s="26" t="s">
        <v>91</v>
      </c>
      <c r="F61" s="26"/>
      <c r="G61" s="215">
        <f>G62</f>
        <v>11000</v>
      </c>
    </row>
    <row r="62" spans="1:7" ht="27.75" customHeight="1">
      <c r="A62" s="186" t="s">
        <v>238</v>
      </c>
      <c r="B62" s="111" t="s">
        <v>381</v>
      </c>
      <c r="C62" s="31" t="s">
        <v>165</v>
      </c>
      <c r="D62" s="27" t="s">
        <v>175</v>
      </c>
      <c r="E62" s="27" t="s">
        <v>91</v>
      </c>
      <c r="F62" s="27" t="s">
        <v>240</v>
      </c>
      <c r="G62" s="216">
        <v>11000</v>
      </c>
    </row>
    <row r="63" spans="1:7" ht="27" customHeight="1">
      <c r="A63" s="188" t="s">
        <v>84</v>
      </c>
      <c r="B63" s="172" t="s">
        <v>381</v>
      </c>
      <c r="C63" s="61" t="s">
        <v>165</v>
      </c>
      <c r="D63" s="26" t="s">
        <v>175</v>
      </c>
      <c r="E63" s="26" t="s">
        <v>92</v>
      </c>
      <c r="F63" s="26"/>
      <c r="G63" s="215">
        <f>G64</f>
        <v>0</v>
      </c>
    </row>
    <row r="64" spans="1:7" ht="25.5" customHeight="1">
      <c r="A64" s="186" t="s">
        <v>238</v>
      </c>
      <c r="B64" s="111" t="s">
        <v>381</v>
      </c>
      <c r="C64" s="31" t="s">
        <v>165</v>
      </c>
      <c r="D64" s="27" t="s">
        <v>175</v>
      </c>
      <c r="E64" s="27" t="s">
        <v>92</v>
      </c>
      <c r="F64" s="27" t="s">
        <v>240</v>
      </c>
      <c r="G64" s="216">
        <v>0</v>
      </c>
    </row>
    <row r="65" spans="1:7" ht="18" customHeight="1">
      <c r="A65" s="190" t="s">
        <v>365</v>
      </c>
      <c r="B65" s="110" t="s">
        <v>381</v>
      </c>
      <c r="C65" s="113" t="s">
        <v>165</v>
      </c>
      <c r="D65" s="114" t="s">
        <v>171</v>
      </c>
      <c r="E65" s="114"/>
      <c r="F65" s="114"/>
      <c r="G65" s="217">
        <f>G66</f>
        <v>10500</v>
      </c>
    </row>
    <row r="66" spans="1:7" ht="75.75" customHeight="1">
      <c r="A66" s="188" t="s">
        <v>366</v>
      </c>
      <c r="B66" s="172" t="s">
        <v>381</v>
      </c>
      <c r="C66" s="61" t="s">
        <v>165</v>
      </c>
      <c r="D66" s="26" t="s">
        <v>171</v>
      </c>
      <c r="E66" s="26" t="s">
        <v>77</v>
      </c>
      <c r="F66" s="26"/>
      <c r="G66" s="215">
        <f>G67</f>
        <v>10500</v>
      </c>
    </row>
    <row r="67" spans="1:7" ht="27" customHeight="1">
      <c r="A67" s="186" t="s">
        <v>238</v>
      </c>
      <c r="B67" s="111" t="s">
        <v>381</v>
      </c>
      <c r="C67" s="31" t="s">
        <v>165</v>
      </c>
      <c r="D67" s="27" t="s">
        <v>171</v>
      </c>
      <c r="E67" s="27" t="s">
        <v>77</v>
      </c>
      <c r="F67" s="27" t="s">
        <v>240</v>
      </c>
      <c r="G67" s="216">
        <v>10500</v>
      </c>
    </row>
    <row r="68" spans="1:7" ht="17.25" customHeight="1">
      <c r="A68" s="190" t="s">
        <v>206</v>
      </c>
      <c r="B68" s="110" t="s">
        <v>381</v>
      </c>
      <c r="C68" s="113" t="s">
        <v>165</v>
      </c>
      <c r="D68" s="114" t="s">
        <v>196</v>
      </c>
      <c r="E68" s="114"/>
      <c r="F68" s="114"/>
      <c r="G68" s="217">
        <f>G69</f>
        <v>0</v>
      </c>
    </row>
    <row r="69" spans="1:7" ht="17.25" customHeight="1">
      <c r="A69" s="191" t="s">
        <v>207</v>
      </c>
      <c r="B69" s="172" t="s">
        <v>381</v>
      </c>
      <c r="C69" s="61" t="s">
        <v>165</v>
      </c>
      <c r="D69" s="26" t="s">
        <v>196</v>
      </c>
      <c r="E69" s="26" t="s">
        <v>19</v>
      </c>
      <c r="F69" s="26"/>
      <c r="G69" s="215">
        <f>G70</f>
        <v>0</v>
      </c>
    </row>
    <row r="70" spans="1:7" ht="16.5" customHeight="1">
      <c r="A70" s="192" t="s">
        <v>250</v>
      </c>
      <c r="B70" s="111" t="s">
        <v>381</v>
      </c>
      <c r="C70" s="31" t="s">
        <v>165</v>
      </c>
      <c r="D70" s="27" t="s">
        <v>196</v>
      </c>
      <c r="E70" s="27" t="s">
        <v>3</v>
      </c>
      <c r="F70" s="27" t="s">
        <v>231</v>
      </c>
      <c r="G70" s="216">
        <v>0</v>
      </c>
    </row>
    <row r="71" spans="1:7" ht="15.75" customHeight="1">
      <c r="A71" s="187" t="s">
        <v>180</v>
      </c>
      <c r="B71" s="110" t="s">
        <v>381</v>
      </c>
      <c r="C71" s="113" t="s">
        <v>165</v>
      </c>
      <c r="D71" s="114" t="s">
        <v>211</v>
      </c>
      <c r="E71" s="114" t="s">
        <v>336</v>
      </c>
      <c r="F71" s="114"/>
      <c r="G71" s="217">
        <f>G74+G76+G84+G93+G72</f>
        <v>8704215.45</v>
      </c>
    </row>
    <row r="72" spans="1:7" ht="15.75" customHeight="1">
      <c r="A72" s="188" t="s">
        <v>352</v>
      </c>
      <c r="B72" s="110" t="s">
        <v>381</v>
      </c>
      <c r="C72" s="61" t="s">
        <v>165</v>
      </c>
      <c r="D72" s="26" t="s">
        <v>211</v>
      </c>
      <c r="E72" s="26" t="s">
        <v>97</v>
      </c>
      <c r="F72" s="26"/>
      <c r="G72" s="215">
        <f>G73</f>
        <v>0</v>
      </c>
    </row>
    <row r="73" spans="1:7" ht="42" customHeight="1">
      <c r="A73" s="193" t="s">
        <v>337</v>
      </c>
      <c r="B73" s="172" t="s">
        <v>381</v>
      </c>
      <c r="C73" s="31" t="s">
        <v>165</v>
      </c>
      <c r="D73" s="27" t="s">
        <v>211</v>
      </c>
      <c r="E73" s="27" t="s">
        <v>97</v>
      </c>
      <c r="F73" s="27" t="s">
        <v>280</v>
      </c>
      <c r="G73" s="216">
        <v>0</v>
      </c>
    </row>
    <row r="74" spans="1:7" ht="45.75" customHeight="1">
      <c r="A74" s="188" t="s">
        <v>367</v>
      </c>
      <c r="B74" s="111" t="s">
        <v>381</v>
      </c>
      <c r="C74" s="61" t="s">
        <v>165</v>
      </c>
      <c r="D74" s="26" t="s">
        <v>211</v>
      </c>
      <c r="E74" s="26" t="s">
        <v>78</v>
      </c>
      <c r="F74" s="26"/>
      <c r="G74" s="215">
        <f>G75</f>
        <v>541000</v>
      </c>
    </row>
    <row r="75" spans="1:7" ht="27.75" customHeight="1">
      <c r="A75" s="186" t="s">
        <v>238</v>
      </c>
      <c r="B75" s="172" t="s">
        <v>381</v>
      </c>
      <c r="C75" s="31" t="s">
        <v>247</v>
      </c>
      <c r="D75" s="27" t="s">
        <v>211</v>
      </c>
      <c r="E75" s="27" t="s">
        <v>78</v>
      </c>
      <c r="F75" s="27" t="s">
        <v>240</v>
      </c>
      <c r="G75" s="216">
        <v>541000</v>
      </c>
    </row>
    <row r="76" spans="1:7" ht="28.5" customHeight="1">
      <c r="A76" s="185" t="s">
        <v>277</v>
      </c>
      <c r="B76" s="172" t="s">
        <v>381</v>
      </c>
      <c r="C76" s="61" t="s">
        <v>165</v>
      </c>
      <c r="D76" s="26" t="s">
        <v>211</v>
      </c>
      <c r="E76" s="26" t="s">
        <v>4</v>
      </c>
      <c r="F76" s="26"/>
      <c r="G76" s="215">
        <f>SUM(G77:G83)</f>
        <v>680462.84</v>
      </c>
    </row>
    <row r="77" spans="1:7" ht="42" customHeight="1">
      <c r="A77" s="186" t="s">
        <v>329</v>
      </c>
      <c r="B77" s="111" t="s">
        <v>381</v>
      </c>
      <c r="C77" s="31" t="s">
        <v>247</v>
      </c>
      <c r="D77" s="27" t="s">
        <v>211</v>
      </c>
      <c r="E77" s="27" t="s">
        <v>4</v>
      </c>
      <c r="F77" s="27" t="s">
        <v>326</v>
      </c>
      <c r="G77" s="216">
        <v>0</v>
      </c>
    </row>
    <row r="78" spans="1:7" ht="25.5" customHeight="1">
      <c r="A78" s="186" t="s">
        <v>238</v>
      </c>
      <c r="B78" s="111" t="s">
        <v>381</v>
      </c>
      <c r="C78" s="31" t="s">
        <v>165</v>
      </c>
      <c r="D78" s="27" t="s">
        <v>211</v>
      </c>
      <c r="E78" s="27" t="s">
        <v>4</v>
      </c>
      <c r="F78" s="27" t="s">
        <v>240</v>
      </c>
      <c r="G78" s="216">
        <f>386044.03-670.26</f>
        <v>385373.77</v>
      </c>
    </row>
    <row r="79" spans="1:7" ht="16.5" customHeight="1">
      <c r="A79" s="186" t="s">
        <v>96</v>
      </c>
      <c r="B79" s="111" t="s">
        <v>381</v>
      </c>
      <c r="C79" s="31" t="s">
        <v>165</v>
      </c>
      <c r="D79" s="27" t="s">
        <v>211</v>
      </c>
      <c r="E79" s="27" t="s">
        <v>4</v>
      </c>
      <c r="F79" s="27" t="s">
        <v>95</v>
      </c>
      <c r="G79" s="216">
        <v>16000</v>
      </c>
    </row>
    <row r="80" spans="1:7" ht="80.25" customHeight="1">
      <c r="A80" s="194" t="s">
        <v>256</v>
      </c>
      <c r="B80" s="111" t="s">
        <v>381</v>
      </c>
      <c r="C80" s="31" t="s">
        <v>165</v>
      </c>
      <c r="D80" s="27" t="s">
        <v>211</v>
      </c>
      <c r="E80" s="27" t="s">
        <v>4</v>
      </c>
      <c r="F80" s="27" t="s">
        <v>252</v>
      </c>
      <c r="G80" s="216">
        <v>149288.94</v>
      </c>
    </row>
    <row r="81" spans="1:7" ht="18" customHeight="1">
      <c r="A81" s="186" t="s">
        <v>251</v>
      </c>
      <c r="B81" s="111" t="s">
        <v>381</v>
      </c>
      <c r="C81" s="31" t="s">
        <v>165</v>
      </c>
      <c r="D81" s="27" t="s">
        <v>211</v>
      </c>
      <c r="E81" s="27" t="s">
        <v>4</v>
      </c>
      <c r="F81" s="27" t="s">
        <v>254</v>
      </c>
      <c r="G81" s="216">
        <v>11511.06</v>
      </c>
    </row>
    <row r="82" spans="1:7" ht="17.25" customHeight="1">
      <c r="A82" s="186" t="s">
        <v>253</v>
      </c>
      <c r="B82" s="111" t="s">
        <v>381</v>
      </c>
      <c r="C82" s="31" t="s">
        <v>165</v>
      </c>
      <c r="D82" s="27" t="s">
        <v>211</v>
      </c>
      <c r="E82" s="27" t="s">
        <v>4</v>
      </c>
      <c r="F82" s="27" t="s">
        <v>255</v>
      </c>
      <c r="G82" s="216">
        <v>21089.07</v>
      </c>
    </row>
    <row r="83" spans="1:7" ht="17.25" customHeight="1">
      <c r="A83" s="186" t="s">
        <v>99</v>
      </c>
      <c r="B83" s="111" t="s">
        <v>381</v>
      </c>
      <c r="C83" s="31" t="s">
        <v>165</v>
      </c>
      <c r="D83" s="27" t="s">
        <v>211</v>
      </c>
      <c r="E83" s="27" t="s">
        <v>4</v>
      </c>
      <c r="F83" s="27" t="s">
        <v>98</v>
      </c>
      <c r="G83" s="216">
        <v>97200</v>
      </c>
    </row>
    <row r="84" spans="1:7" ht="18" customHeight="1">
      <c r="A84" s="185" t="s">
        <v>230</v>
      </c>
      <c r="B84" s="172" t="s">
        <v>381</v>
      </c>
      <c r="C84" s="61" t="s">
        <v>165</v>
      </c>
      <c r="D84" s="26" t="s">
        <v>211</v>
      </c>
      <c r="E84" s="26" t="s">
        <v>20</v>
      </c>
      <c r="F84" s="26"/>
      <c r="G84" s="156">
        <f>SUM(G85:G92)</f>
        <v>7477752.61</v>
      </c>
    </row>
    <row r="85" spans="1:7" ht="24.75" customHeight="1">
      <c r="A85" s="186" t="s">
        <v>43</v>
      </c>
      <c r="B85" s="111" t="s">
        <v>381</v>
      </c>
      <c r="C85" s="31" t="s">
        <v>165</v>
      </c>
      <c r="D85" s="27" t="s">
        <v>211</v>
      </c>
      <c r="E85" s="27" t="s">
        <v>20</v>
      </c>
      <c r="F85" s="27" t="s">
        <v>257</v>
      </c>
      <c r="G85" s="157">
        <f>2561840+450000</f>
        <v>3011840</v>
      </c>
    </row>
    <row r="86" spans="1:7" ht="23.25" customHeight="1">
      <c r="A86" s="186" t="s">
        <v>259</v>
      </c>
      <c r="B86" s="111" t="s">
        <v>381</v>
      </c>
      <c r="C86" s="31" t="s">
        <v>165</v>
      </c>
      <c r="D86" s="27" t="s">
        <v>211</v>
      </c>
      <c r="E86" s="27" t="s">
        <v>20</v>
      </c>
      <c r="F86" s="27" t="s">
        <v>258</v>
      </c>
      <c r="G86" s="157">
        <v>20000</v>
      </c>
    </row>
    <row r="87" spans="1:7" ht="38.25" customHeight="1">
      <c r="A87" s="186" t="s">
        <v>36</v>
      </c>
      <c r="B87" s="111" t="s">
        <v>381</v>
      </c>
      <c r="C87" s="31" t="s">
        <v>165</v>
      </c>
      <c r="D87" s="27" t="s">
        <v>211</v>
      </c>
      <c r="E87" s="27" t="s">
        <v>20</v>
      </c>
      <c r="F87" s="27" t="s">
        <v>21</v>
      </c>
      <c r="G87" s="157">
        <v>1089565.16</v>
      </c>
    </row>
    <row r="88" spans="1:7" ht="32.25" customHeight="1">
      <c r="A88" s="186" t="s">
        <v>260</v>
      </c>
      <c r="B88" s="111" t="s">
        <v>381</v>
      </c>
      <c r="C88" s="31" t="s">
        <v>165</v>
      </c>
      <c r="D88" s="27" t="s">
        <v>211</v>
      </c>
      <c r="E88" s="27" t="s">
        <v>20</v>
      </c>
      <c r="F88" s="27" t="s">
        <v>240</v>
      </c>
      <c r="G88" s="157">
        <f>2911347.45+82000+50000</f>
        <v>3043347.45</v>
      </c>
    </row>
    <row r="89" spans="1:7" ht="63" customHeight="1">
      <c r="A89" s="194" t="s">
        <v>256</v>
      </c>
      <c r="B89" s="111" t="s">
        <v>381</v>
      </c>
      <c r="C89" s="31" t="s">
        <v>165</v>
      </c>
      <c r="D89" s="27" t="s">
        <v>211</v>
      </c>
      <c r="E89" s="27" t="s">
        <v>20</v>
      </c>
      <c r="F89" s="27" t="s">
        <v>252</v>
      </c>
      <c r="G89" s="157">
        <v>90000</v>
      </c>
    </row>
    <row r="90" spans="1:7" ht="16.5" customHeight="1">
      <c r="A90" s="186" t="s">
        <v>251</v>
      </c>
      <c r="B90" s="111" t="s">
        <v>381</v>
      </c>
      <c r="C90" s="31" t="s">
        <v>165</v>
      </c>
      <c r="D90" s="27" t="s">
        <v>211</v>
      </c>
      <c r="E90" s="27" t="s">
        <v>20</v>
      </c>
      <c r="F90" s="27" t="s">
        <v>254</v>
      </c>
      <c r="G90" s="216">
        <v>106000</v>
      </c>
    </row>
    <row r="91" spans="1:7" ht="18" customHeight="1">
      <c r="A91" s="186" t="s">
        <v>253</v>
      </c>
      <c r="B91" s="111" t="s">
        <v>381</v>
      </c>
      <c r="C91" s="31" t="s">
        <v>165</v>
      </c>
      <c r="D91" s="27" t="s">
        <v>211</v>
      </c>
      <c r="E91" s="27" t="s">
        <v>20</v>
      </c>
      <c r="F91" s="27" t="s">
        <v>255</v>
      </c>
      <c r="G91" s="216">
        <v>85000</v>
      </c>
    </row>
    <row r="92" spans="1:7" ht="18" customHeight="1">
      <c r="A92" s="186" t="s">
        <v>99</v>
      </c>
      <c r="B92" s="111" t="s">
        <v>381</v>
      </c>
      <c r="C92" s="31" t="s">
        <v>165</v>
      </c>
      <c r="D92" s="27" t="s">
        <v>211</v>
      </c>
      <c r="E92" s="27" t="s">
        <v>20</v>
      </c>
      <c r="F92" s="27" t="s">
        <v>98</v>
      </c>
      <c r="G92" s="216">
        <v>32000</v>
      </c>
    </row>
    <row r="93" spans="1:7" ht="41.25" customHeight="1">
      <c r="A93" s="188" t="s">
        <v>325</v>
      </c>
      <c r="B93" s="172" t="s">
        <v>381</v>
      </c>
      <c r="C93" s="117" t="s">
        <v>165</v>
      </c>
      <c r="D93" s="26" t="s">
        <v>211</v>
      </c>
      <c r="E93" s="26" t="s">
        <v>22</v>
      </c>
      <c r="F93" s="74"/>
      <c r="G93" s="215">
        <f>SUM(G94:G94)</f>
        <v>5000</v>
      </c>
    </row>
    <row r="94" spans="1:7" ht="40.5" customHeight="1">
      <c r="A94" s="186" t="s">
        <v>260</v>
      </c>
      <c r="B94" s="111" t="s">
        <v>381</v>
      </c>
      <c r="C94" s="118" t="s">
        <v>165</v>
      </c>
      <c r="D94" s="74" t="s">
        <v>211</v>
      </c>
      <c r="E94" s="27" t="s">
        <v>22</v>
      </c>
      <c r="F94" s="74" t="s">
        <v>240</v>
      </c>
      <c r="G94" s="216">
        <v>5000</v>
      </c>
    </row>
    <row r="95" spans="1:7" ht="18" customHeight="1">
      <c r="A95" s="195" t="s">
        <v>221</v>
      </c>
      <c r="B95" s="181" t="s">
        <v>381</v>
      </c>
      <c r="C95" s="119" t="s">
        <v>172</v>
      </c>
      <c r="D95" s="119"/>
      <c r="E95" s="119"/>
      <c r="F95" s="119"/>
      <c r="G95" s="218">
        <f aca="true" t="shared" si="0" ref="G95:G101">G96</f>
        <v>676200</v>
      </c>
    </row>
    <row r="96" spans="1:7" ht="16.5" customHeight="1">
      <c r="A96" s="187" t="s">
        <v>222</v>
      </c>
      <c r="B96" s="110" t="s">
        <v>381</v>
      </c>
      <c r="C96" s="113" t="s">
        <v>172</v>
      </c>
      <c r="D96" s="114" t="s">
        <v>174</v>
      </c>
      <c r="E96" s="114"/>
      <c r="F96" s="114"/>
      <c r="G96" s="217">
        <f t="shared" si="0"/>
        <v>676200</v>
      </c>
    </row>
    <row r="97" spans="1:12" ht="24" customHeight="1">
      <c r="A97" s="188" t="s">
        <v>212</v>
      </c>
      <c r="B97" s="172" t="s">
        <v>381</v>
      </c>
      <c r="C97" s="61" t="s">
        <v>172</v>
      </c>
      <c r="D97" s="26" t="s">
        <v>174</v>
      </c>
      <c r="E97" s="26" t="s">
        <v>27</v>
      </c>
      <c r="F97" s="26"/>
      <c r="G97" s="215">
        <f t="shared" si="0"/>
        <v>676200</v>
      </c>
      <c r="J97" s="45"/>
      <c r="K97" s="45"/>
      <c r="L97" s="54"/>
    </row>
    <row r="98" spans="1:7" ht="18.75" customHeight="1">
      <c r="A98" s="186" t="s">
        <v>249</v>
      </c>
      <c r="B98" s="111" t="s">
        <v>381</v>
      </c>
      <c r="C98" s="31" t="s">
        <v>172</v>
      </c>
      <c r="D98" s="27" t="s">
        <v>174</v>
      </c>
      <c r="E98" s="27" t="s">
        <v>27</v>
      </c>
      <c r="F98" s="27" t="s">
        <v>229</v>
      </c>
      <c r="G98" s="216">
        <v>676200</v>
      </c>
    </row>
    <row r="99" spans="1:7" ht="28.5" customHeight="1">
      <c r="A99" s="195" t="s">
        <v>350</v>
      </c>
      <c r="B99" s="181" t="s">
        <v>381</v>
      </c>
      <c r="C99" s="119" t="s">
        <v>174</v>
      </c>
      <c r="D99" s="119"/>
      <c r="E99" s="119"/>
      <c r="F99" s="119"/>
      <c r="G99" s="218">
        <f t="shared" si="0"/>
        <v>252000</v>
      </c>
    </row>
    <row r="100" spans="1:7" ht="26.25" customHeight="1">
      <c r="A100" s="187" t="s">
        <v>351</v>
      </c>
      <c r="B100" s="110" t="s">
        <v>381</v>
      </c>
      <c r="C100" s="113" t="s">
        <v>174</v>
      </c>
      <c r="D100" s="114" t="s">
        <v>199</v>
      </c>
      <c r="E100" s="114"/>
      <c r="F100" s="114"/>
      <c r="G100" s="217">
        <f t="shared" si="0"/>
        <v>252000</v>
      </c>
    </row>
    <row r="101" spans="1:7" ht="18.75" customHeight="1">
      <c r="A101" s="188" t="s">
        <v>104</v>
      </c>
      <c r="B101" s="172" t="s">
        <v>381</v>
      </c>
      <c r="C101" s="61" t="s">
        <v>174</v>
      </c>
      <c r="D101" s="26" t="s">
        <v>199</v>
      </c>
      <c r="E101" s="26" t="s">
        <v>97</v>
      </c>
      <c r="F101" s="26"/>
      <c r="G101" s="215">
        <f t="shared" si="0"/>
        <v>252000</v>
      </c>
    </row>
    <row r="102" spans="1:7" ht="41.25" customHeight="1">
      <c r="A102" s="193" t="s">
        <v>337</v>
      </c>
      <c r="B102" s="111" t="s">
        <v>381</v>
      </c>
      <c r="C102" s="31" t="s">
        <v>174</v>
      </c>
      <c r="D102" s="27" t="s">
        <v>199</v>
      </c>
      <c r="E102" s="27" t="s">
        <v>97</v>
      </c>
      <c r="F102" s="27" t="s">
        <v>280</v>
      </c>
      <c r="G102" s="216">
        <v>252000</v>
      </c>
    </row>
    <row r="103" spans="1:7" ht="21" customHeight="1">
      <c r="A103" s="195" t="s">
        <v>194</v>
      </c>
      <c r="B103" s="181" t="s">
        <v>381</v>
      </c>
      <c r="C103" s="119" t="s">
        <v>175</v>
      </c>
      <c r="D103" s="120"/>
      <c r="E103" s="120"/>
      <c r="F103" s="120"/>
      <c r="G103" s="218">
        <f>G104+G107+G115</f>
        <v>1180120</v>
      </c>
    </row>
    <row r="104" spans="1:7" ht="18" customHeight="1">
      <c r="A104" s="196" t="s">
        <v>278</v>
      </c>
      <c r="B104" s="110" t="s">
        <v>381</v>
      </c>
      <c r="C104" s="121" t="s">
        <v>175</v>
      </c>
      <c r="D104" s="114" t="s">
        <v>171</v>
      </c>
      <c r="E104" s="114"/>
      <c r="F104" s="114"/>
      <c r="G104" s="217">
        <f>G105</f>
        <v>212000</v>
      </c>
    </row>
    <row r="105" spans="1:13" ht="49.5" customHeight="1">
      <c r="A105" s="188" t="s">
        <v>279</v>
      </c>
      <c r="B105" s="172" t="s">
        <v>381</v>
      </c>
      <c r="C105" s="122" t="s">
        <v>175</v>
      </c>
      <c r="D105" s="26" t="s">
        <v>171</v>
      </c>
      <c r="E105" s="26" t="s">
        <v>23</v>
      </c>
      <c r="F105" s="26"/>
      <c r="G105" s="215">
        <f>G106</f>
        <v>212000</v>
      </c>
      <c r="J105" s="45"/>
      <c r="K105" s="45"/>
      <c r="M105" s="54"/>
    </row>
    <row r="106" spans="1:11" ht="25.5">
      <c r="A106" s="186" t="s">
        <v>260</v>
      </c>
      <c r="B106" s="111" t="s">
        <v>381</v>
      </c>
      <c r="C106" s="123" t="s">
        <v>175</v>
      </c>
      <c r="D106" s="27" t="s">
        <v>171</v>
      </c>
      <c r="E106" s="27" t="s">
        <v>23</v>
      </c>
      <c r="F106" s="27" t="s">
        <v>240</v>
      </c>
      <c r="G106" s="216">
        <v>212000</v>
      </c>
      <c r="J106" s="45"/>
      <c r="K106" s="45"/>
    </row>
    <row r="107" spans="1:11" ht="20.25" customHeight="1" hidden="1">
      <c r="A107" s="196" t="s">
        <v>353</v>
      </c>
      <c r="B107" s="110" t="s">
        <v>381</v>
      </c>
      <c r="C107" s="121" t="s">
        <v>175</v>
      </c>
      <c r="D107" s="114" t="s">
        <v>168</v>
      </c>
      <c r="E107" s="114"/>
      <c r="F107" s="114"/>
      <c r="G107" s="217">
        <f>G108+G113</f>
        <v>0</v>
      </c>
      <c r="J107" s="45"/>
      <c r="K107" s="45"/>
    </row>
    <row r="108" spans="1:13" ht="41.25" customHeight="1" hidden="1">
      <c r="A108" s="197" t="s">
        <v>358</v>
      </c>
      <c r="B108" s="112" t="s">
        <v>381</v>
      </c>
      <c r="C108" s="132" t="s">
        <v>175</v>
      </c>
      <c r="D108" s="65" t="s">
        <v>168</v>
      </c>
      <c r="E108" s="65" t="s">
        <v>5</v>
      </c>
      <c r="F108" s="65"/>
      <c r="G108" s="219">
        <f>G109+G111</f>
        <v>0</v>
      </c>
      <c r="J108" s="45"/>
      <c r="K108" s="45"/>
      <c r="M108" s="54"/>
    </row>
    <row r="109" spans="1:11" ht="21" customHeight="1" hidden="1">
      <c r="A109" s="188" t="s">
        <v>356</v>
      </c>
      <c r="B109" s="172" t="s">
        <v>381</v>
      </c>
      <c r="C109" s="61" t="s">
        <v>175</v>
      </c>
      <c r="D109" s="26" t="s">
        <v>168</v>
      </c>
      <c r="E109" s="26" t="s">
        <v>24</v>
      </c>
      <c r="F109" s="27"/>
      <c r="G109" s="215">
        <f>G110</f>
        <v>0</v>
      </c>
      <c r="J109" s="45"/>
      <c r="K109" s="45"/>
    </row>
    <row r="110" spans="1:11" ht="28.5" customHeight="1" hidden="1">
      <c r="A110" s="186" t="s">
        <v>260</v>
      </c>
      <c r="B110" s="111" t="s">
        <v>381</v>
      </c>
      <c r="C110" s="31" t="s">
        <v>175</v>
      </c>
      <c r="D110" s="27" t="s">
        <v>168</v>
      </c>
      <c r="E110" s="27" t="s">
        <v>24</v>
      </c>
      <c r="F110" s="27" t="s">
        <v>240</v>
      </c>
      <c r="G110" s="216">
        <v>0</v>
      </c>
      <c r="J110" s="45"/>
      <c r="K110" s="45"/>
    </row>
    <row r="111" spans="1:7" ht="25.5" hidden="1">
      <c r="A111" s="188" t="s">
        <v>357</v>
      </c>
      <c r="B111" s="172" t="s">
        <v>381</v>
      </c>
      <c r="C111" s="61" t="s">
        <v>175</v>
      </c>
      <c r="D111" s="26" t="s">
        <v>168</v>
      </c>
      <c r="E111" s="26" t="s">
        <v>25</v>
      </c>
      <c r="F111" s="27"/>
      <c r="G111" s="215">
        <f>G112</f>
        <v>0</v>
      </c>
    </row>
    <row r="112" spans="1:7" ht="25.5" hidden="1">
      <c r="A112" s="186" t="s">
        <v>260</v>
      </c>
      <c r="B112" s="111" t="s">
        <v>381</v>
      </c>
      <c r="C112" s="31" t="s">
        <v>175</v>
      </c>
      <c r="D112" s="27" t="s">
        <v>168</v>
      </c>
      <c r="E112" s="27" t="s">
        <v>25</v>
      </c>
      <c r="F112" s="27" t="s">
        <v>240</v>
      </c>
      <c r="G112" s="216">
        <v>0</v>
      </c>
    </row>
    <row r="113" spans="1:7" ht="21.75" customHeight="1" hidden="1">
      <c r="A113" s="188" t="s">
        <v>352</v>
      </c>
      <c r="B113" s="172" t="s">
        <v>381</v>
      </c>
      <c r="C113" s="61" t="s">
        <v>175</v>
      </c>
      <c r="D113" s="26" t="s">
        <v>168</v>
      </c>
      <c r="E113" s="26" t="s">
        <v>97</v>
      </c>
      <c r="F113" s="26"/>
      <c r="G113" s="215">
        <f>G114</f>
        <v>0</v>
      </c>
    </row>
    <row r="114" spans="1:7" ht="38.25" customHeight="1" hidden="1">
      <c r="A114" s="193" t="s">
        <v>337</v>
      </c>
      <c r="B114" s="111" t="s">
        <v>381</v>
      </c>
      <c r="C114" s="31" t="s">
        <v>175</v>
      </c>
      <c r="D114" s="27" t="s">
        <v>168</v>
      </c>
      <c r="E114" s="27" t="s">
        <v>97</v>
      </c>
      <c r="F114" s="27" t="s">
        <v>280</v>
      </c>
      <c r="G114" s="216"/>
    </row>
    <row r="115" spans="1:7" ht="12" customHeight="1">
      <c r="A115" s="196" t="s">
        <v>208</v>
      </c>
      <c r="B115" s="110" t="s">
        <v>381</v>
      </c>
      <c r="C115" s="121" t="s">
        <v>175</v>
      </c>
      <c r="D115" s="114" t="s">
        <v>169</v>
      </c>
      <c r="E115" s="114"/>
      <c r="F115" s="114"/>
      <c r="G115" s="217">
        <f>G116+G118</f>
        <v>968120</v>
      </c>
    </row>
    <row r="116" spans="1:7" ht="42" customHeight="1">
      <c r="A116" s="188" t="s">
        <v>372</v>
      </c>
      <c r="B116" s="172" t="s">
        <v>381</v>
      </c>
      <c r="C116" s="122" t="s">
        <v>175</v>
      </c>
      <c r="D116" s="26" t="s">
        <v>169</v>
      </c>
      <c r="E116" s="26" t="s">
        <v>373</v>
      </c>
      <c r="F116" s="26"/>
      <c r="G116" s="215">
        <f>G117</f>
        <v>918120</v>
      </c>
    </row>
    <row r="117" spans="1:7" ht="30.75" customHeight="1">
      <c r="A117" s="186" t="s">
        <v>275</v>
      </c>
      <c r="B117" s="111" t="s">
        <v>381</v>
      </c>
      <c r="C117" s="123" t="s">
        <v>175</v>
      </c>
      <c r="D117" s="27" t="s">
        <v>169</v>
      </c>
      <c r="E117" s="27" t="s">
        <v>373</v>
      </c>
      <c r="F117" s="27" t="s">
        <v>274</v>
      </c>
      <c r="G117" s="216">
        <v>918120</v>
      </c>
    </row>
    <row r="118" spans="1:7" ht="42" customHeight="1">
      <c r="A118" s="188" t="s">
        <v>334</v>
      </c>
      <c r="B118" s="172" t="s">
        <v>381</v>
      </c>
      <c r="C118" s="122" t="s">
        <v>175</v>
      </c>
      <c r="D118" s="26" t="s">
        <v>169</v>
      </c>
      <c r="E118" s="26" t="s">
        <v>26</v>
      </c>
      <c r="F118" s="26"/>
      <c r="G118" s="215">
        <f>G119+G120</f>
        <v>50000</v>
      </c>
    </row>
    <row r="119" spans="1:7" ht="30" customHeight="1">
      <c r="A119" s="186" t="s">
        <v>260</v>
      </c>
      <c r="B119" s="111" t="s">
        <v>381</v>
      </c>
      <c r="C119" s="123" t="s">
        <v>175</v>
      </c>
      <c r="D119" s="27" t="s">
        <v>169</v>
      </c>
      <c r="E119" s="27" t="s">
        <v>26</v>
      </c>
      <c r="F119" s="27" t="s">
        <v>240</v>
      </c>
      <c r="G119" s="216">
        <v>0</v>
      </c>
    </row>
    <row r="120" spans="1:7" ht="30" customHeight="1">
      <c r="A120" s="186" t="s">
        <v>275</v>
      </c>
      <c r="B120" s="111" t="s">
        <v>381</v>
      </c>
      <c r="C120" s="123" t="s">
        <v>175</v>
      </c>
      <c r="D120" s="27" t="s">
        <v>169</v>
      </c>
      <c r="E120" s="27" t="s">
        <v>26</v>
      </c>
      <c r="F120" s="27" t="s">
        <v>274</v>
      </c>
      <c r="G120" s="216">
        <v>50000</v>
      </c>
    </row>
    <row r="121" spans="1:7" ht="16.5" customHeight="1">
      <c r="A121" s="198" t="s">
        <v>190</v>
      </c>
      <c r="B121" s="181" t="s">
        <v>381</v>
      </c>
      <c r="C121" s="119" t="s">
        <v>171</v>
      </c>
      <c r="D121" s="119"/>
      <c r="E121" s="119"/>
      <c r="F121" s="119"/>
      <c r="G121" s="218">
        <f>G122+G134+G147+G157</f>
        <v>17946939.41</v>
      </c>
    </row>
    <row r="122" spans="1:7" ht="16.5" customHeight="1">
      <c r="A122" s="199" t="s">
        <v>338</v>
      </c>
      <c r="B122" s="110" t="s">
        <v>381</v>
      </c>
      <c r="C122" s="121" t="s">
        <v>171</v>
      </c>
      <c r="D122" s="121" t="s">
        <v>165</v>
      </c>
      <c r="E122" s="124"/>
      <c r="F122" s="124"/>
      <c r="G122" s="164">
        <f>G123+G125+G127+G130+G132</f>
        <v>14236538.040000001</v>
      </c>
    </row>
    <row r="123" spans="1:7" ht="27.75" customHeight="1">
      <c r="A123" s="188" t="s">
        <v>132</v>
      </c>
      <c r="B123" s="172" t="s">
        <v>381</v>
      </c>
      <c r="C123" s="122" t="s">
        <v>171</v>
      </c>
      <c r="D123" s="122" t="s">
        <v>165</v>
      </c>
      <c r="E123" s="122" t="s">
        <v>133</v>
      </c>
      <c r="F123" s="124"/>
      <c r="G123" s="156">
        <f>G124</f>
        <v>143807.49</v>
      </c>
    </row>
    <row r="124" spans="1:7" ht="27" customHeight="1">
      <c r="A124" s="186" t="s">
        <v>339</v>
      </c>
      <c r="B124" s="111" t="s">
        <v>381</v>
      </c>
      <c r="C124" s="123" t="s">
        <v>171</v>
      </c>
      <c r="D124" s="123" t="s">
        <v>165</v>
      </c>
      <c r="E124" s="123" t="s">
        <v>133</v>
      </c>
      <c r="F124" s="27" t="s">
        <v>340</v>
      </c>
      <c r="G124" s="216">
        <v>143807.49</v>
      </c>
    </row>
    <row r="125" spans="1:12" ht="16.5" customHeight="1">
      <c r="A125" s="188" t="s">
        <v>1</v>
      </c>
      <c r="B125" s="172" t="s">
        <v>381</v>
      </c>
      <c r="C125" s="122" t="s">
        <v>171</v>
      </c>
      <c r="D125" s="122" t="s">
        <v>165</v>
      </c>
      <c r="E125" s="122" t="s">
        <v>28</v>
      </c>
      <c r="F125" s="124"/>
      <c r="G125" s="156">
        <f>G126</f>
        <v>83780</v>
      </c>
      <c r="I125" s="45"/>
      <c r="J125" s="45"/>
      <c r="K125" s="45"/>
      <c r="L125" s="54"/>
    </row>
    <row r="126" spans="1:11" ht="27.75" customHeight="1">
      <c r="A126" s="186" t="s">
        <v>260</v>
      </c>
      <c r="B126" s="111" t="s">
        <v>381</v>
      </c>
      <c r="C126" s="123" t="s">
        <v>171</v>
      </c>
      <c r="D126" s="123" t="s">
        <v>165</v>
      </c>
      <c r="E126" s="123" t="s">
        <v>28</v>
      </c>
      <c r="F126" s="27" t="s">
        <v>240</v>
      </c>
      <c r="G126" s="216">
        <v>83780</v>
      </c>
      <c r="I126" s="45"/>
      <c r="J126" s="45"/>
      <c r="K126" s="45"/>
    </row>
    <row r="127" spans="1:11" ht="18.75" customHeight="1">
      <c r="A127" s="188" t="s">
        <v>0</v>
      </c>
      <c r="B127" s="172" t="s">
        <v>381</v>
      </c>
      <c r="C127" s="122" t="s">
        <v>171</v>
      </c>
      <c r="D127" s="122" t="s">
        <v>165</v>
      </c>
      <c r="E127" s="122" t="s">
        <v>29</v>
      </c>
      <c r="F127" s="124"/>
      <c r="G127" s="156">
        <f>G128+G129</f>
        <v>602117.8200000001</v>
      </c>
      <c r="I127" s="45"/>
      <c r="J127" s="45"/>
      <c r="K127" s="45"/>
    </row>
    <row r="128" spans="1:12" ht="28.5" customHeight="1">
      <c r="A128" s="186" t="s">
        <v>260</v>
      </c>
      <c r="B128" s="111" t="s">
        <v>381</v>
      </c>
      <c r="C128" s="123" t="s">
        <v>171</v>
      </c>
      <c r="D128" s="123" t="s">
        <v>165</v>
      </c>
      <c r="E128" s="123" t="s">
        <v>29</v>
      </c>
      <c r="F128" s="27" t="s">
        <v>240</v>
      </c>
      <c r="G128" s="216">
        <v>508100</v>
      </c>
      <c r="I128" s="45"/>
      <c r="J128" s="45"/>
      <c r="K128" s="45"/>
      <c r="L128" s="54"/>
    </row>
    <row r="129" spans="1:12" ht="18" customHeight="1">
      <c r="A129" s="186" t="s">
        <v>339</v>
      </c>
      <c r="B129" s="111" t="s">
        <v>381</v>
      </c>
      <c r="C129" s="123" t="s">
        <v>171</v>
      </c>
      <c r="D129" s="123" t="s">
        <v>165</v>
      </c>
      <c r="E129" s="123" t="s">
        <v>29</v>
      </c>
      <c r="F129" s="27" t="s">
        <v>340</v>
      </c>
      <c r="G129" s="216">
        <v>94017.82</v>
      </c>
      <c r="I129" s="45"/>
      <c r="J129" s="45"/>
      <c r="K129" s="45"/>
      <c r="L129" s="54"/>
    </row>
    <row r="130" spans="1:12" ht="42.75" customHeight="1">
      <c r="A130" s="185" t="s">
        <v>101</v>
      </c>
      <c r="B130" s="172" t="s">
        <v>381</v>
      </c>
      <c r="C130" s="122" t="s">
        <v>171</v>
      </c>
      <c r="D130" s="122" t="s">
        <v>165</v>
      </c>
      <c r="E130" s="122" t="s">
        <v>100</v>
      </c>
      <c r="F130" s="27"/>
      <c r="G130" s="215">
        <f>G131</f>
        <v>9178710.33</v>
      </c>
      <c r="I130" s="45"/>
      <c r="J130" s="45"/>
      <c r="K130" s="45"/>
      <c r="L130" s="54"/>
    </row>
    <row r="131" spans="1:11" ht="28.5" customHeight="1">
      <c r="A131" s="186" t="s">
        <v>341</v>
      </c>
      <c r="B131" s="111" t="s">
        <v>381</v>
      </c>
      <c r="C131" s="123" t="s">
        <v>171</v>
      </c>
      <c r="D131" s="123" t="s">
        <v>165</v>
      </c>
      <c r="E131" s="123" t="s">
        <v>100</v>
      </c>
      <c r="F131" s="27" t="s">
        <v>342</v>
      </c>
      <c r="G131" s="216">
        <v>9178710.33</v>
      </c>
      <c r="I131" s="45"/>
      <c r="J131" s="45"/>
      <c r="K131" s="45"/>
    </row>
    <row r="132" spans="1:12" ht="28.5" customHeight="1">
      <c r="A132" s="185" t="s">
        <v>102</v>
      </c>
      <c r="B132" s="172" t="s">
        <v>381</v>
      </c>
      <c r="C132" s="122" t="s">
        <v>171</v>
      </c>
      <c r="D132" s="122" t="s">
        <v>165</v>
      </c>
      <c r="E132" s="122" t="s">
        <v>103</v>
      </c>
      <c r="F132" s="27"/>
      <c r="G132" s="215">
        <f>G133</f>
        <v>4228122.4</v>
      </c>
      <c r="L132" s="55"/>
    </row>
    <row r="133" spans="1:7" ht="28.5" customHeight="1">
      <c r="A133" s="186" t="s">
        <v>341</v>
      </c>
      <c r="B133" s="111" t="s">
        <v>381</v>
      </c>
      <c r="C133" s="123" t="s">
        <v>171</v>
      </c>
      <c r="D133" s="123" t="s">
        <v>165</v>
      </c>
      <c r="E133" s="123" t="s">
        <v>103</v>
      </c>
      <c r="F133" s="27" t="s">
        <v>342</v>
      </c>
      <c r="G133" s="216">
        <v>4228122.4</v>
      </c>
    </row>
    <row r="134" spans="1:7" ht="16.5" customHeight="1">
      <c r="A134" s="200" t="s">
        <v>244</v>
      </c>
      <c r="B134" s="110" t="s">
        <v>381</v>
      </c>
      <c r="C134" s="62" t="s">
        <v>171</v>
      </c>
      <c r="D134" s="125" t="s">
        <v>172</v>
      </c>
      <c r="E134" s="122"/>
      <c r="F134" s="124"/>
      <c r="G134" s="164">
        <f>G135+G137+G139+G141+G145+G143</f>
        <v>2639779.88</v>
      </c>
    </row>
    <row r="135" spans="1:7" ht="19.5" customHeight="1">
      <c r="A135" s="188" t="s">
        <v>207</v>
      </c>
      <c r="B135" s="172" t="s">
        <v>381</v>
      </c>
      <c r="C135" s="61" t="s">
        <v>171</v>
      </c>
      <c r="D135" s="26" t="s">
        <v>172</v>
      </c>
      <c r="E135" s="26" t="s">
        <v>19</v>
      </c>
      <c r="F135" s="122"/>
      <c r="G135" s="156">
        <f>G136</f>
        <v>5352</v>
      </c>
    </row>
    <row r="136" spans="1:7" ht="27" customHeight="1">
      <c r="A136" s="186" t="s">
        <v>238</v>
      </c>
      <c r="B136" s="111" t="s">
        <v>381</v>
      </c>
      <c r="C136" s="31" t="s">
        <v>171</v>
      </c>
      <c r="D136" s="27" t="s">
        <v>172</v>
      </c>
      <c r="E136" s="27" t="s">
        <v>19</v>
      </c>
      <c r="F136" s="27" t="s">
        <v>240</v>
      </c>
      <c r="G136" s="216">
        <v>5352</v>
      </c>
    </row>
    <row r="137" spans="1:7" ht="40.5" customHeight="1">
      <c r="A137" s="185" t="s">
        <v>119</v>
      </c>
      <c r="B137" s="172" t="s">
        <v>381</v>
      </c>
      <c r="C137" s="61" t="s">
        <v>171</v>
      </c>
      <c r="D137" s="26" t="s">
        <v>172</v>
      </c>
      <c r="E137" s="26" t="s">
        <v>120</v>
      </c>
      <c r="F137" s="27"/>
      <c r="G137" s="215">
        <f>G138</f>
        <v>1515489.34</v>
      </c>
    </row>
    <row r="138" spans="1:7" ht="28.5" customHeight="1">
      <c r="A138" s="186" t="s">
        <v>341</v>
      </c>
      <c r="B138" s="111" t="s">
        <v>381</v>
      </c>
      <c r="C138" s="31" t="s">
        <v>171</v>
      </c>
      <c r="D138" s="27" t="s">
        <v>172</v>
      </c>
      <c r="E138" s="27" t="s">
        <v>120</v>
      </c>
      <c r="F138" s="27" t="s">
        <v>342</v>
      </c>
      <c r="G138" s="216">
        <v>1515489.34</v>
      </c>
    </row>
    <row r="139" spans="1:7" ht="39.75" customHeight="1">
      <c r="A139" s="185" t="s">
        <v>121</v>
      </c>
      <c r="B139" s="172" t="s">
        <v>381</v>
      </c>
      <c r="C139" s="61" t="s">
        <v>171</v>
      </c>
      <c r="D139" s="26" t="s">
        <v>172</v>
      </c>
      <c r="E139" s="26" t="s">
        <v>122</v>
      </c>
      <c r="F139" s="26"/>
      <c r="G139" s="215">
        <f>G140</f>
        <v>800000</v>
      </c>
    </row>
    <row r="140" spans="1:7" ht="28.5" customHeight="1">
      <c r="A140" s="186" t="s">
        <v>238</v>
      </c>
      <c r="B140" s="111" t="s">
        <v>381</v>
      </c>
      <c r="C140" s="31" t="s">
        <v>171</v>
      </c>
      <c r="D140" s="27" t="s">
        <v>172</v>
      </c>
      <c r="E140" s="27" t="s">
        <v>122</v>
      </c>
      <c r="F140" s="27" t="s">
        <v>240</v>
      </c>
      <c r="G140" s="216">
        <v>800000</v>
      </c>
    </row>
    <row r="141" spans="1:7" ht="46.5" customHeight="1">
      <c r="A141" s="185" t="s">
        <v>370</v>
      </c>
      <c r="B141" s="172" t="s">
        <v>381</v>
      </c>
      <c r="C141" s="61" t="s">
        <v>171</v>
      </c>
      <c r="D141" s="26" t="s">
        <v>172</v>
      </c>
      <c r="E141" s="26" t="s">
        <v>371</v>
      </c>
      <c r="F141" s="26"/>
      <c r="G141" s="215">
        <f>G142</f>
        <v>69374.18</v>
      </c>
    </row>
    <row r="142" spans="1:7" ht="28.5" customHeight="1">
      <c r="A142" s="186" t="s">
        <v>238</v>
      </c>
      <c r="B142" s="111" t="s">
        <v>381</v>
      </c>
      <c r="C142" s="31" t="s">
        <v>171</v>
      </c>
      <c r="D142" s="27" t="s">
        <v>172</v>
      </c>
      <c r="E142" s="27" t="s">
        <v>371</v>
      </c>
      <c r="F142" s="27" t="s">
        <v>240</v>
      </c>
      <c r="G142" s="216">
        <v>69374.18</v>
      </c>
    </row>
    <row r="143" spans="1:7" ht="48" customHeight="1">
      <c r="A143" s="185" t="s">
        <v>145</v>
      </c>
      <c r="B143" s="172" t="s">
        <v>381</v>
      </c>
      <c r="C143" s="61" t="s">
        <v>171</v>
      </c>
      <c r="D143" s="26" t="s">
        <v>172</v>
      </c>
      <c r="E143" s="26" t="s">
        <v>161</v>
      </c>
      <c r="F143" s="26"/>
      <c r="G143" s="215">
        <f>G144</f>
        <v>249564.36</v>
      </c>
    </row>
    <row r="144" spans="1:7" ht="28.5" customHeight="1">
      <c r="A144" s="186" t="s">
        <v>238</v>
      </c>
      <c r="B144" s="111" t="s">
        <v>381</v>
      </c>
      <c r="C144" s="31" t="s">
        <v>171</v>
      </c>
      <c r="D144" s="27" t="s">
        <v>172</v>
      </c>
      <c r="E144" s="27" t="s">
        <v>161</v>
      </c>
      <c r="F144" s="27" t="s">
        <v>240</v>
      </c>
      <c r="G144" s="216">
        <v>249564.36</v>
      </c>
    </row>
    <row r="145" spans="1:7" ht="18.75" customHeight="1">
      <c r="A145" s="188" t="s">
        <v>354</v>
      </c>
      <c r="B145" s="172" t="s">
        <v>381</v>
      </c>
      <c r="C145" s="61" t="s">
        <v>171</v>
      </c>
      <c r="D145" s="26" t="s">
        <v>172</v>
      </c>
      <c r="E145" s="26" t="s">
        <v>30</v>
      </c>
      <c r="F145" s="122"/>
      <c r="G145" s="156">
        <f>G146</f>
        <v>0</v>
      </c>
    </row>
    <row r="146" spans="1:7" ht="30.75" customHeight="1">
      <c r="A146" s="186" t="s">
        <v>238</v>
      </c>
      <c r="B146" s="111" t="s">
        <v>381</v>
      </c>
      <c r="C146" s="31" t="s">
        <v>171</v>
      </c>
      <c r="D146" s="27" t="s">
        <v>172</v>
      </c>
      <c r="E146" s="27" t="s">
        <v>30</v>
      </c>
      <c r="F146" s="27" t="s">
        <v>240</v>
      </c>
      <c r="G146" s="216">
        <v>0</v>
      </c>
    </row>
    <row r="147" spans="1:7" ht="16.5" customHeight="1">
      <c r="A147" s="200" t="s">
        <v>343</v>
      </c>
      <c r="B147" s="110" t="s">
        <v>381</v>
      </c>
      <c r="C147" s="62" t="s">
        <v>171</v>
      </c>
      <c r="D147" s="125" t="s">
        <v>174</v>
      </c>
      <c r="E147" s="26"/>
      <c r="F147" s="125"/>
      <c r="G147" s="217">
        <f>G148+G153+G155</f>
        <v>1070621.49</v>
      </c>
    </row>
    <row r="148" spans="1:7" ht="15.75" customHeight="1">
      <c r="A148" s="201" t="s">
        <v>343</v>
      </c>
      <c r="B148" s="112" t="s">
        <v>381</v>
      </c>
      <c r="C148" s="126" t="s">
        <v>171</v>
      </c>
      <c r="D148" s="127" t="s">
        <v>174</v>
      </c>
      <c r="E148" s="65" t="s">
        <v>31</v>
      </c>
      <c r="F148" s="127"/>
      <c r="G148" s="219">
        <f>G149+G151</f>
        <v>0</v>
      </c>
    </row>
    <row r="149" spans="1:7" ht="15.75" customHeight="1">
      <c r="A149" s="188" t="s">
        <v>344</v>
      </c>
      <c r="B149" s="172" t="s">
        <v>381</v>
      </c>
      <c r="C149" s="117" t="s">
        <v>171</v>
      </c>
      <c r="D149" s="71" t="s">
        <v>174</v>
      </c>
      <c r="E149" s="26" t="s">
        <v>31</v>
      </c>
      <c r="F149" s="71"/>
      <c r="G149" s="215">
        <f>G150</f>
        <v>0</v>
      </c>
    </row>
    <row r="150" spans="1:7" ht="24.75" customHeight="1">
      <c r="A150" s="186" t="s">
        <v>238</v>
      </c>
      <c r="B150" s="111" t="s">
        <v>381</v>
      </c>
      <c r="C150" s="118" t="s">
        <v>171</v>
      </c>
      <c r="D150" s="74" t="s">
        <v>174</v>
      </c>
      <c r="E150" s="27" t="s">
        <v>31</v>
      </c>
      <c r="F150" s="74" t="s">
        <v>240</v>
      </c>
      <c r="G150" s="216">
        <v>0</v>
      </c>
    </row>
    <row r="151" spans="1:7" ht="29.25" customHeight="1">
      <c r="A151" s="188" t="s">
        <v>345</v>
      </c>
      <c r="B151" s="172" t="s">
        <v>381</v>
      </c>
      <c r="C151" s="117" t="s">
        <v>171</v>
      </c>
      <c r="D151" s="71" t="s">
        <v>174</v>
      </c>
      <c r="E151" s="26" t="s">
        <v>32</v>
      </c>
      <c r="F151" s="71"/>
      <c r="G151" s="215">
        <f>G152</f>
        <v>0</v>
      </c>
    </row>
    <row r="152" spans="1:7" ht="27.75" customHeight="1">
      <c r="A152" s="186" t="s">
        <v>238</v>
      </c>
      <c r="B152" s="111" t="s">
        <v>381</v>
      </c>
      <c r="C152" s="118" t="s">
        <v>171</v>
      </c>
      <c r="D152" s="74" t="s">
        <v>174</v>
      </c>
      <c r="E152" s="27" t="s">
        <v>32</v>
      </c>
      <c r="F152" s="74" t="s">
        <v>240</v>
      </c>
      <c r="G152" s="216">
        <v>0</v>
      </c>
    </row>
    <row r="153" spans="1:7" ht="21.75" customHeight="1">
      <c r="A153" s="185" t="s">
        <v>104</v>
      </c>
      <c r="B153" s="172" t="s">
        <v>381</v>
      </c>
      <c r="C153" s="117" t="s">
        <v>171</v>
      </c>
      <c r="D153" s="71" t="s">
        <v>174</v>
      </c>
      <c r="E153" s="26" t="s">
        <v>97</v>
      </c>
      <c r="F153" s="71"/>
      <c r="G153" s="215">
        <f>G154</f>
        <v>1070621.49</v>
      </c>
    </row>
    <row r="154" spans="1:7" ht="35.25" customHeight="1">
      <c r="A154" s="193" t="s">
        <v>337</v>
      </c>
      <c r="B154" s="111" t="s">
        <v>381</v>
      </c>
      <c r="C154" s="118" t="s">
        <v>171</v>
      </c>
      <c r="D154" s="74" t="s">
        <v>174</v>
      </c>
      <c r="E154" s="27" t="s">
        <v>97</v>
      </c>
      <c r="F154" s="74" t="s">
        <v>280</v>
      </c>
      <c r="G154" s="216">
        <v>1070621.49</v>
      </c>
    </row>
    <row r="155" spans="1:7" ht="28.5" customHeight="1">
      <c r="A155" s="188" t="s">
        <v>124</v>
      </c>
      <c r="B155" s="172" t="s">
        <v>381</v>
      </c>
      <c r="C155" s="117" t="s">
        <v>171</v>
      </c>
      <c r="D155" s="71" t="s">
        <v>174</v>
      </c>
      <c r="E155" s="26" t="s">
        <v>123</v>
      </c>
      <c r="F155" s="71"/>
      <c r="G155" s="215">
        <f>G156</f>
        <v>0</v>
      </c>
    </row>
    <row r="156" spans="1:7" ht="28.5" customHeight="1">
      <c r="A156" s="193" t="s">
        <v>337</v>
      </c>
      <c r="B156" s="172" t="s">
        <v>381</v>
      </c>
      <c r="C156" s="118" t="s">
        <v>171</v>
      </c>
      <c r="D156" s="74" t="s">
        <v>174</v>
      </c>
      <c r="E156" s="27" t="s">
        <v>123</v>
      </c>
      <c r="F156" s="74" t="s">
        <v>280</v>
      </c>
      <c r="G156" s="216">
        <v>0</v>
      </c>
    </row>
    <row r="157" spans="1:7" ht="17.25" customHeight="1">
      <c r="A157" s="200" t="s">
        <v>191</v>
      </c>
      <c r="B157" s="110" t="s">
        <v>381</v>
      </c>
      <c r="C157" s="62" t="s">
        <v>171</v>
      </c>
      <c r="D157" s="114" t="s">
        <v>171</v>
      </c>
      <c r="E157" s="114"/>
      <c r="F157" s="114"/>
      <c r="G157" s="220">
        <f>G158</f>
        <v>0</v>
      </c>
    </row>
    <row r="158" spans="1:7" ht="24.75" customHeight="1">
      <c r="A158" s="188" t="s">
        <v>322</v>
      </c>
      <c r="B158" s="172" t="s">
        <v>381</v>
      </c>
      <c r="C158" s="61" t="s">
        <v>171</v>
      </c>
      <c r="D158" s="26" t="s">
        <v>171</v>
      </c>
      <c r="E158" s="26" t="s">
        <v>156</v>
      </c>
      <c r="F158" s="26"/>
      <c r="G158" s="215">
        <f>G159</f>
        <v>0</v>
      </c>
    </row>
    <row r="159" spans="1:7" ht="18" customHeight="1">
      <c r="A159" s="193" t="s">
        <v>287</v>
      </c>
      <c r="B159" s="111" t="s">
        <v>381</v>
      </c>
      <c r="C159" s="123" t="s">
        <v>171</v>
      </c>
      <c r="D159" s="27" t="s">
        <v>171</v>
      </c>
      <c r="E159" s="27" t="s">
        <v>156</v>
      </c>
      <c r="F159" s="27" t="s">
        <v>286</v>
      </c>
      <c r="G159" s="216">
        <v>0</v>
      </c>
    </row>
    <row r="160" spans="1:7" ht="18.75" customHeight="1">
      <c r="A160" s="198" t="s">
        <v>185</v>
      </c>
      <c r="B160" s="181" t="s">
        <v>381</v>
      </c>
      <c r="C160" s="119" t="s">
        <v>166</v>
      </c>
      <c r="D160" s="119"/>
      <c r="E160" s="119"/>
      <c r="F160" s="119"/>
      <c r="G160" s="218">
        <f>G161+G200+G274+G289</f>
        <v>298797992.03999996</v>
      </c>
    </row>
    <row r="161" spans="1:7" ht="18" customHeight="1">
      <c r="A161" s="200" t="s">
        <v>186</v>
      </c>
      <c r="B161" s="110" t="s">
        <v>381</v>
      </c>
      <c r="C161" s="128" t="s">
        <v>166</v>
      </c>
      <c r="D161" s="129" t="s">
        <v>165</v>
      </c>
      <c r="E161" s="130"/>
      <c r="F161" s="130"/>
      <c r="G161" s="220">
        <f>G163+G165+G167+G178+G180+G191+G194+G198</f>
        <v>73249525.38</v>
      </c>
    </row>
    <row r="162" spans="1:7" ht="29.25" customHeight="1">
      <c r="A162" s="188" t="s">
        <v>288</v>
      </c>
      <c r="B162" s="172" t="s">
        <v>381</v>
      </c>
      <c r="C162" s="122" t="s">
        <v>166</v>
      </c>
      <c r="D162" s="26" t="s">
        <v>165</v>
      </c>
      <c r="E162" s="131" t="s">
        <v>6</v>
      </c>
      <c r="F162" s="131"/>
      <c r="G162" s="215">
        <f>G161</f>
        <v>73249525.38</v>
      </c>
    </row>
    <row r="163" spans="1:12" ht="12.75">
      <c r="A163" s="197" t="s">
        <v>290</v>
      </c>
      <c r="B163" s="112" t="s">
        <v>381</v>
      </c>
      <c r="C163" s="132" t="s">
        <v>166</v>
      </c>
      <c r="D163" s="65" t="s">
        <v>165</v>
      </c>
      <c r="E163" s="65" t="s">
        <v>33</v>
      </c>
      <c r="F163" s="65"/>
      <c r="G163" s="219">
        <f>G164</f>
        <v>13974323.57</v>
      </c>
      <c r="I163" s="45"/>
      <c r="J163" s="45"/>
      <c r="L163" s="54"/>
    </row>
    <row r="164" spans="1:10" ht="26.25" customHeight="1">
      <c r="A164" s="186" t="s">
        <v>260</v>
      </c>
      <c r="B164" s="111" t="s">
        <v>381</v>
      </c>
      <c r="C164" s="123" t="s">
        <v>166</v>
      </c>
      <c r="D164" s="27" t="s">
        <v>165</v>
      </c>
      <c r="E164" s="27" t="s">
        <v>33</v>
      </c>
      <c r="F164" s="27" t="s">
        <v>240</v>
      </c>
      <c r="G164" s="216">
        <f>13511438.57+300000+162885</f>
        <v>13974323.57</v>
      </c>
      <c r="I164" s="45"/>
      <c r="J164" s="45"/>
    </row>
    <row r="165" spans="1:12" ht="18" customHeight="1">
      <c r="A165" s="197" t="s">
        <v>349</v>
      </c>
      <c r="B165" s="112" t="s">
        <v>381</v>
      </c>
      <c r="C165" s="132" t="s">
        <v>166</v>
      </c>
      <c r="D165" s="65" t="s">
        <v>165</v>
      </c>
      <c r="E165" s="65" t="s">
        <v>34</v>
      </c>
      <c r="F165" s="65"/>
      <c r="G165" s="219">
        <f>G166</f>
        <v>547558.58</v>
      </c>
      <c r="I165" s="45"/>
      <c r="J165" s="45"/>
      <c r="L165" s="54"/>
    </row>
    <row r="166" spans="1:12" ht="26.25" customHeight="1">
      <c r="A166" s="186" t="s">
        <v>260</v>
      </c>
      <c r="B166" s="111" t="s">
        <v>381</v>
      </c>
      <c r="C166" s="123" t="s">
        <v>166</v>
      </c>
      <c r="D166" s="27" t="s">
        <v>165</v>
      </c>
      <c r="E166" s="27" t="s">
        <v>34</v>
      </c>
      <c r="F166" s="27" t="s">
        <v>240</v>
      </c>
      <c r="G166" s="216">
        <v>547558.58</v>
      </c>
      <c r="I166" s="45"/>
      <c r="J166" s="45"/>
      <c r="L166" s="54"/>
    </row>
    <row r="167" spans="1:10" ht="24" customHeight="1">
      <c r="A167" s="197" t="s">
        <v>289</v>
      </c>
      <c r="B167" s="112" t="s">
        <v>381</v>
      </c>
      <c r="C167" s="132" t="s">
        <v>166</v>
      </c>
      <c r="D167" s="65" t="s">
        <v>165</v>
      </c>
      <c r="E167" s="65" t="s">
        <v>35</v>
      </c>
      <c r="F167" s="65"/>
      <c r="G167" s="219">
        <f>SUM(G168:G177)</f>
        <v>16252418.97</v>
      </c>
      <c r="I167" s="45"/>
      <c r="J167" s="45"/>
    </row>
    <row r="168" spans="1:10" ht="12.75">
      <c r="A168" s="186" t="s">
        <v>43</v>
      </c>
      <c r="B168" s="111" t="s">
        <v>381</v>
      </c>
      <c r="C168" s="118" t="s">
        <v>166</v>
      </c>
      <c r="D168" s="74" t="s">
        <v>165</v>
      </c>
      <c r="E168" s="27" t="s">
        <v>35</v>
      </c>
      <c r="F168" s="27" t="s">
        <v>257</v>
      </c>
      <c r="G168" s="216">
        <v>3603349.58</v>
      </c>
      <c r="I168" s="45"/>
      <c r="J168" s="45"/>
    </row>
    <row r="169" spans="1:12" ht="25.5">
      <c r="A169" s="186" t="s">
        <v>259</v>
      </c>
      <c r="B169" s="111" t="s">
        <v>381</v>
      </c>
      <c r="C169" s="118" t="s">
        <v>166</v>
      </c>
      <c r="D169" s="74" t="s">
        <v>165</v>
      </c>
      <c r="E169" s="27" t="s">
        <v>35</v>
      </c>
      <c r="F169" s="27" t="s">
        <v>258</v>
      </c>
      <c r="G169" s="216">
        <v>38507.69</v>
      </c>
      <c r="L169" s="55"/>
    </row>
    <row r="170" spans="1:7" ht="38.25">
      <c r="A170" s="186" t="s">
        <v>36</v>
      </c>
      <c r="B170" s="111" t="s">
        <v>381</v>
      </c>
      <c r="C170" s="118" t="s">
        <v>166</v>
      </c>
      <c r="D170" s="74" t="s">
        <v>165</v>
      </c>
      <c r="E170" s="27" t="s">
        <v>35</v>
      </c>
      <c r="F170" s="27" t="s">
        <v>21</v>
      </c>
      <c r="G170" s="216">
        <v>2138212.05</v>
      </c>
    </row>
    <row r="171" spans="1:7" ht="25.5">
      <c r="A171" s="186" t="s">
        <v>260</v>
      </c>
      <c r="B171" s="111" t="s">
        <v>381</v>
      </c>
      <c r="C171" s="118" t="s">
        <v>166</v>
      </c>
      <c r="D171" s="74" t="s">
        <v>165</v>
      </c>
      <c r="E171" s="27" t="s">
        <v>35</v>
      </c>
      <c r="F171" s="27" t="s">
        <v>240</v>
      </c>
      <c r="G171" s="216">
        <v>8913265.68</v>
      </c>
    </row>
    <row r="172" spans="1:7" ht="29.25" customHeight="1">
      <c r="A172" s="186" t="s">
        <v>126</v>
      </c>
      <c r="B172" s="111" t="s">
        <v>381</v>
      </c>
      <c r="C172" s="118" t="s">
        <v>166</v>
      </c>
      <c r="D172" s="74" t="s">
        <v>165</v>
      </c>
      <c r="E172" s="27" t="s">
        <v>35</v>
      </c>
      <c r="F172" s="27" t="s">
        <v>125</v>
      </c>
      <c r="G172" s="216">
        <v>35461.48</v>
      </c>
    </row>
    <row r="173" spans="1:7" ht="38.25">
      <c r="A173" s="186" t="s">
        <v>261</v>
      </c>
      <c r="B173" s="111" t="s">
        <v>381</v>
      </c>
      <c r="C173" s="118" t="s">
        <v>166</v>
      </c>
      <c r="D173" s="74" t="s">
        <v>165</v>
      </c>
      <c r="E173" s="27" t="s">
        <v>35</v>
      </c>
      <c r="F173" s="27" t="s">
        <v>262</v>
      </c>
      <c r="G173" s="216">
        <v>370000</v>
      </c>
    </row>
    <row r="174" spans="1:7" ht="76.5">
      <c r="A174" s="194" t="s">
        <v>256</v>
      </c>
      <c r="B174" s="111" t="s">
        <v>381</v>
      </c>
      <c r="C174" s="118" t="s">
        <v>166</v>
      </c>
      <c r="D174" s="74" t="s">
        <v>165</v>
      </c>
      <c r="E174" s="27" t="s">
        <v>35</v>
      </c>
      <c r="F174" s="27" t="s">
        <v>252</v>
      </c>
      <c r="G174" s="216">
        <v>330634.65</v>
      </c>
    </row>
    <row r="175" spans="1:7" ht="12.75">
      <c r="A175" s="186" t="s">
        <v>251</v>
      </c>
      <c r="B175" s="111" t="s">
        <v>381</v>
      </c>
      <c r="C175" s="118" t="s">
        <v>166</v>
      </c>
      <c r="D175" s="74" t="s">
        <v>165</v>
      </c>
      <c r="E175" s="27" t="s">
        <v>35</v>
      </c>
      <c r="F175" s="27" t="s">
        <v>254</v>
      </c>
      <c r="G175" s="216">
        <v>625703.82</v>
      </c>
    </row>
    <row r="176" spans="1:7" ht="12.75">
      <c r="A176" s="186" t="s">
        <v>253</v>
      </c>
      <c r="B176" s="111" t="s">
        <v>381</v>
      </c>
      <c r="C176" s="118" t="s">
        <v>166</v>
      </c>
      <c r="D176" s="74" t="s">
        <v>165</v>
      </c>
      <c r="E176" s="27" t="s">
        <v>35</v>
      </c>
      <c r="F176" s="27" t="s">
        <v>255</v>
      </c>
      <c r="G176" s="216">
        <v>22835.82</v>
      </c>
    </row>
    <row r="177" spans="1:7" ht="12.75">
      <c r="A177" s="186" t="s">
        <v>99</v>
      </c>
      <c r="B177" s="111" t="s">
        <v>381</v>
      </c>
      <c r="C177" s="118" t="s">
        <v>166</v>
      </c>
      <c r="D177" s="74" t="s">
        <v>165</v>
      </c>
      <c r="E177" s="27" t="s">
        <v>35</v>
      </c>
      <c r="F177" s="27" t="s">
        <v>98</v>
      </c>
      <c r="G177" s="216">
        <v>174448.2</v>
      </c>
    </row>
    <row r="178" spans="1:7" ht="63.75">
      <c r="A178" s="188" t="s">
        <v>154</v>
      </c>
      <c r="B178" s="172" t="s">
        <v>381</v>
      </c>
      <c r="C178" s="117" t="s">
        <v>166</v>
      </c>
      <c r="D178" s="71" t="s">
        <v>165</v>
      </c>
      <c r="E178" s="26" t="s">
        <v>155</v>
      </c>
      <c r="F178" s="26"/>
      <c r="G178" s="215">
        <f>G179</f>
        <v>1480812.4</v>
      </c>
    </row>
    <row r="179" spans="1:7" ht="38.25">
      <c r="A179" s="186" t="s">
        <v>36</v>
      </c>
      <c r="B179" s="111" t="s">
        <v>381</v>
      </c>
      <c r="C179" s="118" t="s">
        <v>166</v>
      </c>
      <c r="D179" s="74" t="s">
        <v>165</v>
      </c>
      <c r="E179" s="27" t="s">
        <v>155</v>
      </c>
      <c r="F179" s="27" t="s">
        <v>21</v>
      </c>
      <c r="G179" s="216">
        <f>480812.4+1000000</f>
        <v>1480812.4</v>
      </c>
    </row>
    <row r="180" spans="1:7" ht="37.5" customHeight="1">
      <c r="A180" s="188" t="s">
        <v>328</v>
      </c>
      <c r="B180" s="172" t="s">
        <v>381</v>
      </c>
      <c r="C180" s="117" t="s">
        <v>166</v>
      </c>
      <c r="D180" s="71" t="s">
        <v>165</v>
      </c>
      <c r="E180" s="26" t="s">
        <v>37</v>
      </c>
      <c r="F180" s="26"/>
      <c r="G180" s="215">
        <f>SUM(G181:G190)</f>
        <v>38311000</v>
      </c>
    </row>
    <row r="181" spans="1:7" ht="12.75">
      <c r="A181" s="186" t="s">
        <v>44</v>
      </c>
      <c r="B181" s="111" t="s">
        <v>381</v>
      </c>
      <c r="C181" s="118" t="s">
        <v>166</v>
      </c>
      <c r="D181" s="74" t="s">
        <v>165</v>
      </c>
      <c r="E181" s="27" t="s">
        <v>37</v>
      </c>
      <c r="F181" s="27" t="s">
        <v>257</v>
      </c>
      <c r="G181" s="216">
        <v>29833094.28</v>
      </c>
    </row>
    <row r="182" spans="1:7" ht="25.5">
      <c r="A182" s="186" t="s">
        <v>259</v>
      </c>
      <c r="B182" s="111" t="s">
        <v>381</v>
      </c>
      <c r="C182" s="118" t="s">
        <v>166</v>
      </c>
      <c r="D182" s="74" t="s">
        <v>165</v>
      </c>
      <c r="E182" s="27" t="s">
        <v>37</v>
      </c>
      <c r="F182" s="27" t="s">
        <v>258</v>
      </c>
      <c r="G182" s="216">
        <v>621391.76</v>
      </c>
    </row>
    <row r="183" spans="1:7" ht="38.25">
      <c r="A183" s="186" t="s">
        <v>36</v>
      </c>
      <c r="B183" s="111" t="s">
        <v>381</v>
      </c>
      <c r="C183" s="118" t="s">
        <v>166</v>
      </c>
      <c r="D183" s="74" t="s">
        <v>165</v>
      </c>
      <c r="E183" s="27" t="s">
        <v>37</v>
      </c>
      <c r="F183" s="27" t="s">
        <v>21</v>
      </c>
      <c r="G183" s="216">
        <v>5841957.49</v>
      </c>
    </row>
    <row r="184" spans="1:7" ht="32.25" customHeight="1">
      <c r="A184" s="186" t="s">
        <v>237</v>
      </c>
      <c r="B184" s="111" t="s">
        <v>381</v>
      </c>
      <c r="C184" s="118" t="s">
        <v>166</v>
      </c>
      <c r="D184" s="74" t="s">
        <v>165</v>
      </c>
      <c r="E184" s="27" t="s">
        <v>37</v>
      </c>
      <c r="F184" s="27" t="s">
        <v>239</v>
      </c>
      <c r="G184" s="216"/>
    </row>
    <row r="185" spans="1:7" ht="25.5">
      <c r="A185" s="186" t="s">
        <v>260</v>
      </c>
      <c r="B185" s="111" t="s">
        <v>381</v>
      </c>
      <c r="C185" s="118" t="s">
        <v>166</v>
      </c>
      <c r="D185" s="74" t="s">
        <v>165</v>
      </c>
      <c r="E185" s="27" t="s">
        <v>37</v>
      </c>
      <c r="F185" s="27" t="s">
        <v>240</v>
      </c>
      <c r="G185" s="216">
        <v>648122.29</v>
      </c>
    </row>
    <row r="186" spans="1:7" ht="30" customHeight="1">
      <c r="A186" s="186" t="s">
        <v>265</v>
      </c>
      <c r="B186" s="111" t="s">
        <v>381</v>
      </c>
      <c r="C186" s="118" t="s">
        <v>166</v>
      </c>
      <c r="D186" s="74" t="s">
        <v>165</v>
      </c>
      <c r="E186" s="27" t="s">
        <v>37</v>
      </c>
      <c r="F186" s="27" t="s">
        <v>266</v>
      </c>
      <c r="G186" s="216">
        <v>55177.74</v>
      </c>
    </row>
    <row r="187" spans="1:7" ht="27" customHeight="1">
      <c r="A187" s="186" t="s">
        <v>126</v>
      </c>
      <c r="B187" s="111" t="s">
        <v>381</v>
      </c>
      <c r="C187" s="118" t="s">
        <v>166</v>
      </c>
      <c r="D187" s="74" t="s">
        <v>165</v>
      </c>
      <c r="E187" s="27" t="s">
        <v>37</v>
      </c>
      <c r="F187" s="27" t="s">
        <v>125</v>
      </c>
      <c r="G187" s="216">
        <v>60535.66</v>
      </c>
    </row>
    <row r="188" spans="1:7" ht="38.25">
      <c r="A188" s="186" t="s">
        <v>261</v>
      </c>
      <c r="B188" s="111" t="s">
        <v>381</v>
      </c>
      <c r="C188" s="118" t="s">
        <v>166</v>
      </c>
      <c r="D188" s="74" t="s">
        <v>165</v>
      </c>
      <c r="E188" s="27" t="s">
        <v>37</v>
      </c>
      <c r="F188" s="27" t="s">
        <v>262</v>
      </c>
      <c r="G188" s="216">
        <v>1242879.28</v>
      </c>
    </row>
    <row r="189" spans="1:7" ht="76.5">
      <c r="A189" s="194" t="s">
        <v>256</v>
      </c>
      <c r="B189" s="111" t="s">
        <v>381</v>
      </c>
      <c r="C189" s="118" t="s">
        <v>166</v>
      </c>
      <c r="D189" s="74" t="s">
        <v>165</v>
      </c>
      <c r="E189" s="27" t="s">
        <v>37</v>
      </c>
      <c r="F189" s="27" t="s">
        <v>252</v>
      </c>
      <c r="G189" s="216">
        <v>6062.1</v>
      </c>
    </row>
    <row r="190" spans="1:7" ht="17.25" customHeight="1">
      <c r="A190" s="194" t="s">
        <v>99</v>
      </c>
      <c r="B190" s="111" t="s">
        <v>381</v>
      </c>
      <c r="C190" s="118" t="s">
        <v>166</v>
      </c>
      <c r="D190" s="74" t="s">
        <v>165</v>
      </c>
      <c r="E190" s="27" t="s">
        <v>37</v>
      </c>
      <c r="F190" s="27" t="s">
        <v>98</v>
      </c>
      <c r="G190" s="216">
        <v>1779.4</v>
      </c>
    </row>
    <row r="191" spans="1:7" ht="78" customHeight="1">
      <c r="A191" s="188" t="s">
        <v>332</v>
      </c>
      <c r="B191" s="172" t="s">
        <v>381</v>
      </c>
      <c r="C191" s="61" t="s">
        <v>166</v>
      </c>
      <c r="D191" s="26" t="s">
        <v>165</v>
      </c>
      <c r="E191" s="26" t="s">
        <v>38</v>
      </c>
      <c r="F191" s="26"/>
      <c r="G191" s="215">
        <f>G192+G193</f>
        <v>1174006.5</v>
      </c>
    </row>
    <row r="192" spans="1:7" ht="25.5">
      <c r="A192" s="193" t="s">
        <v>259</v>
      </c>
      <c r="B192" s="111" t="s">
        <v>381</v>
      </c>
      <c r="C192" s="31" t="s">
        <v>166</v>
      </c>
      <c r="D192" s="27" t="s">
        <v>165</v>
      </c>
      <c r="E192" s="27" t="s">
        <v>38</v>
      </c>
      <c r="F192" s="27" t="s">
        <v>258</v>
      </c>
      <c r="G192" s="216">
        <v>1096383.73</v>
      </c>
    </row>
    <row r="193" spans="1:7" ht="17.25" customHeight="1">
      <c r="A193" s="193" t="s">
        <v>236</v>
      </c>
      <c r="B193" s="111" t="s">
        <v>381</v>
      </c>
      <c r="C193" s="31" t="s">
        <v>166</v>
      </c>
      <c r="D193" s="27" t="s">
        <v>165</v>
      </c>
      <c r="E193" s="27" t="s">
        <v>38</v>
      </c>
      <c r="F193" s="27" t="s">
        <v>235</v>
      </c>
      <c r="G193" s="216">
        <v>77622.77</v>
      </c>
    </row>
    <row r="194" spans="1:7" ht="105" customHeight="1">
      <c r="A194" s="188" t="s">
        <v>333</v>
      </c>
      <c r="B194" s="172" t="s">
        <v>381</v>
      </c>
      <c r="C194" s="61" t="s">
        <v>166</v>
      </c>
      <c r="D194" s="26" t="s">
        <v>165</v>
      </c>
      <c r="E194" s="26" t="s">
        <v>39</v>
      </c>
      <c r="F194" s="26"/>
      <c r="G194" s="215">
        <f>SUM(G195:G197)</f>
        <v>582746.46</v>
      </c>
    </row>
    <row r="195" spans="1:7" ht="12.75">
      <c r="A195" s="186" t="s">
        <v>43</v>
      </c>
      <c r="B195" s="111" t="s">
        <v>381</v>
      </c>
      <c r="C195" s="31" t="s">
        <v>166</v>
      </c>
      <c r="D195" s="27" t="s">
        <v>165</v>
      </c>
      <c r="E195" s="27" t="s">
        <v>39</v>
      </c>
      <c r="F195" s="27" t="s">
        <v>257</v>
      </c>
      <c r="G195" s="216">
        <v>120846.76</v>
      </c>
    </row>
    <row r="196" spans="1:7" ht="38.25">
      <c r="A196" s="186" t="s">
        <v>36</v>
      </c>
      <c r="B196" s="111" t="s">
        <v>381</v>
      </c>
      <c r="C196" s="31" t="s">
        <v>166</v>
      </c>
      <c r="D196" s="27" t="s">
        <v>165</v>
      </c>
      <c r="E196" s="27" t="s">
        <v>39</v>
      </c>
      <c r="F196" s="27" t="s">
        <v>21</v>
      </c>
      <c r="G196" s="216">
        <v>33899.7</v>
      </c>
    </row>
    <row r="197" spans="1:7" ht="25.5">
      <c r="A197" s="186" t="s">
        <v>260</v>
      </c>
      <c r="B197" s="111" t="s">
        <v>381</v>
      </c>
      <c r="C197" s="31" t="s">
        <v>166</v>
      </c>
      <c r="D197" s="27" t="s">
        <v>165</v>
      </c>
      <c r="E197" s="27" t="s">
        <v>39</v>
      </c>
      <c r="F197" s="27" t="s">
        <v>240</v>
      </c>
      <c r="G197" s="216">
        <v>428000</v>
      </c>
    </row>
    <row r="198" spans="1:7" ht="39.75" customHeight="1">
      <c r="A198" s="188" t="s">
        <v>105</v>
      </c>
      <c r="B198" s="172" t="s">
        <v>381</v>
      </c>
      <c r="C198" s="61" t="s">
        <v>166</v>
      </c>
      <c r="D198" s="26" t="s">
        <v>165</v>
      </c>
      <c r="E198" s="26" t="s">
        <v>106</v>
      </c>
      <c r="F198" s="26"/>
      <c r="G198" s="215">
        <f>G199</f>
        <v>926658.9</v>
      </c>
    </row>
    <row r="199" spans="1:7" ht="27" customHeight="1">
      <c r="A199" s="186" t="s">
        <v>260</v>
      </c>
      <c r="B199" s="111" t="s">
        <v>381</v>
      </c>
      <c r="C199" s="31" t="s">
        <v>166</v>
      </c>
      <c r="D199" s="27" t="s">
        <v>165</v>
      </c>
      <c r="E199" s="27" t="s">
        <v>106</v>
      </c>
      <c r="F199" s="27" t="s">
        <v>240</v>
      </c>
      <c r="G199" s="216">
        <v>926658.9</v>
      </c>
    </row>
    <row r="200" spans="1:7" ht="14.25" customHeight="1">
      <c r="A200" s="200" t="s">
        <v>187</v>
      </c>
      <c r="B200" s="110" t="s">
        <v>381</v>
      </c>
      <c r="C200" s="62" t="s">
        <v>166</v>
      </c>
      <c r="D200" s="125" t="s">
        <v>172</v>
      </c>
      <c r="E200" s="114"/>
      <c r="F200" s="125"/>
      <c r="G200" s="220">
        <f>G201+G205+G215+G217+G220+G230+G240+G243+G246+G251+G254+G257+G260+G262+G264+G266+G271</f>
        <v>208858484.42</v>
      </c>
    </row>
    <row r="201" spans="1:7" ht="12.75">
      <c r="A201" s="202" t="s">
        <v>291</v>
      </c>
      <c r="B201" s="112" t="s">
        <v>381</v>
      </c>
      <c r="C201" s="126" t="s">
        <v>166</v>
      </c>
      <c r="D201" s="127" t="s">
        <v>172</v>
      </c>
      <c r="E201" s="65" t="s">
        <v>40</v>
      </c>
      <c r="F201" s="65"/>
      <c r="G201" s="219">
        <f>G202</f>
        <v>2777193.38</v>
      </c>
    </row>
    <row r="202" spans="1:9" ht="25.5">
      <c r="A202" s="186" t="s">
        <v>260</v>
      </c>
      <c r="B202" s="111" t="s">
        <v>381</v>
      </c>
      <c r="C202" s="118" t="s">
        <v>166</v>
      </c>
      <c r="D202" s="74" t="s">
        <v>172</v>
      </c>
      <c r="E202" s="27" t="s">
        <v>40</v>
      </c>
      <c r="F202" s="27" t="s">
        <v>240</v>
      </c>
      <c r="G202" s="216">
        <f>2750078.38+27115</f>
        <v>2777193.38</v>
      </c>
      <c r="I202" s="54"/>
    </row>
    <row r="203" spans="1:7" ht="12.75">
      <c r="A203" s="197" t="s">
        <v>294</v>
      </c>
      <c r="B203" s="112" t="s">
        <v>381</v>
      </c>
      <c r="C203" s="126" t="s">
        <v>166</v>
      </c>
      <c r="D203" s="127" t="s">
        <v>172</v>
      </c>
      <c r="E203" s="65" t="s">
        <v>41</v>
      </c>
      <c r="F203" s="127"/>
      <c r="G203" s="219">
        <f>G204</f>
        <v>0</v>
      </c>
    </row>
    <row r="204" spans="1:12" ht="25.5">
      <c r="A204" s="186" t="s">
        <v>260</v>
      </c>
      <c r="B204" s="111" t="s">
        <v>381</v>
      </c>
      <c r="C204" s="118" t="s">
        <v>166</v>
      </c>
      <c r="D204" s="74" t="s">
        <v>172</v>
      </c>
      <c r="E204" s="27" t="s">
        <v>41</v>
      </c>
      <c r="F204" s="74" t="s">
        <v>240</v>
      </c>
      <c r="G204" s="216"/>
      <c r="I204" s="45"/>
      <c r="J204" s="45"/>
      <c r="L204" s="54"/>
    </row>
    <row r="205" spans="1:10" ht="17.25" customHeight="1">
      <c r="A205" s="197" t="s">
        <v>292</v>
      </c>
      <c r="B205" s="112" t="s">
        <v>381</v>
      </c>
      <c r="C205" s="126" t="s">
        <v>166</v>
      </c>
      <c r="D205" s="127" t="s">
        <v>172</v>
      </c>
      <c r="E205" s="65" t="s">
        <v>42</v>
      </c>
      <c r="F205" s="127"/>
      <c r="G205" s="219">
        <f>SUM(G206:G214)</f>
        <v>50788729.49</v>
      </c>
      <c r="I205" s="45"/>
      <c r="J205" s="45"/>
    </row>
    <row r="206" spans="1:12" ht="21" customHeight="1">
      <c r="A206" s="186" t="s">
        <v>43</v>
      </c>
      <c r="B206" s="111" t="s">
        <v>381</v>
      </c>
      <c r="C206" s="118" t="s">
        <v>166</v>
      </c>
      <c r="D206" s="74" t="s">
        <v>172</v>
      </c>
      <c r="E206" s="27" t="s">
        <v>42</v>
      </c>
      <c r="F206" s="27" t="s">
        <v>257</v>
      </c>
      <c r="G206" s="221">
        <v>7279448.33</v>
      </c>
      <c r="I206" s="45"/>
      <c r="J206" s="45"/>
      <c r="L206" s="54"/>
    </row>
    <row r="207" spans="1:12" ht="25.5">
      <c r="A207" s="186" t="s">
        <v>259</v>
      </c>
      <c r="B207" s="111" t="s">
        <v>381</v>
      </c>
      <c r="C207" s="118" t="s">
        <v>166</v>
      </c>
      <c r="D207" s="74" t="s">
        <v>172</v>
      </c>
      <c r="E207" s="27" t="s">
        <v>42</v>
      </c>
      <c r="F207" s="27" t="s">
        <v>258</v>
      </c>
      <c r="G207" s="221">
        <v>64594.98</v>
      </c>
      <c r="I207" s="45"/>
      <c r="J207" s="45"/>
      <c r="L207" s="54"/>
    </row>
    <row r="208" spans="1:10" ht="38.25">
      <c r="A208" s="186" t="s">
        <v>36</v>
      </c>
      <c r="B208" s="111" t="s">
        <v>381</v>
      </c>
      <c r="C208" s="118" t="s">
        <v>166</v>
      </c>
      <c r="D208" s="74" t="s">
        <v>172</v>
      </c>
      <c r="E208" s="27" t="s">
        <v>42</v>
      </c>
      <c r="F208" s="27" t="s">
        <v>21</v>
      </c>
      <c r="G208" s="221">
        <v>2611368.91</v>
      </c>
      <c r="I208" s="45"/>
      <c r="J208" s="45"/>
    </row>
    <row r="209" spans="1:10" ht="25.5">
      <c r="A209" s="186" t="s">
        <v>260</v>
      </c>
      <c r="B209" s="111" t="s">
        <v>381</v>
      </c>
      <c r="C209" s="118" t="s">
        <v>166</v>
      </c>
      <c r="D209" s="74" t="s">
        <v>172</v>
      </c>
      <c r="E209" s="27" t="s">
        <v>42</v>
      </c>
      <c r="F209" s="27" t="s">
        <v>240</v>
      </c>
      <c r="G209" s="221">
        <f>17423828.88+1000000</f>
        <v>18423828.88</v>
      </c>
      <c r="I209" s="45"/>
      <c r="J209" s="45"/>
    </row>
    <row r="210" spans="1:12" ht="40.5" customHeight="1">
      <c r="A210" s="186" t="s">
        <v>261</v>
      </c>
      <c r="B210" s="111" t="s">
        <v>381</v>
      </c>
      <c r="C210" s="118" t="s">
        <v>166</v>
      </c>
      <c r="D210" s="74" t="s">
        <v>172</v>
      </c>
      <c r="E210" s="27" t="s">
        <v>42</v>
      </c>
      <c r="F210" s="27" t="s">
        <v>262</v>
      </c>
      <c r="G210" s="221">
        <f>20360584.62+526000</f>
        <v>20886584.62</v>
      </c>
      <c r="L210" s="55"/>
    </row>
    <row r="211" spans="1:7" ht="76.5">
      <c r="A211" s="194" t="s">
        <v>256</v>
      </c>
      <c r="B211" s="111" t="s">
        <v>381</v>
      </c>
      <c r="C211" s="118" t="s">
        <v>166</v>
      </c>
      <c r="D211" s="74" t="s">
        <v>172</v>
      </c>
      <c r="E211" s="27" t="s">
        <v>42</v>
      </c>
      <c r="F211" s="27" t="s">
        <v>252</v>
      </c>
      <c r="G211" s="221">
        <v>240273.02</v>
      </c>
    </row>
    <row r="212" spans="1:7" ht="12.75">
      <c r="A212" s="186" t="s">
        <v>251</v>
      </c>
      <c r="B212" s="111" t="s">
        <v>381</v>
      </c>
      <c r="C212" s="118" t="s">
        <v>166</v>
      </c>
      <c r="D212" s="74" t="s">
        <v>172</v>
      </c>
      <c r="E212" s="27" t="s">
        <v>42</v>
      </c>
      <c r="F212" s="27" t="s">
        <v>254</v>
      </c>
      <c r="G212" s="221">
        <v>792533</v>
      </c>
    </row>
    <row r="213" spans="1:7" ht="12.75">
      <c r="A213" s="186" t="s">
        <v>253</v>
      </c>
      <c r="B213" s="111" t="s">
        <v>381</v>
      </c>
      <c r="C213" s="118" t="s">
        <v>166</v>
      </c>
      <c r="D213" s="74" t="s">
        <v>172</v>
      </c>
      <c r="E213" s="27" t="s">
        <v>42</v>
      </c>
      <c r="F213" s="27" t="s">
        <v>255</v>
      </c>
      <c r="G213" s="221">
        <v>125420.94</v>
      </c>
    </row>
    <row r="214" spans="1:7" ht="12.75">
      <c r="A214" s="186" t="s">
        <v>99</v>
      </c>
      <c r="B214" s="111" t="s">
        <v>381</v>
      </c>
      <c r="C214" s="118" t="s">
        <v>166</v>
      </c>
      <c r="D214" s="74" t="s">
        <v>172</v>
      </c>
      <c r="E214" s="27" t="s">
        <v>42</v>
      </c>
      <c r="F214" s="27" t="s">
        <v>98</v>
      </c>
      <c r="G214" s="221">
        <v>364676.81</v>
      </c>
    </row>
    <row r="215" spans="1:7" ht="30.75" customHeight="1">
      <c r="A215" s="197" t="s">
        <v>293</v>
      </c>
      <c r="B215" s="112" t="s">
        <v>381</v>
      </c>
      <c r="C215" s="126" t="s">
        <v>166</v>
      </c>
      <c r="D215" s="127" t="s">
        <v>172</v>
      </c>
      <c r="E215" s="65" t="s">
        <v>45</v>
      </c>
      <c r="F215" s="127"/>
      <c r="G215" s="219">
        <f>G216</f>
        <v>19500000</v>
      </c>
    </row>
    <row r="216" spans="1:7" ht="39" customHeight="1">
      <c r="A216" s="186" t="s">
        <v>261</v>
      </c>
      <c r="B216" s="111" t="s">
        <v>381</v>
      </c>
      <c r="C216" s="118" t="s">
        <v>166</v>
      </c>
      <c r="D216" s="74" t="s">
        <v>172</v>
      </c>
      <c r="E216" s="27" t="s">
        <v>45</v>
      </c>
      <c r="F216" s="74" t="s">
        <v>262</v>
      </c>
      <c r="G216" s="216">
        <v>19500000</v>
      </c>
    </row>
    <row r="217" spans="1:7" ht="75.75" customHeight="1">
      <c r="A217" s="188" t="s">
        <v>332</v>
      </c>
      <c r="B217" s="172" t="s">
        <v>381</v>
      </c>
      <c r="C217" s="61" t="s">
        <v>166</v>
      </c>
      <c r="D217" s="26" t="s">
        <v>172</v>
      </c>
      <c r="E217" s="26" t="s">
        <v>127</v>
      </c>
      <c r="F217" s="26"/>
      <c r="G217" s="215">
        <f>G218+G219</f>
        <v>5058993.5</v>
      </c>
    </row>
    <row r="218" spans="1:7" ht="21.75" customHeight="1">
      <c r="A218" s="193" t="s">
        <v>259</v>
      </c>
      <c r="B218" s="111" t="s">
        <v>381</v>
      </c>
      <c r="C218" s="31" t="s">
        <v>166</v>
      </c>
      <c r="D218" s="27" t="s">
        <v>172</v>
      </c>
      <c r="E218" s="27" t="s">
        <v>127</v>
      </c>
      <c r="F218" s="27" t="s">
        <v>258</v>
      </c>
      <c r="G218" s="221">
        <v>3739584.64</v>
      </c>
    </row>
    <row r="219" spans="1:7" ht="18" customHeight="1">
      <c r="A219" s="193" t="s">
        <v>236</v>
      </c>
      <c r="B219" s="111" t="s">
        <v>381</v>
      </c>
      <c r="C219" s="31" t="s">
        <v>166</v>
      </c>
      <c r="D219" s="27" t="s">
        <v>172</v>
      </c>
      <c r="E219" s="27" t="s">
        <v>127</v>
      </c>
      <c r="F219" s="27" t="s">
        <v>235</v>
      </c>
      <c r="G219" s="221">
        <v>1319408.86</v>
      </c>
    </row>
    <row r="220" spans="1:7" ht="83.25" customHeight="1">
      <c r="A220" s="188" t="s">
        <v>359</v>
      </c>
      <c r="B220" s="172" t="s">
        <v>381</v>
      </c>
      <c r="C220" s="117" t="s">
        <v>166</v>
      </c>
      <c r="D220" s="71" t="s">
        <v>172</v>
      </c>
      <c r="E220" s="26" t="s">
        <v>46</v>
      </c>
      <c r="F220" s="71"/>
      <c r="G220" s="215">
        <f>SUM(G221:G229)</f>
        <v>118764999.99999999</v>
      </c>
    </row>
    <row r="221" spans="1:7" ht="12.75">
      <c r="A221" s="186" t="s">
        <v>44</v>
      </c>
      <c r="B221" s="111" t="s">
        <v>381</v>
      </c>
      <c r="C221" s="31" t="s">
        <v>166</v>
      </c>
      <c r="D221" s="27" t="s">
        <v>172</v>
      </c>
      <c r="E221" s="27" t="s">
        <v>46</v>
      </c>
      <c r="F221" s="27" t="s">
        <v>257</v>
      </c>
      <c r="G221" s="221">
        <v>45821248.64</v>
      </c>
    </row>
    <row r="222" spans="1:7" ht="25.5">
      <c r="A222" s="186" t="s">
        <v>259</v>
      </c>
      <c r="B222" s="111" t="s">
        <v>381</v>
      </c>
      <c r="C222" s="31" t="s">
        <v>166</v>
      </c>
      <c r="D222" s="27" t="s">
        <v>172</v>
      </c>
      <c r="E222" s="27" t="s">
        <v>46</v>
      </c>
      <c r="F222" s="27" t="s">
        <v>258</v>
      </c>
      <c r="G222" s="221">
        <v>694872.18</v>
      </c>
    </row>
    <row r="223" spans="1:7" ht="38.25">
      <c r="A223" s="186" t="s">
        <v>36</v>
      </c>
      <c r="B223" s="111" t="s">
        <v>381</v>
      </c>
      <c r="C223" s="31" t="s">
        <v>166</v>
      </c>
      <c r="D223" s="27" t="s">
        <v>172</v>
      </c>
      <c r="E223" s="27" t="s">
        <v>46</v>
      </c>
      <c r="F223" s="27" t="s">
        <v>21</v>
      </c>
      <c r="G223" s="221">
        <v>14613984.65</v>
      </c>
    </row>
    <row r="224" spans="1:7" ht="25.5">
      <c r="A224" s="186" t="s">
        <v>260</v>
      </c>
      <c r="B224" s="111" t="s">
        <v>381</v>
      </c>
      <c r="C224" s="31" t="s">
        <v>166</v>
      </c>
      <c r="D224" s="27" t="s">
        <v>172</v>
      </c>
      <c r="E224" s="27" t="s">
        <v>46</v>
      </c>
      <c r="F224" s="27" t="s">
        <v>240</v>
      </c>
      <c r="G224" s="221">
        <v>3518948.05</v>
      </c>
    </row>
    <row r="225" spans="1:7" ht="25.5">
      <c r="A225" s="186" t="s">
        <v>265</v>
      </c>
      <c r="B225" s="111" t="s">
        <v>381</v>
      </c>
      <c r="C225" s="31" t="s">
        <v>166</v>
      </c>
      <c r="D225" s="27" t="s">
        <v>172</v>
      </c>
      <c r="E225" s="27" t="s">
        <v>46</v>
      </c>
      <c r="F225" s="27" t="s">
        <v>266</v>
      </c>
      <c r="G225" s="221">
        <v>12325.47</v>
      </c>
    </row>
    <row r="226" spans="1:7" ht="25.5">
      <c r="A226" s="186" t="s">
        <v>126</v>
      </c>
      <c r="B226" s="111" t="s">
        <v>381</v>
      </c>
      <c r="C226" s="31" t="s">
        <v>166</v>
      </c>
      <c r="D226" s="27" t="s">
        <v>172</v>
      </c>
      <c r="E226" s="27" t="s">
        <v>46</v>
      </c>
      <c r="F226" s="27" t="s">
        <v>125</v>
      </c>
      <c r="G226" s="221">
        <v>13933.14</v>
      </c>
    </row>
    <row r="227" spans="1:7" ht="42" customHeight="1">
      <c r="A227" s="186" t="s">
        <v>261</v>
      </c>
      <c r="B227" s="111" t="s">
        <v>381</v>
      </c>
      <c r="C227" s="31" t="s">
        <v>166</v>
      </c>
      <c r="D227" s="27" t="s">
        <v>172</v>
      </c>
      <c r="E227" s="27" t="s">
        <v>46</v>
      </c>
      <c r="F227" s="27" t="s">
        <v>262</v>
      </c>
      <c r="G227" s="221">
        <v>54059999.8</v>
      </c>
    </row>
    <row r="228" spans="1:7" ht="12.75">
      <c r="A228" s="186" t="s">
        <v>253</v>
      </c>
      <c r="B228" s="111" t="s">
        <v>381</v>
      </c>
      <c r="C228" s="31" t="s">
        <v>166</v>
      </c>
      <c r="D228" s="27" t="s">
        <v>172</v>
      </c>
      <c r="E228" s="27" t="s">
        <v>46</v>
      </c>
      <c r="F228" s="27" t="s">
        <v>255</v>
      </c>
      <c r="G228" s="221">
        <v>15804.36</v>
      </c>
    </row>
    <row r="229" spans="1:7" ht="18" customHeight="1">
      <c r="A229" s="186" t="s">
        <v>99</v>
      </c>
      <c r="B229" s="111" t="s">
        <v>381</v>
      </c>
      <c r="C229" s="31" t="s">
        <v>166</v>
      </c>
      <c r="D229" s="27" t="s">
        <v>172</v>
      </c>
      <c r="E229" s="27" t="s">
        <v>46</v>
      </c>
      <c r="F229" s="27" t="s">
        <v>98</v>
      </c>
      <c r="G229" s="221">
        <v>13883.71</v>
      </c>
    </row>
    <row r="230" spans="1:7" ht="63.75">
      <c r="A230" s="188" t="s">
        <v>209</v>
      </c>
      <c r="B230" s="172" t="s">
        <v>381</v>
      </c>
      <c r="C230" s="117" t="s">
        <v>166</v>
      </c>
      <c r="D230" s="71" t="s">
        <v>172</v>
      </c>
      <c r="E230" s="26" t="s">
        <v>47</v>
      </c>
      <c r="F230" s="71"/>
      <c r="G230" s="215">
        <f>SUM(G231:G239)</f>
        <v>1863100</v>
      </c>
    </row>
    <row r="231" spans="1:7" ht="18" customHeight="1">
      <c r="A231" s="186" t="s">
        <v>43</v>
      </c>
      <c r="B231" s="111" t="s">
        <v>381</v>
      </c>
      <c r="C231" s="118" t="s">
        <v>166</v>
      </c>
      <c r="D231" s="74" t="s">
        <v>172</v>
      </c>
      <c r="E231" s="27" t="s">
        <v>47</v>
      </c>
      <c r="F231" s="27" t="s">
        <v>257</v>
      </c>
      <c r="G231" s="221">
        <v>923362.73</v>
      </c>
    </row>
    <row r="232" spans="1:7" ht="29.25" customHeight="1">
      <c r="A232" s="193" t="s">
        <v>259</v>
      </c>
      <c r="B232" s="111" t="s">
        <v>381</v>
      </c>
      <c r="C232" s="118" t="s">
        <v>166</v>
      </c>
      <c r="D232" s="74" t="s">
        <v>172</v>
      </c>
      <c r="E232" s="27" t="s">
        <v>47</v>
      </c>
      <c r="F232" s="27" t="s">
        <v>258</v>
      </c>
      <c r="G232" s="221">
        <v>1260</v>
      </c>
    </row>
    <row r="233" spans="1:7" ht="42.75" customHeight="1">
      <c r="A233" s="186" t="s">
        <v>36</v>
      </c>
      <c r="B233" s="111" t="s">
        <v>381</v>
      </c>
      <c r="C233" s="118" t="s">
        <v>166</v>
      </c>
      <c r="D233" s="74" t="s">
        <v>172</v>
      </c>
      <c r="E233" s="27" t="s">
        <v>47</v>
      </c>
      <c r="F233" s="27" t="s">
        <v>21</v>
      </c>
      <c r="G233" s="221">
        <v>232618.14</v>
      </c>
    </row>
    <row r="234" spans="1:7" ht="32.25" customHeight="1">
      <c r="A234" s="186" t="s">
        <v>260</v>
      </c>
      <c r="B234" s="111" t="s">
        <v>381</v>
      </c>
      <c r="C234" s="118" t="s">
        <v>166</v>
      </c>
      <c r="D234" s="74" t="s">
        <v>172</v>
      </c>
      <c r="E234" s="27" t="s">
        <v>47</v>
      </c>
      <c r="F234" s="27" t="s">
        <v>240</v>
      </c>
      <c r="G234" s="221">
        <v>233134.53</v>
      </c>
    </row>
    <row r="235" spans="1:7" ht="27.75" customHeight="1">
      <c r="A235" s="186" t="s">
        <v>265</v>
      </c>
      <c r="B235" s="111" t="s">
        <v>381</v>
      </c>
      <c r="C235" s="118" t="s">
        <v>166</v>
      </c>
      <c r="D235" s="74" t="s">
        <v>172</v>
      </c>
      <c r="E235" s="27" t="s">
        <v>47</v>
      </c>
      <c r="F235" s="27" t="s">
        <v>266</v>
      </c>
      <c r="G235" s="221">
        <v>89442.79</v>
      </c>
    </row>
    <row r="236" spans="1:7" ht="29.25" customHeight="1">
      <c r="A236" s="186" t="s">
        <v>126</v>
      </c>
      <c r="B236" s="111" t="s">
        <v>381</v>
      </c>
      <c r="C236" s="118" t="s">
        <v>166</v>
      </c>
      <c r="D236" s="74" t="s">
        <v>172</v>
      </c>
      <c r="E236" s="27" t="s">
        <v>47</v>
      </c>
      <c r="F236" s="27" t="s">
        <v>125</v>
      </c>
      <c r="G236" s="221">
        <v>309233.49</v>
      </c>
    </row>
    <row r="237" spans="1:7" ht="21.75" customHeight="1">
      <c r="A237" s="186" t="s">
        <v>251</v>
      </c>
      <c r="B237" s="111" t="s">
        <v>381</v>
      </c>
      <c r="C237" s="118" t="s">
        <v>166</v>
      </c>
      <c r="D237" s="74" t="s">
        <v>172</v>
      </c>
      <c r="E237" s="27" t="s">
        <v>47</v>
      </c>
      <c r="F237" s="27" t="s">
        <v>254</v>
      </c>
      <c r="G237" s="221">
        <v>54082.18</v>
      </c>
    </row>
    <row r="238" spans="1:7" ht="21.75" customHeight="1">
      <c r="A238" s="186" t="s">
        <v>253</v>
      </c>
      <c r="B238" s="111" t="s">
        <v>381</v>
      </c>
      <c r="C238" s="118" t="s">
        <v>166</v>
      </c>
      <c r="D238" s="74" t="s">
        <v>172</v>
      </c>
      <c r="E238" s="27" t="s">
        <v>47</v>
      </c>
      <c r="F238" s="27" t="s">
        <v>255</v>
      </c>
      <c r="G238" s="221">
        <v>1300</v>
      </c>
    </row>
    <row r="239" spans="1:7" ht="21.75" customHeight="1">
      <c r="A239" s="186" t="s">
        <v>99</v>
      </c>
      <c r="B239" s="111" t="s">
        <v>381</v>
      </c>
      <c r="C239" s="118" t="s">
        <v>166</v>
      </c>
      <c r="D239" s="74" t="s">
        <v>172</v>
      </c>
      <c r="E239" s="27" t="s">
        <v>47</v>
      </c>
      <c r="F239" s="27" t="s">
        <v>98</v>
      </c>
      <c r="G239" s="221">
        <v>18666.14</v>
      </c>
    </row>
    <row r="240" spans="1:7" ht="106.5" customHeight="1">
      <c r="A240" s="188" t="s">
        <v>333</v>
      </c>
      <c r="B240" s="172" t="s">
        <v>381</v>
      </c>
      <c r="C240" s="61" t="s">
        <v>166</v>
      </c>
      <c r="D240" s="26" t="s">
        <v>172</v>
      </c>
      <c r="E240" s="26" t="s">
        <v>48</v>
      </c>
      <c r="F240" s="26"/>
      <c r="G240" s="215">
        <f>SUM(G241:G242)</f>
        <v>58253.54</v>
      </c>
    </row>
    <row r="241" spans="1:7" ht="29.25" customHeight="1">
      <c r="A241" s="186" t="s">
        <v>260</v>
      </c>
      <c r="B241" s="111" t="s">
        <v>381</v>
      </c>
      <c r="C241" s="31" t="s">
        <v>166</v>
      </c>
      <c r="D241" s="27" t="s">
        <v>172</v>
      </c>
      <c r="E241" s="27" t="s">
        <v>48</v>
      </c>
      <c r="F241" s="27" t="s">
        <v>240</v>
      </c>
      <c r="G241" s="216">
        <v>34253.54</v>
      </c>
    </row>
    <row r="242" spans="1:7" ht="18.75" customHeight="1">
      <c r="A242" s="193" t="s">
        <v>236</v>
      </c>
      <c r="B242" s="111" t="s">
        <v>381</v>
      </c>
      <c r="C242" s="31" t="s">
        <v>166</v>
      </c>
      <c r="D242" s="27" t="s">
        <v>172</v>
      </c>
      <c r="E242" s="27" t="s">
        <v>48</v>
      </c>
      <c r="F242" s="27" t="s">
        <v>235</v>
      </c>
      <c r="G242" s="216">
        <v>24000</v>
      </c>
    </row>
    <row r="243" spans="1:7" ht="38.25">
      <c r="A243" s="197" t="s">
        <v>281</v>
      </c>
      <c r="B243" s="112" t="s">
        <v>381</v>
      </c>
      <c r="C243" s="126" t="s">
        <v>166</v>
      </c>
      <c r="D243" s="127" t="s">
        <v>172</v>
      </c>
      <c r="E243" s="65" t="s">
        <v>147</v>
      </c>
      <c r="F243" s="127"/>
      <c r="G243" s="219">
        <f>G244+G245</f>
        <v>631800</v>
      </c>
    </row>
    <row r="244" spans="1:7" ht="25.5">
      <c r="A244" s="186" t="s">
        <v>260</v>
      </c>
      <c r="B244" s="111" t="s">
        <v>381</v>
      </c>
      <c r="C244" s="31" t="s">
        <v>166</v>
      </c>
      <c r="D244" s="27" t="s">
        <v>172</v>
      </c>
      <c r="E244" s="27" t="s">
        <v>147</v>
      </c>
      <c r="F244" s="27" t="s">
        <v>240</v>
      </c>
      <c r="G244" s="216">
        <v>330800</v>
      </c>
    </row>
    <row r="245" spans="1:7" ht="12.75">
      <c r="A245" s="193" t="s">
        <v>236</v>
      </c>
      <c r="B245" s="111" t="s">
        <v>381</v>
      </c>
      <c r="C245" s="31" t="s">
        <v>166</v>
      </c>
      <c r="D245" s="27" t="s">
        <v>172</v>
      </c>
      <c r="E245" s="27" t="s">
        <v>147</v>
      </c>
      <c r="F245" s="27" t="s">
        <v>235</v>
      </c>
      <c r="G245" s="216">
        <v>301000</v>
      </c>
    </row>
    <row r="246" spans="1:7" ht="27.75" customHeight="1">
      <c r="A246" s="188" t="s">
        <v>364</v>
      </c>
      <c r="B246" s="172" t="s">
        <v>381</v>
      </c>
      <c r="C246" s="61" t="s">
        <v>166</v>
      </c>
      <c r="D246" s="26" t="s">
        <v>172</v>
      </c>
      <c r="E246" s="26" t="s">
        <v>148</v>
      </c>
      <c r="F246" s="26"/>
      <c r="G246" s="215">
        <f>SUM(G247:G250)</f>
        <v>3371000</v>
      </c>
    </row>
    <row r="247" spans="1:7" ht="12.75">
      <c r="A247" s="186" t="s">
        <v>43</v>
      </c>
      <c r="B247" s="111" t="s">
        <v>381</v>
      </c>
      <c r="C247" s="31" t="s">
        <v>166</v>
      </c>
      <c r="D247" s="27" t="s">
        <v>172</v>
      </c>
      <c r="E247" s="27" t="s">
        <v>148</v>
      </c>
      <c r="F247" s="27" t="s">
        <v>257</v>
      </c>
      <c r="G247" s="216">
        <v>0</v>
      </c>
    </row>
    <row r="248" spans="1:7" ht="25.5">
      <c r="A248" s="186" t="s">
        <v>259</v>
      </c>
      <c r="B248" s="111" t="s">
        <v>381</v>
      </c>
      <c r="C248" s="31" t="s">
        <v>166</v>
      </c>
      <c r="D248" s="27" t="s">
        <v>172</v>
      </c>
      <c r="E248" s="27" t="s">
        <v>148</v>
      </c>
      <c r="F248" s="27" t="s">
        <v>258</v>
      </c>
      <c r="G248" s="216">
        <v>0</v>
      </c>
    </row>
    <row r="249" spans="1:7" ht="38.25">
      <c r="A249" s="186" t="s">
        <v>36</v>
      </c>
      <c r="B249" s="111" t="s">
        <v>381</v>
      </c>
      <c r="C249" s="31" t="s">
        <v>166</v>
      </c>
      <c r="D249" s="27" t="s">
        <v>172</v>
      </c>
      <c r="E249" s="27" t="s">
        <v>148</v>
      </c>
      <c r="F249" s="27" t="s">
        <v>21</v>
      </c>
      <c r="G249" s="216">
        <v>1233000.78</v>
      </c>
    </row>
    <row r="250" spans="1:7" ht="38.25">
      <c r="A250" s="186" t="s">
        <v>261</v>
      </c>
      <c r="B250" s="111" t="s">
        <v>381</v>
      </c>
      <c r="C250" s="31" t="s">
        <v>166</v>
      </c>
      <c r="D250" s="27" t="s">
        <v>172</v>
      </c>
      <c r="E250" s="27" t="s">
        <v>148</v>
      </c>
      <c r="F250" s="27" t="s">
        <v>262</v>
      </c>
      <c r="G250" s="157">
        <v>2137999.22</v>
      </c>
    </row>
    <row r="251" spans="1:7" ht="42.75" customHeight="1">
      <c r="A251" s="185" t="s">
        <v>346</v>
      </c>
      <c r="B251" s="172" t="s">
        <v>381</v>
      </c>
      <c r="C251" s="61" t="s">
        <v>166</v>
      </c>
      <c r="D251" s="26" t="s">
        <v>172</v>
      </c>
      <c r="E251" s="26" t="s">
        <v>107</v>
      </c>
      <c r="F251" s="26"/>
      <c r="G251" s="156">
        <f>G252+G253</f>
        <v>2248341.1</v>
      </c>
    </row>
    <row r="252" spans="1:7" ht="20.25" customHeight="1">
      <c r="A252" s="186" t="s">
        <v>260</v>
      </c>
      <c r="B252" s="111" t="s">
        <v>381</v>
      </c>
      <c r="C252" s="31" t="s">
        <v>166</v>
      </c>
      <c r="D252" s="27" t="s">
        <v>172</v>
      </c>
      <c r="E252" s="27" t="s">
        <v>107</v>
      </c>
      <c r="F252" s="27" t="s">
        <v>240</v>
      </c>
      <c r="G252" s="157">
        <v>1321341.1</v>
      </c>
    </row>
    <row r="253" spans="1:7" ht="19.5" customHeight="1">
      <c r="A253" s="193" t="s">
        <v>236</v>
      </c>
      <c r="B253" s="111" t="s">
        <v>381</v>
      </c>
      <c r="C253" s="31" t="s">
        <v>166</v>
      </c>
      <c r="D253" s="27" t="s">
        <v>172</v>
      </c>
      <c r="E253" s="27" t="s">
        <v>107</v>
      </c>
      <c r="F253" s="27" t="s">
        <v>235</v>
      </c>
      <c r="G253" s="157">
        <v>927000</v>
      </c>
    </row>
    <row r="254" spans="1:7" ht="43.5" customHeight="1">
      <c r="A254" s="188" t="s">
        <v>111</v>
      </c>
      <c r="B254" s="172" t="s">
        <v>381</v>
      </c>
      <c r="C254" s="61" t="s">
        <v>166</v>
      </c>
      <c r="D254" s="26" t="s">
        <v>172</v>
      </c>
      <c r="E254" s="26" t="s">
        <v>110</v>
      </c>
      <c r="F254" s="26"/>
      <c r="G254" s="156">
        <f>G255+G256</f>
        <v>1535000</v>
      </c>
    </row>
    <row r="255" spans="1:7" ht="25.5" customHeight="1">
      <c r="A255" s="186" t="s">
        <v>260</v>
      </c>
      <c r="B255" s="111" t="s">
        <v>381</v>
      </c>
      <c r="C255" s="31" t="s">
        <v>166</v>
      </c>
      <c r="D255" s="27" t="s">
        <v>172</v>
      </c>
      <c r="E255" s="27" t="s">
        <v>110</v>
      </c>
      <c r="F255" s="27" t="s">
        <v>240</v>
      </c>
      <c r="G255" s="157">
        <v>522428</v>
      </c>
    </row>
    <row r="256" spans="1:7" ht="18" customHeight="1">
      <c r="A256" s="193" t="s">
        <v>236</v>
      </c>
      <c r="B256" s="111" t="s">
        <v>381</v>
      </c>
      <c r="C256" s="31" t="s">
        <v>112</v>
      </c>
      <c r="D256" s="27" t="s">
        <v>172</v>
      </c>
      <c r="E256" s="27" t="s">
        <v>110</v>
      </c>
      <c r="F256" s="27" t="s">
        <v>235</v>
      </c>
      <c r="G256" s="157">
        <v>1012572</v>
      </c>
    </row>
    <row r="257" spans="1:7" ht="46.5" customHeight="1">
      <c r="A257" s="188" t="s">
        <v>109</v>
      </c>
      <c r="B257" s="172" t="s">
        <v>381</v>
      </c>
      <c r="C257" s="61" t="s">
        <v>166</v>
      </c>
      <c r="D257" s="26" t="s">
        <v>172</v>
      </c>
      <c r="E257" s="26" t="s">
        <v>108</v>
      </c>
      <c r="F257" s="26"/>
      <c r="G257" s="156">
        <f>G258+G259</f>
        <v>103000</v>
      </c>
    </row>
    <row r="258" spans="1:7" ht="30" customHeight="1">
      <c r="A258" s="186" t="s">
        <v>260</v>
      </c>
      <c r="B258" s="111" t="s">
        <v>381</v>
      </c>
      <c r="C258" s="31" t="s">
        <v>166</v>
      </c>
      <c r="D258" s="27" t="s">
        <v>172</v>
      </c>
      <c r="E258" s="27" t="s">
        <v>108</v>
      </c>
      <c r="F258" s="27" t="s">
        <v>257</v>
      </c>
      <c r="G258" s="157">
        <v>79108</v>
      </c>
    </row>
    <row r="259" spans="1:7" ht="18.75" customHeight="1">
      <c r="A259" s="193" t="s">
        <v>236</v>
      </c>
      <c r="B259" s="111" t="s">
        <v>381</v>
      </c>
      <c r="C259" s="31" t="s">
        <v>166</v>
      </c>
      <c r="D259" s="27" t="s">
        <v>172</v>
      </c>
      <c r="E259" s="27" t="s">
        <v>108</v>
      </c>
      <c r="F259" s="27" t="s">
        <v>21</v>
      </c>
      <c r="G259" s="157">
        <v>23892</v>
      </c>
    </row>
    <row r="260" spans="1:7" ht="59.25" customHeight="1">
      <c r="A260" s="188" t="s">
        <v>134</v>
      </c>
      <c r="B260" s="172" t="s">
        <v>381</v>
      </c>
      <c r="C260" s="61" t="s">
        <v>166</v>
      </c>
      <c r="D260" s="26" t="s">
        <v>172</v>
      </c>
      <c r="E260" s="26" t="s">
        <v>135</v>
      </c>
      <c r="F260" s="26"/>
      <c r="G260" s="156">
        <f>G261</f>
        <v>1400000</v>
      </c>
    </row>
    <row r="261" spans="1:7" ht="30" customHeight="1">
      <c r="A261" s="186" t="s">
        <v>260</v>
      </c>
      <c r="B261" s="111" t="s">
        <v>381</v>
      </c>
      <c r="C261" s="31" t="s">
        <v>166</v>
      </c>
      <c r="D261" s="27" t="s">
        <v>172</v>
      </c>
      <c r="E261" s="27" t="s">
        <v>135</v>
      </c>
      <c r="F261" s="27" t="s">
        <v>240</v>
      </c>
      <c r="G261" s="157">
        <v>1400000</v>
      </c>
    </row>
    <row r="262" spans="1:7" ht="54.75" customHeight="1">
      <c r="A262" s="188" t="s">
        <v>136</v>
      </c>
      <c r="B262" s="172" t="s">
        <v>381</v>
      </c>
      <c r="C262" s="61" t="s">
        <v>166</v>
      </c>
      <c r="D262" s="26" t="s">
        <v>172</v>
      </c>
      <c r="E262" s="26" t="s">
        <v>137</v>
      </c>
      <c r="F262" s="26"/>
      <c r="G262" s="156">
        <f>G263</f>
        <v>600000</v>
      </c>
    </row>
    <row r="263" spans="1:7" ht="32.25" customHeight="1">
      <c r="A263" s="186" t="s">
        <v>260</v>
      </c>
      <c r="B263" s="111" t="s">
        <v>381</v>
      </c>
      <c r="C263" s="31" t="s">
        <v>166</v>
      </c>
      <c r="D263" s="27" t="s">
        <v>172</v>
      </c>
      <c r="E263" s="27" t="s">
        <v>137</v>
      </c>
      <c r="F263" s="27" t="s">
        <v>240</v>
      </c>
      <c r="G263" s="157">
        <v>600000</v>
      </c>
    </row>
    <row r="264" spans="1:7" ht="66" customHeight="1">
      <c r="A264" s="188" t="s">
        <v>159</v>
      </c>
      <c r="B264" s="172" t="s">
        <v>381</v>
      </c>
      <c r="C264" s="61" t="s">
        <v>166</v>
      </c>
      <c r="D264" s="26" t="s">
        <v>172</v>
      </c>
      <c r="E264" s="26" t="s">
        <v>160</v>
      </c>
      <c r="F264" s="26"/>
      <c r="G264" s="156">
        <f>G265</f>
        <v>2000</v>
      </c>
    </row>
    <row r="265" spans="1:7" ht="32.25" customHeight="1">
      <c r="A265" s="186" t="s">
        <v>260</v>
      </c>
      <c r="B265" s="111" t="s">
        <v>381</v>
      </c>
      <c r="C265" s="31" t="s">
        <v>166</v>
      </c>
      <c r="D265" s="27" t="s">
        <v>172</v>
      </c>
      <c r="E265" s="27" t="s">
        <v>160</v>
      </c>
      <c r="F265" s="27" t="s">
        <v>240</v>
      </c>
      <c r="G265" s="157">
        <v>2000</v>
      </c>
    </row>
    <row r="266" spans="1:13" s="57" customFormat="1" ht="18.75" customHeight="1">
      <c r="A266" s="188" t="s">
        <v>128</v>
      </c>
      <c r="B266" s="182"/>
      <c r="C266" s="61" t="s">
        <v>166</v>
      </c>
      <c r="D266" s="26" t="s">
        <v>172</v>
      </c>
      <c r="E266" s="26" t="s">
        <v>149</v>
      </c>
      <c r="F266" s="26"/>
      <c r="G266" s="156">
        <f>G267+G268+G269+G270</f>
        <v>5073.41</v>
      </c>
      <c r="I266" s="58"/>
      <c r="J266" s="58"/>
      <c r="K266" s="58"/>
      <c r="L266" s="58"/>
      <c r="M266" s="58"/>
    </row>
    <row r="267" spans="1:7" ht="33" customHeight="1">
      <c r="A267" s="186" t="s">
        <v>260</v>
      </c>
      <c r="B267" s="111" t="s">
        <v>381</v>
      </c>
      <c r="C267" s="31" t="s">
        <v>166</v>
      </c>
      <c r="D267" s="27" t="s">
        <v>172</v>
      </c>
      <c r="E267" s="27" t="s">
        <v>149</v>
      </c>
      <c r="F267" s="27" t="s">
        <v>240</v>
      </c>
      <c r="G267" s="157">
        <v>10</v>
      </c>
    </row>
    <row r="268" spans="1:7" ht="18.75" customHeight="1">
      <c r="A268" s="186" t="s">
        <v>251</v>
      </c>
      <c r="B268" s="111" t="s">
        <v>381</v>
      </c>
      <c r="C268" s="31" t="s">
        <v>166</v>
      </c>
      <c r="D268" s="27" t="s">
        <v>172</v>
      </c>
      <c r="E268" s="27" t="s">
        <v>149</v>
      </c>
      <c r="F268" s="27" t="s">
        <v>254</v>
      </c>
      <c r="G268" s="157">
        <v>0</v>
      </c>
    </row>
    <row r="269" spans="1:7" ht="18.75" customHeight="1">
      <c r="A269" s="186" t="s">
        <v>253</v>
      </c>
      <c r="B269" s="111" t="s">
        <v>381</v>
      </c>
      <c r="C269" s="31" t="s">
        <v>166</v>
      </c>
      <c r="D269" s="27" t="s">
        <v>172</v>
      </c>
      <c r="E269" s="27" t="s">
        <v>149</v>
      </c>
      <c r="F269" s="27" t="s">
        <v>255</v>
      </c>
      <c r="G269" s="157">
        <v>200</v>
      </c>
    </row>
    <row r="270" spans="1:7" ht="18.75" customHeight="1">
      <c r="A270" s="186" t="s">
        <v>99</v>
      </c>
      <c r="B270" s="111" t="s">
        <v>381</v>
      </c>
      <c r="C270" s="31" t="s">
        <v>166</v>
      </c>
      <c r="D270" s="27" t="s">
        <v>172</v>
      </c>
      <c r="E270" s="27" t="s">
        <v>149</v>
      </c>
      <c r="F270" s="27" t="s">
        <v>98</v>
      </c>
      <c r="G270" s="157">
        <v>4863.41</v>
      </c>
    </row>
    <row r="271" spans="1:7" ht="41.25" customHeight="1">
      <c r="A271" s="197" t="s">
        <v>113</v>
      </c>
      <c r="B271" s="112" t="s">
        <v>381</v>
      </c>
      <c r="C271" s="133" t="s">
        <v>166</v>
      </c>
      <c r="D271" s="65" t="s">
        <v>172</v>
      </c>
      <c r="E271" s="65" t="s">
        <v>150</v>
      </c>
      <c r="F271" s="65"/>
      <c r="G271" s="163">
        <f>G272+G273</f>
        <v>151000</v>
      </c>
    </row>
    <row r="272" spans="1:7" ht="29.25" customHeight="1">
      <c r="A272" s="186" t="s">
        <v>260</v>
      </c>
      <c r="B272" s="111" t="s">
        <v>381</v>
      </c>
      <c r="C272" s="31" t="s">
        <v>166</v>
      </c>
      <c r="D272" s="27" t="s">
        <v>172</v>
      </c>
      <c r="E272" s="27" t="s">
        <v>150</v>
      </c>
      <c r="F272" s="27" t="s">
        <v>240</v>
      </c>
      <c r="G272" s="157">
        <v>51862</v>
      </c>
    </row>
    <row r="273" spans="1:7" ht="29.25" customHeight="1">
      <c r="A273" s="186" t="s">
        <v>260</v>
      </c>
      <c r="B273" s="111" t="s">
        <v>381</v>
      </c>
      <c r="C273" s="31" t="s">
        <v>166</v>
      </c>
      <c r="D273" s="27" t="s">
        <v>172</v>
      </c>
      <c r="E273" s="27" t="s">
        <v>150</v>
      </c>
      <c r="F273" s="27" t="s">
        <v>235</v>
      </c>
      <c r="G273" s="157">
        <v>99138</v>
      </c>
    </row>
    <row r="274" spans="1:7" ht="12.75">
      <c r="A274" s="200" t="s">
        <v>234</v>
      </c>
      <c r="B274" s="110" t="s">
        <v>381</v>
      </c>
      <c r="C274" s="113" t="s">
        <v>166</v>
      </c>
      <c r="D274" s="114" t="s">
        <v>166</v>
      </c>
      <c r="E274" s="27"/>
      <c r="F274" s="27"/>
      <c r="G274" s="164">
        <f>G275+G282+G285+G279</f>
        <v>1724720.8</v>
      </c>
    </row>
    <row r="275" spans="1:7" ht="12.75">
      <c r="A275" s="188" t="s">
        <v>295</v>
      </c>
      <c r="B275" s="172" t="s">
        <v>381</v>
      </c>
      <c r="C275" s="117" t="s">
        <v>166</v>
      </c>
      <c r="D275" s="26" t="s">
        <v>166</v>
      </c>
      <c r="E275" s="26" t="s">
        <v>79</v>
      </c>
      <c r="F275" s="26"/>
      <c r="G275" s="215">
        <f>SUM(G276:G278)</f>
        <v>107500</v>
      </c>
    </row>
    <row r="276" spans="1:12" ht="38.25">
      <c r="A276" s="186" t="s">
        <v>329</v>
      </c>
      <c r="B276" s="111" t="s">
        <v>381</v>
      </c>
      <c r="C276" s="118" t="s">
        <v>166</v>
      </c>
      <c r="D276" s="74" t="s">
        <v>166</v>
      </c>
      <c r="E276" s="27" t="s">
        <v>79</v>
      </c>
      <c r="F276" s="27" t="s">
        <v>326</v>
      </c>
      <c r="G276" s="216">
        <v>0</v>
      </c>
      <c r="I276" s="45"/>
      <c r="J276" s="45"/>
      <c r="L276" s="54"/>
    </row>
    <row r="277" spans="1:10" ht="25.5">
      <c r="A277" s="186" t="s">
        <v>260</v>
      </c>
      <c r="B277" s="111" t="s">
        <v>381</v>
      </c>
      <c r="C277" s="118" t="s">
        <v>166</v>
      </c>
      <c r="D277" s="74" t="s">
        <v>166</v>
      </c>
      <c r="E277" s="27" t="s">
        <v>79</v>
      </c>
      <c r="F277" s="27" t="s">
        <v>240</v>
      </c>
      <c r="G277" s="216">
        <f>90400+14100</f>
        <v>104500</v>
      </c>
      <c r="I277" s="45"/>
      <c r="J277" s="45"/>
    </row>
    <row r="278" spans="1:10" ht="12.75">
      <c r="A278" s="186" t="s">
        <v>384</v>
      </c>
      <c r="B278" s="172" t="s">
        <v>381</v>
      </c>
      <c r="C278" s="118" t="s">
        <v>385</v>
      </c>
      <c r="D278" s="74" t="s">
        <v>166</v>
      </c>
      <c r="E278" s="27" t="s">
        <v>79</v>
      </c>
      <c r="F278" s="27" t="s">
        <v>386</v>
      </c>
      <c r="G278" s="216">
        <v>3000</v>
      </c>
      <c r="I278" s="45"/>
      <c r="J278" s="45"/>
    </row>
    <row r="279" spans="1:10" ht="14.25" customHeight="1">
      <c r="A279" s="185" t="s">
        <v>114</v>
      </c>
      <c r="B279" s="111" t="s">
        <v>381</v>
      </c>
      <c r="C279" s="117" t="s">
        <v>166</v>
      </c>
      <c r="D279" s="71" t="s">
        <v>166</v>
      </c>
      <c r="E279" s="26" t="s">
        <v>115</v>
      </c>
      <c r="F279" s="26"/>
      <c r="G279" s="215">
        <f>G280+G281</f>
        <v>1271000</v>
      </c>
      <c r="I279" s="45"/>
      <c r="J279" s="45"/>
    </row>
    <row r="280" spans="1:12" ht="27.75" customHeight="1">
      <c r="A280" s="186" t="s">
        <v>260</v>
      </c>
      <c r="B280" s="111" t="s">
        <v>381</v>
      </c>
      <c r="C280" s="118" t="s">
        <v>166</v>
      </c>
      <c r="D280" s="74" t="s">
        <v>166</v>
      </c>
      <c r="E280" s="27" t="s">
        <v>115</v>
      </c>
      <c r="F280" s="27" t="s">
        <v>240</v>
      </c>
      <c r="G280" s="216">
        <v>514887.5</v>
      </c>
      <c r="I280" s="45"/>
      <c r="J280" s="45"/>
      <c r="L280" s="54"/>
    </row>
    <row r="281" spans="1:10" ht="18.75" customHeight="1">
      <c r="A281" s="193" t="s">
        <v>236</v>
      </c>
      <c r="B281" s="172" t="s">
        <v>381</v>
      </c>
      <c r="C281" s="118" t="s">
        <v>166</v>
      </c>
      <c r="D281" s="74" t="s">
        <v>166</v>
      </c>
      <c r="E281" s="27" t="s">
        <v>115</v>
      </c>
      <c r="F281" s="27" t="s">
        <v>235</v>
      </c>
      <c r="G281" s="216">
        <v>756112.5</v>
      </c>
      <c r="I281" s="45"/>
      <c r="J281" s="45"/>
    </row>
    <row r="282" spans="1:10" ht="50.25" customHeight="1">
      <c r="A282" s="188" t="s">
        <v>296</v>
      </c>
      <c r="B282" s="111" t="s">
        <v>381</v>
      </c>
      <c r="C282" s="117" t="s">
        <v>166</v>
      </c>
      <c r="D282" s="26" t="s">
        <v>166</v>
      </c>
      <c r="E282" s="26" t="s">
        <v>151</v>
      </c>
      <c r="F282" s="26"/>
      <c r="G282" s="215">
        <f>SUM(G283:G284)</f>
        <v>141300</v>
      </c>
      <c r="I282" s="45"/>
      <c r="J282" s="45"/>
    </row>
    <row r="283" spans="1:7" ht="25.5">
      <c r="A283" s="186" t="s">
        <v>260</v>
      </c>
      <c r="B283" s="111" t="s">
        <v>381</v>
      </c>
      <c r="C283" s="118" t="s">
        <v>166</v>
      </c>
      <c r="D283" s="74" t="s">
        <v>166</v>
      </c>
      <c r="E283" s="27" t="s">
        <v>151</v>
      </c>
      <c r="F283" s="27" t="s">
        <v>240</v>
      </c>
      <c r="G283" s="216">
        <v>57242</v>
      </c>
    </row>
    <row r="284" spans="1:12" ht="12.75">
      <c r="A284" s="193" t="s">
        <v>236</v>
      </c>
      <c r="B284" s="172" t="s">
        <v>381</v>
      </c>
      <c r="C284" s="118" t="s">
        <v>166</v>
      </c>
      <c r="D284" s="74" t="s">
        <v>166</v>
      </c>
      <c r="E284" s="27" t="s">
        <v>151</v>
      </c>
      <c r="F284" s="74" t="s">
        <v>235</v>
      </c>
      <c r="G284" s="216">
        <v>84058</v>
      </c>
      <c r="L284" s="55"/>
    </row>
    <row r="285" spans="1:7" ht="33" customHeight="1">
      <c r="A285" s="188" t="s">
        <v>2</v>
      </c>
      <c r="B285" s="111" t="s">
        <v>381</v>
      </c>
      <c r="C285" s="117" t="s">
        <v>166</v>
      </c>
      <c r="D285" s="26" t="s">
        <v>166</v>
      </c>
      <c r="E285" s="26" t="s">
        <v>49</v>
      </c>
      <c r="F285" s="27"/>
      <c r="G285" s="215">
        <f>G286+G287+G288</f>
        <v>204920.8</v>
      </c>
    </row>
    <row r="286" spans="1:7" ht="12.75">
      <c r="A286" s="186" t="s">
        <v>43</v>
      </c>
      <c r="B286" s="111" t="s">
        <v>381</v>
      </c>
      <c r="C286" s="118" t="s">
        <v>166</v>
      </c>
      <c r="D286" s="27" t="s">
        <v>166</v>
      </c>
      <c r="E286" s="27" t="s">
        <v>49</v>
      </c>
      <c r="F286" s="27" t="s">
        <v>257</v>
      </c>
      <c r="G286" s="222">
        <v>99955.31</v>
      </c>
    </row>
    <row r="287" spans="1:7" ht="38.25">
      <c r="A287" s="186" t="s">
        <v>36</v>
      </c>
      <c r="B287" s="111" t="s">
        <v>381</v>
      </c>
      <c r="C287" s="118" t="s">
        <v>166</v>
      </c>
      <c r="D287" s="27" t="s">
        <v>166</v>
      </c>
      <c r="E287" s="27" t="s">
        <v>49</v>
      </c>
      <c r="F287" s="27" t="s">
        <v>21</v>
      </c>
      <c r="G287" s="222">
        <v>32018.69</v>
      </c>
    </row>
    <row r="288" spans="1:7" ht="12.75">
      <c r="A288" s="193" t="s">
        <v>236</v>
      </c>
      <c r="B288" s="110" t="s">
        <v>381</v>
      </c>
      <c r="C288" s="118" t="s">
        <v>166</v>
      </c>
      <c r="D288" s="27" t="s">
        <v>166</v>
      </c>
      <c r="E288" s="27" t="s">
        <v>49</v>
      </c>
      <c r="F288" s="27" t="s">
        <v>235</v>
      </c>
      <c r="G288" s="222">
        <v>72946.8</v>
      </c>
    </row>
    <row r="289" spans="1:7" ht="12.75">
      <c r="A289" s="200" t="s">
        <v>188</v>
      </c>
      <c r="B289" s="112" t="s">
        <v>381</v>
      </c>
      <c r="C289" s="62" t="s">
        <v>166</v>
      </c>
      <c r="D289" s="114" t="s">
        <v>168</v>
      </c>
      <c r="E289" s="114"/>
      <c r="F289" s="114"/>
      <c r="G289" s="217">
        <f>G290+G298+G304+G306+G308+G311</f>
        <v>14965261.44</v>
      </c>
    </row>
    <row r="290" spans="1:7" ht="25.5">
      <c r="A290" s="197" t="s">
        <v>297</v>
      </c>
      <c r="B290" s="111" t="s">
        <v>381</v>
      </c>
      <c r="C290" s="126" t="s">
        <v>166</v>
      </c>
      <c r="D290" s="65" t="s">
        <v>168</v>
      </c>
      <c r="E290" s="65" t="s">
        <v>80</v>
      </c>
      <c r="F290" s="65"/>
      <c r="G290" s="219">
        <f>SUM(G291:G297)</f>
        <v>11114910.66</v>
      </c>
    </row>
    <row r="291" spans="1:7" ht="12.75">
      <c r="A291" s="186" t="s">
        <v>43</v>
      </c>
      <c r="B291" s="111" t="s">
        <v>381</v>
      </c>
      <c r="C291" s="118" t="s">
        <v>166</v>
      </c>
      <c r="D291" s="27" t="s">
        <v>168</v>
      </c>
      <c r="E291" s="27" t="s">
        <v>80</v>
      </c>
      <c r="F291" s="27" t="s">
        <v>257</v>
      </c>
      <c r="G291" s="216">
        <v>7026481.75</v>
      </c>
    </row>
    <row r="292" spans="1:12" ht="25.5">
      <c r="A292" s="186" t="s">
        <v>259</v>
      </c>
      <c r="B292" s="111" t="s">
        <v>381</v>
      </c>
      <c r="C292" s="118" t="s">
        <v>166</v>
      </c>
      <c r="D292" s="27" t="s">
        <v>168</v>
      </c>
      <c r="E292" s="27" t="s">
        <v>80</v>
      </c>
      <c r="F292" s="27" t="s">
        <v>258</v>
      </c>
      <c r="G292" s="216">
        <v>280183.19</v>
      </c>
      <c r="I292" s="45"/>
      <c r="J292" s="45"/>
      <c r="L292" s="54"/>
    </row>
    <row r="293" spans="1:10" ht="38.25">
      <c r="A293" s="186" t="s">
        <v>36</v>
      </c>
      <c r="B293" s="111" t="s">
        <v>381</v>
      </c>
      <c r="C293" s="118" t="s">
        <v>166</v>
      </c>
      <c r="D293" s="27" t="s">
        <v>168</v>
      </c>
      <c r="E293" s="27" t="s">
        <v>80</v>
      </c>
      <c r="F293" s="27" t="s">
        <v>21</v>
      </c>
      <c r="G293" s="216">
        <v>2991412.2</v>
      </c>
      <c r="I293" s="45"/>
      <c r="J293" s="45"/>
    </row>
    <row r="294" spans="1:10" ht="25.5">
      <c r="A294" s="186" t="s">
        <v>260</v>
      </c>
      <c r="B294" s="111" t="s">
        <v>381</v>
      </c>
      <c r="C294" s="118" t="s">
        <v>166</v>
      </c>
      <c r="D294" s="27" t="s">
        <v>168</v>
      </c>
      <c r="E294" s="27" t="s">
        <v>80</v>
      </c>
      <c r="F294" s="27" t="s">
        <v>240</v>
      </c>
      <c r="G294" s="216">
        <v>700431.41</v>
      </c>
      <c r="I294" s="45"/>
      <c r="J294" s="45"/>
    </row>
    <row r="295" spans="1:12" ht="20.25" customHeight="1">
      <c r="A295" s="186" t="s">
        <v>251</v>
      </c>
      <c r="B295" s="111" t="s">
        <v>381</v>
      </c>
      <c r="C295" s="118" t="s">
        <v>166</v>
      </c>
      <c r="D295" s="27" t="s">
        <v>168</v>
      </c>
      <c r="E295" s="27" t="s">
        <v>80</v>
      </c>
      <c r="F295" s="27" t="s">
        <v>254</v>
      </c>
      <c r="G295" s="216">
        <v>2400</v>
      </c>
      <c r="I295" s="45"/>
      <c r="J295" s="45"/>
      <c r="L295" s="54"/>
    </row>
    <row r="296" spans="1:10" ht="12.75">
      <c r="A296" s="186" t="s">
        <v>253</v>
      </c>
      <c r="B296" s="111" t="s">
        <v>381</v>
      </c>
      <c r="C296" s="118" t="s">
        <v>166</v>
      </c>
      <c r="D296" s="27" t="s">
        <v>168</v>
      </c>
      <c r="E296" s="27" t="s">
        <v>80</v>
      </c>
      <c r="F296" s="27" t="s">
        <v>255</v>
      </c>
      <c r="G296" s="216">
        <v>3500</v>
      </c>
      <c r="I296" s="45"/>
      <c r="J296" s="45"/>
    </row>
    <row r="297" spans="1:10" ht="12.75">
      <c r="A297" s="186" t="s">
        <v>99</v>
      </c>
      <c r="B297" s="172" t="s">
        <v>381</v>
      </c>
      <c r="C297" s="118" t="s">
        <v>166</v>
      </c>
      <c r="D297" s="27" t="s">
        <v>168</v>
      </c>
      <c r="E297" s="27" t="s">
        <v>80</v>
      </c>
      <c r="F297" s="27" t="s">
        <v>98</v>
      </c>
      <c r="G297" s="216">
        <v>110502.11</v>
      </c>
      <c r="I297" s="45"/>
      <c r="J297" s="45"/>
    </row>
    <row r="298" spans="1:12" ht="52.5" customHeight="1">
      <c r="A298" s="188" t="s">
        <v>347</v>
      </c>
      <c r="B298" s="111" t="s">
        <v>381</v>
      </c>
      <c r="C298" s="117" t="s">
        <v>166</v>
      </c>
      <c r="D298" s="26" t="s">
        <v>168</v>
      </c>
      <c r="E298" s="26" t="s">
        <v>94</v>
      </c>
      <c r="F298" s="26"/>
      <c r="G298" s="215">
        <f>SUM(G299:G303)</f>
        <v>781140</v>
      </c>
      <c r="L298" s="55"/>
    </row>
    <row r="299" spans="1:12" ht="32.25" customHeight="1">
      <c r="A299" s="186" t="s">
        <v>259</v>
      </c>
      <c r="B299" s="111" t="s">
        <v>381</v>
      </c>
      <c r="C299" s="118" t="s">
        <v>166</v>
      </c>
      <c r="D299" s="74" t="s">
        <v>168</v>
      </c>
      <c r="E299" s="27" t="s">
        <v>94</v>
      </c>
      <c r="F299" s="27" t="s">
        <v>258</v>
      </c>
      <c r="G299" s="216">
        <v>16190</v>
      </c>
      <c r="L299" s="55"/>
    </row>
    <row r="300" spans="1:7" ht="42.75" customHeight="1">
      <c r="A300" s="186" t="s">
        <v>283</v>
      </c>
      <c r="B300" s="111" t="s">
        <v>381</v>
      </c>
      <c r="C300" s="118" t="s">
        <v>166</v>
      </c>
      <c r="D300" s="74" t="s">
        <v>168</v>
      </c>
      <c r="E300" s="27" t="s">
        <v>94</v>
      </c>
      <c r="F300" s="27" t="s">
        <v>284</v>
      </c>
      <c r="G300" s="216">
        <v>0</v>
      </c>
    </row>
    <row r="301" spans="1:7" ht="38.25">
      <c r="A301" s="186" t="s">
        <v>368</v>
      </c>
      <c r="B301" s="111" t="s">
        <v>381</v>
      </c>
      <c r="C301" s="118" t="s">
        <v>166</v>
      </c>
      <c r="D301" s="74" t="s">
        <v>168</v>
      </c>
      <c r="E301" s="27" t="s">
        <v>94</v>
      </c>
      <c r="F301" s="27" t="s">
        <v>240</v>
      </c>
      <c r="G301" s="216">
        <v>99950</v>
      </c>
    </row>
    <row r="302" spans="1:7" ht="25.5">
      <c r="A302" s="186" t="s">
        <v>355</v>
      </c>
      <c r="B302" s="111" t="s">
        <v>381</v>
      </c>
      <c r="C302" s="118" t="s">
        <v>166</v>
      </c>
      <c r="D302" s="74" t="s">
        <v>168</v>
      </c>
      <c r="E302" s="27" t="s">
        <v>94</v>
      </c>
      <c r="F302" s="27" t="s">
        <v>235</v>
      </c>
      <c r="G302" s="216">
        <v>665000</v>
      </c>
    </row>
    <row r="303" spans="1:7" ht="12.75">
      <c r="A303" s="193" t="s">
        <v>236</v>
      </c>
      <c r="B303" s="172" t="s">
        <v>381</v>
      </c>
      <c r="C303" s="118" t="s">
        <v>166</v>
      </c>
      <c r="D303" s="74" t="s">
        <v>168</v>
      </c>
      <c r="E303" s="27" t="s">
        <v>94</v>
      </c>
      <c r="F303" s="27" t="s">
        <v>235</v>
      </c>
      <c r="G303" s="216">
        <v>0</v>
      </c>
    </row>
    <row r="304" spans="1:7" ht="22.5" customHeight="1">
      <c r="A304" s="188" t="s">
        <v>139</v>
      </c>
      <c r="B304" s="111" t="s">
        <v>381</v>
      </c>
      <c r="C304" s="117" t="s">
        <v>166</v>
      </c>
      <c r="D304" s="71" t="s">
        <v>168</v>
      </c>
      <c r="E304" s="26" t="s">
        <v>116</v>
      </c>
      <c r="F304" s="26"/>
      <c r="G304" s="215">
        <f>G305</f>
        <v>1316668</v>
      </c>
    </row>
    <row r="305" spans="1:7" ht="38.25">
      <c r="A305" s="186" t="s">
        <v>368</v>
      </c>
      <c r="B305" s="172" t="s">
        <v>381</v>
      </c>
      <c r="C305" s="118" t="s">
        <v>166</v>
      </c>
      <c r="D305" s="74" t="s">
        <v>168</v>
      </c>
      <c r="E305" s="27" t="s">
        <v>116</v>
      </c>
      <c r="F305" s="27" t="s">
        <v>240</v>
      </c>
      <c r="G305" s="216">
        <v>1316668</v>
      </c>
    </row>
    <row r="306" spans="1:7" ht="32.25" customHeight="1">
      <c r="A306" s="188" t="s">
        <v>138</v>
      </c>
      <c r="B306" s="111" t="s">
        <v>381</v>
      </c>
      <c r="C306" s="117" t="s">
        <v>166</v>
      </c>
      <c r="D306" s="71" t="s">
        <v>168</v>
      </c>
      <c r="E306" s="26" t="s">
        <v>152</v>
      </c>
      <c r="F306" s="27"/>
      <c r="G306" s="215">
        <f>G307</f>
        <v>105093.53</v>
      </c>
    </row>
    <row r="307" spans="1:7" ht="38.25">
      <c r="A307" s="186" t="s">
        <v>368</v>
      </c>
      <c r="B307" s="172" t="s">
        <v>381</v>
      </c>
      <c r="C307" s="118" t="s">
        <v>166</v>
      </c>
      <c r="D307" s="74" t="s">
        <v>168</v>
      </c>
      <c r="E307" s="27" t="s">
        <v>152</v>
      </c>
      <c r="F307" s="27" t="s">
        <v>240</v>
      </c>
      <c r="G307" s="216">
        <v>105093.53</v>
      </c>
    </row>
    <row r="308" spans="1:7" ht="25.5">
      <c r="A308" s="188" t="s">
        <v>298</v>
      </c>
      <c r="B308" s="111" t="s">
        <v>381</v>
      </c>
      <c r="C308" s="117" t="s">
        <v>166</v>
      </c>
      <c r="D308" s="26" t="s">
        <v>168</v>
      </c>
      <c r="E308" s="26" t="s">
        <v>50</v>
      </c>
      <c r="F308" s="26"/>
      <c r="G308" s="215">
        <f>G309+G310</f>
        <v>1254749.25</v>
      </c>
    </row>
    <row r="309" spans="1:7" ht="26.25" customHeight="1">
      <c r="A309" s="186" t="s">
        <v>260</v>
      </c>
      <c r="B309" s="111" t="s">
        <v>381</v>
      </c>
      <c r="C309" s="118" t="s">
        <v>166</v>
      </c>
      <c r="D309" s="27" t="s">
        <v>168</v>
      </c>
      <c r="E309" s="27" t="s">
        <v>50</v>
      </c>
      <c r="F309" s="27" t="s">
        <v>240</v>
      </c>
      <c r="G309" s="216">
        <v>754077.45</v>
      </c>
    </row>
    <row r="310" spans="1:7" ht="12.75">
      <c r="A310" s="193" t="s">
        <v>236</v>
      </c>
      <c r="B310" s="111" t="s">
        <v>381</v>
      </c>
      <c r="C310" s="118" t="s">
        <v>166</v>
      </c>
      <c r="D310" s="27" t="s">
        <v>168</v>
      </c>
      <c r="E310" s="27" t="s">
        <v>50</v>
      </c>
      <c r="F310" s="27" t="s">
        <v>235</v>
      </c>
      <c r="G310" s="216">
        <v>500671.8</v>
      </c>
    </row>
    <row r="311" spans="1:7" ht="25.5">
      <c r="A311" s="188" t="s">
        <v>299</v>
      </c>
      <c r="B311" s="172" t="s">
        <v>381</v>
      </c>
      <c r="C311" s="117" t="s">
        <v>166</v>
      </c>
      <c r="D311" s="26" t="s">
        <v>168</v>
      </c>
      <c r="E311" s="26" t="s">
        <v>51</v>
      </c>
      <c r="F311" s="26"/>
      <c r="G311" s="215">
        <f>G312+G313</f>
        <v>392700</v>
      </c>
    </row>
    <row r="312" spans="1:7" ht="25.5">
      <c r="A312" s="186" t="s">
        <v>260</v>
      </c>
      <c r="B312" s="111" t="s">
        <v>381</v>
      </c>
      <c r="C312" s="118" t="s">
        <v>166</v>
      </c>
      <c r="D312" s="27" t="s">
        <v>168</v>
      </c>
      <c r="E312" s="27" t="s">
        <v>51</v>
      </c>
      <c r="F312" s="27" t="s">
        <v>240</v>
      </c>
      <c r="G312" s="216">
        <v>211700</v>
      </c>
    </row>
    <row r="313" spans="1:7" ht="12.75">
      <c r="A313" s="193" t="s">
        <v>236</v>
      </c>
      <c r="B313" s="111" t="s">
        <v>381</v>
      </c>
      <c r="C313" s="118" t="s">
        <v>166</v>
      </c>
      <c r="D313" s="27" t="s">
        <v>168</v>
      </c>
      <c r="E313" s="27" t="s">
        <v>51</v>
      </c>
      <c r="F313" s="27" t="s">
        <v>235</v>
      </c>
      <c r="G313" s="216">
        <v>181000</v>
      </c>
    </row>
    <row r="314" spans="1:7" ht="15.75">
      <c r="A314" s="198" t="s">
        <v>224</v>
      </c>
      <c r="B314" s="181" t="s">
        <v>381</v>
      </c>
      <c r="C314" s="134" t="s">
        <v>167</v>
      </c>
      <c r="D314" s="119"/>
      <c r="E314" s="119"/>
      <c r="F314" s="119"/>
      <c r="G314" s="218">
        <f>G315</f>
        <v>18311295.34</v>
      </c>
    </row>
    <row r="315" spans="1:7" ht="12.75">
      <c r="A315" s="200" t="s">
        <v>189</v>
      </c>
      <c r="B315" s="110" t="s">
        <v>381</v>
      </c>
      <c r="C315" s="121" t="s">
        <v>167</v>
      </c>
      <c r="D315" s="114" t="s">
        <v>165</v>
      </c>
      <c r="E315" s="114"/>
      <c r="F315" s="114"/>
      <c r="G315" s="220">
        <f>G316+G340+G342+G344+G346</f>
        <v>18311295.34</v>
      </c>
    </row>
    <row r="316" spans="1:12" ht="25.5">
      <c r="A316" s="197" t="s">
        <v>303</v>
      </c>
      <c r="B316" s="112" t="s">
        <v>381</v>
      </c>
      <c r="C316" s="132" t="s">
        <v>167</v>
      </c>
      <c r="D316" s="65" t="s">
        <v>165</v>
      </c>
      <c r="E316" s="65" t="s">
        <v>7</v>
      </c>
      <c r="F316" s="65"/>
      <c r="G316" s="219">
        <f>G317+G319+G321+G326+G329+G332+G335</f>
        <v>12834026.58</v>
      </c>
      <c r="I316" s="45"/>
      <c r="J316" s="45"/>
      <c r="L316" s="54"/>
    </row>
    <row r="317" spans="1:12" ht="38.25">
      <c r="A317" s="185" t="s">
        <v>130</v>
      </c>
      <c r="B317" s="172" t="s">
        <v>381</v>
      </c>
      <c r="C317" s="117" t="s">
        <v>167</v>
      </c>
      <c r="D317" s="26" t="s">
        <v>165</v>
      </c>
      <c r="E317" s="26" t="s">
        <v>131</v>
      </c>
      <c r="F317" s="27"/>
      <c r="G317" s="215">
        <f>G318</f>
        <v>691800</v>
      </c>
      <c r="I317" s="45"/>
      <c r="J317" s="45"/>
      <c r="L317" s="54"/>
    </row>
    <row r="318" spans="1:12" ht="22.5" customHeight="1">
      <c r="A318" s="186" t="s">
        <v>260</v>
      </c>
      <c r="B318" s="111" t="s">
        <v>381</v>
      </c>
      <c r="C318" s="118" t="s">
        <v>167</v>
      </c>
      <c r="D318" s="27" t="s">
        <v>165</v>
      </c>
      <c r="E318" s="27" t="s">
        <v>131</v>
      </c>
      <c r="F318" s="27" t="s">
        <v>240</v>
      </c>
      <c r="G318" s="216">
        <v>691800</v>
      </c>
      <c r="I318" s="45"/>
      <c r="J318" s="45"/>
      <c r="L318" s="54"/>
    </row>
    <row r="319" spans="1:12" ht="54" customHeight="1">
      <c r="A319" s="185" t="s">
        <v>144</v>
      </c>
      <c r="B319" s="172" t="s">
        <v>381</v>
      </c>
      <c r="C319" s="117" t="s">
        <v>167</v>
      </c>
      <c r="D319" s="26" t="s">
        <v>165</v>
      </c>
      <c r="E319" s="26" t="s">
        <v>162</v>
      </c>
      <c r="F319" s="27"/>
      <c r="G319" s="215">
        <f>G320</f>
        <v>74131.3</v>
      </c>
      <c r="I319" s="45"/>
      <c r="J319" s="45"/>
      <c r="L319" s="54"/>
    </row>
    <row r="320" spans="1:12" ht="24.75" customHeight="1">
      <c r="A320" s="186" t="s">
        <v>260</v>
      </c>
      <c r="B320" s="111" t="s">
        <v>381</v>
      </c>
      <c r="C320" s="118" t="s">
        <v>167</v>
      </c>
      <c r="D320" s="27" t="s">
        <v>165</v>
      </c>
      <c r="E320" s="27" t="s">
        <v>162</v>
      </c>
      <c r="F320" s="27" t="s">
        <v>240</v>
      </c>
      <c r="G320" s="216">
        <v>74131.3</v>
      </c>
      <c r="I320" s="45"/>
      <c r="J320" s="45"/>
      <c r="L320" s="54"/>
    </row>
    <row r="321" spans="1:10" ht="43.5" customHeight="1">
      <c r="A321" s="187" t="s">
        <v>300</v>
      </c>
      <c r="B321" s="110" t="s">
        <v>381</v>
      </c>
      <c r="C321" s="121" t="s">
        <v>319</v>
      </c>
      <c r="D321" s="114" t="s">
        <v>165</v>
      </c>
      <c r="E321" s="114" t="s">
        <v>8</v>
      </c>
      <c r="F321" s="114"/>
      <c r="G321" s="220">
        <f>G324+G322</f>
        <v>11579502</v>
      </c>
      <c r="I321" s="45"/>
      <c r="J321" s="45"/>
    </row>
    <row r="322" spans="1:10" ht="15" customHeight="1">
      <c r="A322" s="188" t="s">
        <v>302</v>
      </c>
      <c r="B322" s="172" t="s">
        <v>381</v>
      </c>
      <c r="C322" s="61" t="s">
        <v>167</v>
      </c>
      <c r="D322" s="26" t="s">
        <v>165</v>
      </c>
      <c r="E322" s="26" t="s">
        <v>52</v>
      </c>
      <c r="F322" s="26"/>
      <c r="G322" s="215">
        <f>SUM(G323:G323)</f>
        <v>9829500</v>
      </c>
      <c r="I322" s="45"/>
      <c r="J322" s="45"/>
    </row>
    <row r="323" spans="1:12" ht="41.25" customHeight="1">
      <c r="A323" s="186" t="s">
        <v>261</v>
      </c>
      <c r="B323" s="111" t="s">
        <v>381</v>
      </c>
      <c r="C323" s="135" t="s">
        <v>167</v>
      </c>
      <c r="D323" s="27" t="s">
        <v>165</v>
      </c>
      <c r="E323" s="27" t="s">
        <v>52</v>
      </c>
      <c r="F323" s="27" t="s">
        <v>262</v>
      </c>
      <c r="G323" s="216">
        <v>9829500</v>
      </c>
      <c r="I323" s="45"/>
      <c r="J323" s="45"/>
      <c r="L323" s="54"/>
    </row>
    <row r="324" spans="1:12" ht="48" customHeight="1">
      <c r="A324" s="185" t="s">
        <v>301</v>
      </c>
      <c r="B324" s="172" t="s">
        <v>381</v>
      </c>
      <c r="C324" s="61" t="s">
        <v>167</v>
      </c>
      <c r="D324" s="26" t="s">
        <v>165</v>
      </c>
      <c r="E324" s="26" t="s">
        <v>93</v>
      </c>
      <c r="F324" s="26"/>
      <c r="G324" s="215">
        <f>SUM(G325:G325)</f>
        <v>1750002</v>
      </c>
      <c r="L324" s="55"/>
    </row>
    <row r="325" spans="1:12" ht="38.25">
      <c r="A325" s="186" t="s">
        <v>261</v>
      </c>
      <c r="B325" s="111" t="s">
        <v>381</v>
      </c>
      <c r="C325" s="135" t="s">
        <v>167</v>
      </c>
      <c r="D325" s="27" t="s">
        <v>165</v>
      </c>
      <c r="E325" s="27" t="s">
        <v>93</v>
      </c>
      <c r="F325" s="27" t="s">
        <v>262</v>
      </c>
      <c r="G325" s="216">
        <v>1750002</v>
      </c>
      <c r="H325" s="169"/>
      <c r="I325" s="45"/>
      <c r="J325" s="45"/>
      <c r="L325" s="54"/>
    </row>
    <row r="326" spans="1:7" ht="23.25" customHeight="1">
      <c r="A326" s="197" t="s">
        <v>304</v>
      </c>
      <c r="B326" s="112" t="s">
        <v>381</v>
      </c>
      <c r="C326" s="133" t="s">
        <v>167</v>
      </c>
      <c r="D326" s="65" t="s">
        <v>165</v>
      </c>
      <c r="E326" s="132" t="s">
        <v>9</v>
      </c>
      <c r="F326" s="132"/>
      <c r="G326" s="163">
        <f>G327</f>
        <v>5923.2</v>
      </c>
    </row>
    <row r="327" spans="1:7" ht="32.25" customHeight="1">
      <c r="A327" s="185" t="s">
        <v>305</v>
      </c>
      <c r="B327" s="172" t="s">
        <v>381</v>
      </c>
      <c r="C327" s="61" t="s">
        <v>167</v>
      </c>
      <c r="D327" s="26" t="s">
        <v>165</v>
      </c>
      <c r="E327" s="122" t="s">
        <v>53</v>
      </c>
      <c r="F327" s="122"/>
      <c r="G327" s="156">
        <f>G328</f>
        <v>5923.2</v>
      </c>
    </row>
    <row r="328" spans="1:7" ht="12.75">
      <c r="A328" s="186" t="s">
        <v>236</v>
      </c>
      <c r="B328" s="111" t="s">
        <v>381</v>
      </c>
      <c r="C328" s="31" t="s">
        <v>167</v>
      </c>
      <c r="D328" s="27" t="s">
        <v>165</v>
      </c>
      <c r="E328" s="27" t="s">
        <v>53</v>
      </c>
      <c r="F328" s="27" t="s">
        <v>235</v>
      </c>
      <c r="G328" s="216">
        <v>5923.2</v>
      </c>
    </row>
    <row r="329" spans="1:7" ht="19.5" customHeight="1">
      <c r="A329" s="197" t="s">
        <v>306</v>
      </c>
      <c r="B329" s="112" t="s">
        <v>381</v>
      </c>
      <c r="C329" s="126" t="s">
        <v>167</v>
      </c>
      <c r="D329" s="65" t="s">
        <v>165</v>
      </c>
      <c r="E329" s="65" t="s">
        <v>10</v>
      </c>
      <c r="F329" s="65"/>
      <c r="G329" s="219">
        <f>G330</f>
        <v>385670.07999999996</v>
      </c>
    </row>
    <row r="330" spans="1:7" ht="12.75">
      <c r="A330" s="188" t="s">
        <v>307</v>
      </c>
      <c r="B330" s="172" t="s">
        <v>381</v>
      </c>
      <c r="C330" s="117" t="s">
        <v>167</v>
      </c>
      <c r="D330" s="26" t="s">
        <v>165</v>
      </c>
      <c r="E330" s="26" t="s">
        <v>54</v>
      </c>
      <c r="F330" s="26"/>
      <c r="G330" s="215">
        <f>G331</f>
        <v>385670.07999999996</v>
      </c>
    </row>
    <row r="331" spans="1:7" ht="12.75">
      <c r="A331" s="186" t="s">
        <v>236</v>
      </c>
      <c r="B331" s="111" t="s">
        <v>381</v>
      </c>
      <c r="C331" s="118" t="s">
        <v>167</v>
      </c>
      <c r="D331" s="27" t="s">
        <v>165</v>
      </c>
      <c r="E331" s="27" t="s">
        <v>54</v>
      </c>
      <c r="F331" s="27" t="s">
        <v>235</v>
      </c>
      <c r="G331" s="216">
        <f>369076.8+16593.28</f>
        <v>385670.07999999996</v>
      </c>
    </row>
    <row r="332" spans="1:7" ht="25.5">
      <c r="A332" s="197" t="s">
        <v>299</v>
      </c>
      <c r="B332" s="112" t="s">
        <v>381</v>
      </c>
      <c r="C332" s="126" t="s">
        <v>167</v>
      </c>
      <c r="D332" s="65" t="s">
        <v>165</v>
      </c>
      <c r="E332" s="65" t="s">
        <v>11</v>
      </c>
      <c r="F332" s="65"/>
      <c r="G332" s="219">
        <f>G333</f>
        <v>0</v>
      </c>
    </row>
    <row r="333" spans="1:7" ht="25.5">
      <c r="A333" s="188" t="s">
        <v>308</v>
      </c>
      <c r="B333" s="172" t="s">
        <v>381</v>
      </c>
      <c r="C333" s="117" t="s">
        <v>167</v>
      </c>
      <c r="D333" s="26" t="s">
        <v>165</v>
      </c>
      <c r="E333" s="26" t="s">
        <v>55</v>
      </c>
      <c r="F333" s="26"/>
      <c r="G333" s="215">
        <f>G334</f>
        <v>0</v>
      </c>
    </row>
    <row r="334" spans="1:7" ht="12.75">
      <c r="A334" s="186" t="s">
        <v>236</v>
      </c>
      <c r="B334" s="111" t="s">
        <v>381</v>
      </c>
      <c r="C334" s="118" t="s">
        <v>167</v>
      </c>
      <c r="D334" s="27" t="s">
        <v>165</v>
      </c>
      <c r="E334" s="27" t="s">
        <v>55</v>
      </c>
      <c r="F334" s="27" t="s">
        <v>235</v>
      </c>
      <c r="G334" s="216"/>
    </row>
    <row r="335" spans="1:7" ht="12.75">
      <c r="A335" s="202" t="s">
        <v>309</v>
      </c>
      <c r="B335" s="112" t="s">
        <v>381</v>
      </c>
      <c r="C335" s="126" t="s">
        <v>167</v>
      </c>
      <c r="D335" s="65" t="s">
        <v>165</v>
      </c>
      <c r="E335" s="65" t="s">
        <v>12</v>
      </c>
      <c r="F335" s="65"/>
      <c r="G335" s="219">
        <f>G336+G338</f>
        <v>97000</v>
      </c>
    </row>
    <row r="336" spans="1:7" ht="25.5">
      <c r="A336" s="185" t="s">
        <v>310</v>
      </c>
      <c r="B336" s="172" t="s">
        <v>381</v>
      </c>
      <c r="C336" s="117" t="s">
        <v>167</v>
      </c>
      <c r="D336" s="26" t="s">
        <v>165</v>
      </c>
      <c r="E336" s="26" t="s">
        <v>56</v>
      </c>
      <c r="F336" s="26"/>
      <c r="G336" s="215">
        <f>G337</f>
        <v>97000</v>
      </c>
    </row>
    <row r="337" spans="1:7" ht="12.75">
      <c r="A337" s="186" t="s">
        <v>236</v>
      </c>
      <c r="B337" s="111" t="s">
        <v>381</v>
      </c>
      <c r="C337" s="118" t="s">
        <v>167</v>
      </c>
      <c r="D337" s="27" t="s">
        <v>165</v>
      </c>
      <c r="E337" s="27" t="s">
        <v>56</v>
      </c>
      <c r="F337" s="27" t="s">
        <v>235</v>
      </c>
      <c r="G337" s="216">
        <v>97000</v>
      </c>
    </row>
    <row r="338" spans="1:7" ht="30" customHeight="1">
      <c r="A338" s="188" t="s">
        <v>362</v>
      </c>
      <c r="B338" s="172" t="s">
        <v>381</v>
      </c>
      <c r="C338" s="117" t="s">
        <v>167</v>
      </c>
      <c r="D338" s="26" t="s">
        <v>165</v>
      </c>
      <c r="E338" s="26" t="s">
        <v>57</v>
      </c>
      <c r="F338" s="26"/>
      <c r="G338" s="215">
        <f>G339</f>
        <v>0</v>
      </c>
    </row>
    <row r="339" spans="1:7" ht="18.75" customHeight="1">
      <c r="A339" s="186" t="s">
        <v>236</v>
      </c>
      <c r="B339" s="111" t="s">
        <v>381</v>
      </c>
      <c r="C339" s="118" t="s">
        <v>167</v>
      </c>
      <c r="D339" s="27" t="s">
        <v>165</v>
      </c>
      <c r="E339" s="27" t="s">
        <v>57</v>
      </c>
      <c r="F339" s="27" t="s">
        <v>235</v>
      </c>
      <c r="G339" s="216"/>
    </row>
    <row r="340" spans="1:7" ht="36.75" customHeight="1">
      <c r="A340" s="185" t="s">
        <v>130</v>
      </c>
      <c r="B340" s="172" t="s">
        <v>381</v>
      </c>
      <c r="C340" s="117" t="s">
        <v>167</v>
      </c>
      <c r="D340" s="26" t="s">
        <v>165</v>
      </c>
      <c r="E340" s="26" t="s">
        <v>129</v>
      </c>
      <c r="F340" s="27"/>
      <c r="G340" s="215">
        <f>G341</f>
        <v>764200</v>
      </c>
    </row>
    <row r="341" spans="1:7" ht="38.25" customHeight="1">
      <c r="A341" s="193" t="s">
        <v>337</v>
      </c>
      <c r="B341" s="111" t="s">
        <v>381</v>
      </c>
      <c r="C341" s="118" t="s">
        <v>167</v>
      </c>
      <c r="D341" s="27" t="s">
        <v>165</v>
      </c>
      <c r="E341" s="27" t="s">
        <v>129</v>
      </c>
      <c r="F341" s="27" t="s">
        <v>280</v>
      </c>
      <c r="G341" s="216">
        <v>764200</v>
      </c>
    </row>
    <row r="342" spans="1:7" ht="18.75" customHeight="1">
      <c r="A342" s="185" t="s">
        <v>352</v>
      </c>
      <c r="B342" s="172" t="s">
        <v>381</v>
      </c>
      <c r="C342" s="117" t="s">
        <v>167</v>
      </c>
      <c r="D342" s="26" t="s">
        <v>165</v>
      </c>
      <c r="E342" s="26" t="s">
        <v>97</v>
      </c>
      <c r="F342" s="123"/>
      <c r="G342" s="156">
        <f>G343</f>
        <v>2360710.51</v>
      </c>
    </row>
    <row r="343" spans="1:7" ht="39.75" customHeight="1">
      <c r="A343" s="193" t="s">
        <v>337</v>
      </c>
      <c r="B343" s="111" t="s">
        <v>381</v>
      </c>
      <c r="C343" s="118" t="s">
        <v>167</v>
      </c>
      <c r="D343" s="27" t="s">
        <v>165</v>
      </c>
      <c r="E343" s="27" t="s">
        <v>97</v>
      </c>
      <c r="F343" s="123" t="s">
        <v>280</v>
      </c>
      <c r="G343" s="157">
        <v>2360710.51</v>
      </c>
    </row>
    <row r="344" spans="1:7" ht="29.25" customHeight="1">
      <c r="A344" s="188" t="s">
        <v>124</v>
      </c>
      <c r="B344" s="172" t="s">
        <v>381</v>
      </c>
      <c r="C344" s="117" t="s">
        <v>167</v>
      </c>
      <c r="D344" s="26" t="s">
        <v>165</v>
      </c>
      <c r="E344" s="26" t="s">
        <v>123</v>
      </c>
      <c r="F344" s="122"/>
      <c r="G344" s="156">
        <f>G345</f>
        <v>2123720.98</v>
      </c>
    </row>
    <row r="345" spans="1:7" ht="38.25" customHeight="1">
      <c r="A345" s="193" t="s">
        <v>337</v>
      </c>
      <c r="B345" s="111" t="s">
        <v>381</v>
      </c>
      <c r="C345" s="118" t="s">
        <v>167</v>
      </c>
      <c r="D345" s="27" t="s">
        <v>165</v>
      </c>
      <c r="E345" s="27" t="s">
        <v>123</v>
      </c>
      <c r="F345" s="123" t="s">
        <v>280</v>
      </c>
      <c r="G345" s="157">
        <v>2123720.98</v>
      </c>
    </row>
    <row r="346" spans="1:7" ht="44.25" customHeight="1">
      <c r="A346" s="185" t="s">
        <v>153</v>
      </c>
      <c r="B346" s="172" t="s">
        <v>381</v>
      </c>
      <c r="C346" s="117" t="s">
        <v>167</v>
      </c>
      <c r="D346" s="26" t="s">
        <v>165</v>
      </c>
      <c r="E346" s="26" t="s">
        <v>158</v>
      </c>
      <c r="F346" s="122"/>
      <c r="G346" s="156">
        <f>G347</f>
        <v>228637.27</v>
      </c>
    </row>
    <row r="347" spans="1:7" ht="27" customHeight="1">
      <c r="A347" s="186" t="s">
        <v>339</v>
      </c>
      <c r="B347" s="111" t="s">
        <v>381</v>
      </c>
      <c r="C347" s="118" t="s">
        <v>167</v>
      </c>
      <c r="D347" s="27" t="s">
        <v>165</v>
      </c>
      <c r="E347" s="27" t="s">
        <v>158</v>
      </c>
      <c r="F347" s="123" t="s">
        <v>340</v>
      </c>
      <c r="G347" s="157">
        <v>228637.27</v>
      </c>
    </row>
    <row r="348" spans="1:7" ht="15.75">
      <c r="A348" s="203" t="s">
        <v>320</v>
      </c>
      <c r="B348" s="181" t="s">
        <v>381</v>
      </c>
      <c r="C348" s="134" t="s">
        <v>168</v>
      </c>
      <c r="D348" s="119"/>
      <c r="E348" s="119"/>
      <c r="F348" s="119"/>
      <c r="G348" s="223">
        <f>G349</f>
        <v>300000</v>
      </c>
    </row>
    <row r="349" spans="1:12" ht="12.75">
      <c r="A349" s="196" t="s">
        <v>321</v>
      </c>
      <c r="B349" s="110" t="s">
        <v>381</v>
      </c>
      <c r="C349" s="113" t="s">
        <v>168</v>
      </c>
      <c r="D349" s="114" t="s">
        <v>165</v>
      </c>
      <c r="E349" s="114"/>
      <c r="F349" s="114"/>
      <c r="G349" s="217">
        <f>G350</f>
        <v>300000</v>
      </c>
      <c r="I349" s="45"/>
      <c r="J349" s="45"/>
      <c r="L349" s="54"/>
    </row>
    <row r="350" spans="1:7" ht="12.75">
      <c r="A350" s="188" t="s">
        <v>331</v>
      </c>
      <c r="B350" s="172" t="s">
        <v>381</v>
      </c>
      <c r="C350" s="61" t="s">
        <v>168</v>
      </c>
      <c r="D350" s="26" t="s">
        <v>165</v>
      </c>
      <c r="E350" s="26" t="s">
        <v>58</v>
      </c>
      <c r="F350" s="26"/>
      <c r="G350" s="215">
        <f>G351</f>
        <v>300000</v>
      </c>
    </row>
    <row r="351" spans="1:7" ht="12.75">
      <c r="A351" s="193" t="s">
        <v>236</v>
      </c>
      <c r="B351" s="111" t="s">
        <v>381</v>
      </c>
      <c r="C351" s="135" t="s">
        <v>168</v>
      </c>
      <c r="D351" s="27" t="s">
        <v>165</v>
      </c>
      <c r="E351" s="27" t="s">
        <v>58</v>
      </c>
      <c r="F351" s="27" t="s">
        <v>235</v>
      </c>
      <c r="G351" s="216">
        <v>300000</v>
      </c>
    </row>
    <row r="352" spans="1:7" ht="16.5" customHeight="1">
      <c r="A352" s="198" t="s">
        <v>176</v>
      </c>
      <c r="B352" s="181" t="s">
        <v>381</v>
      </c>
      <c r="C352" s="134" t="s">
        <v>170</v>
      </c>
      <c r="D352" s="119"/>
      <c r="E352" s="119"/>
      <c r="F352" s="119"/>
      <c r="G352" s="223">
        <f>G353+G356+G361+G370+G389</f>
        <v>61376788.24</v>
      </c>
    </row>
    <row r="353" spans="1:7" ht="12.75">
      <c r="A353" s="187" t="s">
        <v>181</v>
      </c>
      <c r="B353" s="110" t="s">
        <v>381</v>
      </c>
      <c r="C353" s="113" t="s">
        <v>170</v>
      </c>
      <c r="D353" s="114" t="s">
        <v>165</v>
      </c>
      <c r="E353" s="114"/>
      <c r="F353" s="114"/>
      <c r="G353" s="217">
        <f>G354</f>
        <v>4196910.93</v>
      </c>
    </row>
    <row r="354" spans="1:7" ht="12.75">
      <c r="A354" s="188" t="s">
        <v>195</v>
      </c>
      <c r="B354" s="172" t="s">
        <v>381</v>
      </c>
      <c r="C354" s="61" t="s">
        <v>170</v>
      </c>
      <c r="D354" s="26" t="s">
        <v>165</v>
      </c>
      <c r="E354" s="26" t="s">
        <v>59</v>
      </c>
      <c r="F354" s="26"/>
      <c r="G354" s="215">
        <f>G355</f>
        <v>4196910.93</v>
      </c>
    </row>
    <row r="355" spans="1:7" ht="12.75">
      <c r="A355" s="193" t="s">
        <v>267</v>
      </c>
      <c r="B355" s="111" t="s">
        <v>381</v>
      </c>
      <c r="C355" s="135" t="s">
        <v>170</v>
      </c>
      <c r="D355" s="27" t="s">
        <v>165</v>
      </c>
      <c r="E355" s="27" t="s">
        <v>59</v>
      </c>
      <c r="F355" s="27" t="s">
        <v>268</v>
      </c>
      <c r="G355" s="216">
        <v>4196910.93</v>
      </c>
    </row>
    <row r="356" spans="1:7" ht="12.75">
      <c r="A356" s="187" t="s">
        <v>177</v>
      </c>
      <c r="B356" s="110" t="s">
        <v>381</v>
      </c>
      <c r="C356" s="113" t="s">
        <v>170</v>
      </c>
      <c r="D356" s="114" t="s">
        <v>172</v>
      </c>
      <c r="E356" s="27"/>
      <c r="F356" s="27"/>
      <c r="G356" s="217">
        <f>G357+G359</f>
        <v>25661000</v>
      </c>
    </row>
    <row r="357" spans="1:7" ht="48">
      <c r="A357" s="204" t="s">
        <v>203</v>
      </c>
      <c r="B357" s="172" t="s">
        <v>381</v>
      </c>
      <c r="C357" s="61" t="s">
        <v>170</v>
      </c>
      <c r="D357" s="26" t="s">
        <v>172</v>
      </c>
      <c r="E357" s="26" t="s">
        <v>60</v>
      </c>
      <c r="F357" s="26"/>
      <c r="G357" s="215">
        <f>G358</f>
        <v>24755000</v>
      </c>
    </row>
    <row r="358" spans="1:12" ht="45" customHeight="1">
      <c r="A358" s="205" t="s">
        <v>261</v>
      </c>
      <c r="B358" s="111" t="s">
        <v>381</v>
      </c>
      <c r="C358" s="31" t="s">
        <v>170</v>
      </c>
      <c r="D358" s="27" t="s">
        <v>172</v>
      </c>
      <c r="E358" s="27" t="s">
        <v>60</v>
      </c>
      <c r="F358" s="27" t="s">
        <v>262</v>
      </c>
      <c r="G358" s="216">
        <v>24755000</v>
      </c>
      <c r="I358" s="45"/>
      <c r="J358" s="45"/>
      <c r="L358" s="54"/>
    </row>
    <row r="359" spans="1:10" ht="140.25">
      <c r="A359" s="206" t="s">
        <v>201</v>
      </c>
      <c r="B359" s="172" t="s">
        <v>381</v>
      </c>
      <c r="C359" s="61" t="s">
        <v>170</v>
      </c>
      <c r="D359" s="26" t="s">
        <v>172</v>
      </c>
      <c r="E359" s="26" t="s">
        <v>61</v>
      </c>
      <c r="F359" s="26"/>
      <c r="G359" s="215">
        <f>G360</f>
        <v>906000</v>
      </c>
      <c r="I359" s="45"/>
      <c r="J359" s="45"/>
    </row>
    <row r="360" spans="1:10" ht="24.75" customHeight="1">
      <c r="A360" s="193" t="s">
        <v>265</v>
      </c>
      <c r="B360" s="111" t="s">
        <v>381</v>
      </c>
      <c r="C360" s="31" t="s">
        <v>170</v>
      </c>
      <c r="D360" s="27" t="s">
        <v>172</v>
      </c>
      <c r="E360" s="27" t="s">
        <v>61</v>
      </c>
      <c r="F360" s="27" t="s">
        <v>235</v>
      </c>
      <c r="G360" s="216">
        <v>906000</v>
      </c>
      <c r="I360" s="45"/>
      <c r="J360" s="45"/>
    </row>
    <row r="361" spans="1:12" ht="12.75">
      <c r="A361" s="187" t="s">
        <v>178</v>
      </c>
      <c r="B361" s="110" t="s">
        <v>381</v>
      </c>
      <c r="C361" s="113" t="s">
        <v>170</v>
      </c>
      <c r="D361" s="114" t="s">
        <v>174</v>
      </c>
      <c r="E361" s="27"/>
      <c r="F361" s="27"/>
      <c r="G361" s="217">
        <f>G366+G362+G368</f>
        <v>5935544.31</v>
      </c>
      <c r="I361" s="45"/>
      <c r="J361" s="45"/>
      <c r="L361" s="54"/>
    </row>
    <row r="362" spans="1:7" ht="33.75" customHeight="1">
      <c r="A362" s="188" t="s">
        <v>118</v>
      </c>
      <c r="B362" s="172" t="s">
        <v>381</v>
      </c>
      <c r="C362" s="61" t="s">
        <v>170</v>
      </c>
      <c r="D362" s="26" t="s">
        <v>174</v>
      </c>
      <c r="E362" s="26" t="s">
        <v>117</v>
      </c>
      <c r="F362" s="27"/>
      <c r="G362" s="215">
        <f>G363+G365+G364</f>
        <v>5775544.31</v>
      </c>
    </row>
    <row r="363" spans="1:7" ht="29.25" customHeight="1">
      <c r="A363" s="193" t="s">
        <v>263</v>
      </c>
      <c r="B363" s="111" t="s">
        <v>381</v>
      </c>
      <c r="C363" s="31" t="s">
        <v>170</v>
      </c>
      <c r="D363" s="27" t="s">
        <v>174</v>
      </c>
      <c r="E363" s="27" t="s">
        <v>117</v>
      </c>
      <c r="F363" s="27" t="s">
        <v>264</v>
      </c>
      <c r="G363" s="216">
        <f>2526000</f>
        <v>2526000</v>
      </c>
    </row>
    <row r="364" spans="1:7" ht="29.25" customHeight="1">
      <c r="A364" s="193" t="s">
        <v>387</v>
      </c>
      <c r="B364" s="111" t="s">
        <v>381</v>
      </c>
      <c r="C364" s="31" t="s">
        <v>170</v>
      </c>
      <c r="D364" s="27" t="s">
        <v>174</v>
      </c>
      <c r="E364" s="27" t="s">
        <v>117</v>
      </c>
      <c r="F364" s="27" t="s">
        <v>264</v>
      </c>
      <c r="G364" s="216">
        <v>89544.31</v>
      </c>
    </row>
    <row r="365" spans="1:7" ht="42.75" customHeight="1">
      <c r="A365" s="193" t="s">
        <v>337</v>
      </c>
      <c r="B365" s="111" t="s">
        <v>381</v>
      </c>
      <c r="C365" s="31" t="s">
        <v>170</v>
      </c>
      <c r="D365" s="27" t="s">
        <v>174</v>
      </c>
      <c r="E365" s="27" t="s">
        <v>117</v>
      </c>
      <c r="F365" s="27" t="s">
        <v>235</v>
      </c>
      <c r="G365" s="216">
        <v>3160000</v>
      </c>
    </row>
    <row r="366" spans="1:7" ht="30" customHeight="1">
      <c r="A366" s="188" t="s">
        <v>335</v>
      </c>
      <c r="B366" s="172" t="s">
        <v>381</v>
      </c>
      <c r="C366" s="61" t="s">
        <v>170</v>
      </c>
      <c r="D366" s="26" t="s">
        <v>174</v>
      </c>
      <c r="E366" s="26" t="s">
        <v>62</v>
      </c>
      <c r="F366" s="26"/>
      <c r="G366" s="215">
        <f>G367</f>
        <v>160000</v>
      </c>
    </row>
    <row r="367" spans="1:7" ht="29.25" customHeight="1">
      <c r="A367" s="193" t="s">
        <v>265</v>
      </c>
      <c r="B367" s="172" t="s">
        <v>381</v>
      </c>
      <c r="C367" s="31" t="s">
        <v>170</v>
      </c>
      <c r="D367" s="27" t="s">
        <v>174</v>
      </c>
      <c r="E367" s="27" t="s">
        <v>62</v>
      </c>
      <c r="F367" s="27" t="s">
        <v>235</v>
      </c>
      <c r="G367" s="216">
        <v>160000</v>
      </c>
    </row>
    <row r="368" spans="1:7" ht="29.25" customHeight="1">
      <c r="A368" s="188" t="s">
        <v>322</v>
      </c>
      <c r="B368" s="172" t="s">
        <v>381</v>
      </c>
      <c r="C368" s="61" t="s">
        <v>170</v>
      </c>
      <c r="D368" s="26" t="s">
        <v>174</v>
      </c>
      <c r="E368" s="26" t="s">
        <v>157</v>
      </c>
      <c r="F368" s="27"/>
      <c r="G368" s="215">
        <f>G369</f>
        <v>0</v>
      </c>
    </row>
    <row r="369" spans="1:7" ht="24" customHeight="1">
      <c r="A369" s="193" t="s">
        <v>287</v>
      </c>
      <c r="B369" s="111" t="s">
        <v>381</v>
      </c>
      <c r="C369" s="31" t="s">
        <v>170</v>
      </c>
      <c r="D369" s="27" t="s">
        <v>174</v>
      </c>
      <c r="E369" s="27" t="s">
        <v>157</v>
      </c>
      <c r="F369" s="27" t="s">
        <v>286</v>
      </c>
      <c r="G369" s="216">
        <v>0</v>
      </c>
    </row>
    <row r="370" spans="1:7" ht="12.75">
      <c r="A370" s="187" t="s">
        <v>215</v>
      </c>
      <c r="B370" s="110" t="s">
        <v>381</v>
      </c>
      <c r="C370" s="113" t="s">
        <v>170</v>
      </c>
      <c r="D370" s="114" t="s">
        <v>175</v>
      </c>
      <c r="E370" s="129"/>
      <c r="F370" s="129"/>
      <c r="G370" s="217">
        <f>G375+G379+G371+G385+G387</f>
        <v>25388333</v>
      </c>
    </row>
    <row r="371" spans="1:7" ht="51" customHeight="1">
      <c r="A371" s="188" t="s">
        <v>210</v>
      </c>
      <c r="B371" s="172" t="s">
        <v>381</v>
      </c>
      <c r="C371" s="117" t="s">
        <v>170</v>
      </c>
      <c r="D371" s="71" t="s">
        <v>175</v>
      </c>
      <c r="E371" s="26" t="s">
        <v>65</v>
      </c>
      <c r="F371" s="71"/>
      <c r="G371" s="215">
        <f>SUM(G372:G374)</f>
        <v>6064000</v>
      </c>
    </row>
    <row r="372" spans="1:7" ht="25.5">
      <c r="A372" s="186" t="s">
        <v>238</v>
      </c>
      <c r="B372" s="111" t="s">
        <v>381</v>
      </c>
      <c r="C372" s="118" t="s">
        <v>170</v>
      </c>
      <c r="D372" s="74" t="s">
        <v>175</v>
      </c>
      <c r="E372" s="27" t="s">
        <v>65</v>
      </c>
      <c r="F372" s="74" t="s">
        <v>240</v>
      </c>
      <c r="G372" s="216">
        <v>337408.01</v>
      </c>
    </row>
    <row r="373" spans="1:7" ht="25.5">
      <c r="A373" s="193" t="s">
        <v>265</v>
      </c>
      <c r="B373" s="111" t="s">
        <v>381</v>
      </c>
      <c r="C373" s="118" t="s">
        <v>170</v>
      </c>
      <c r="D373" s="74" t="s">
        <v>175</v>
      </c>
      <c r="E373" s="27" t="s">
        <v>65</v>
      </c>
      <c r="F373" s="74" t="s">
        <v>266</v>
      </c>
      <c r="G373" s="216">
        <v>5291509.47</v>
      </c>
    </row>
    <row r="374" spans="1:7" ht="12.75">
      <c r="A374" s="193" t="s">
        <v>236</v>
      </c>
      <c r="B374" s="111" t="s">
        <v>381</v>
      </c>
      <c r="C374" s="118" t="s">
        <v>269</v>
      </c>
      <c r="D374" s="74" t="s">
        <v>175</v>
      </c>
      <c r="E374" s="27" t="s">
        <v>65</v>
      </c>
      <c r="F374" s="74" t="s">
        <v>235</v>
      </c>
      <c r="G374" s="216">
        <v>435082.52</v>
      </c>
    </row>
    <row r="375" spans="1:7" ht="69.75" customHeight="1">
      <c r="A375" s="188" t="s">
        <v>232</v>
      </c>
      <c r="B375" s="172" t="s">
        <v>381</v>
      </c>
      <c r="C375" s="117" t="s">
        <v>170</v>
      </c>
      <c r="D375" s="71" t="s">
        <v>175</v>
      </c>
      <c r="E375" s="26" t="s">
        <v>63</v>
      </c>
      <c r="F375" s="71"/>
      <c r="G375" s="215">
        <f>G376+G377+G378</f>
        <v>18171000</v>
      </c>
    </row>
    <row r="376" spans="1:7" ht="18.75" customHeight="1">
      <c r="A376" s="186" t="s">
        <v>238</v>
      </c>
      <c r="B376" s="111" t="s">
        <v>381</v>
      </c>
      <c r="C376" s="118" t="s">
        <v>170</v>
      </c>
      <c r="D376" s="74" t="s">
        <v>175</v>
      </c>
      <c r="E376" s="27" t="s">
        <v>63</v>
      </c>
      <c r="F376" s="74" t="s">
        <v>240</v>
      </c>
      <c r="G376" s="216">
        <v>0</v>
      </c>
    </row>
    <row r="377" spans="1:7" ht="25.5">
      <c r="A377" s="193" t="s">
        <v>265</v>
      </c>
      <c r="B377" s="111" t="s">
        <v>381</v>
      </c>
      <c r="C377" s="118" t="s">
        <v>170</v>
      </c>
      <c r="D377" s="74" t="s">
        <v>175</v>
      </c>
      <c r="E377" s="27" t="s">
        <v>63</v>
      </c>
      <c r="F377" s="74" t="s">
        <v>266</v>
      </c>
      <c r="G377" s="216">
        <v>11481100</v>
      </c>
    </row>
    <row r="378" spans="1:7" ht="27" customHeight="1">
      <c r="A378" s="193" t="s">
        <v>263</v>
      </c>
      <c r="B378" s="111" t="s">
        <v>381</v>
      </c>
      <c r="C378" s="118" t="s">
        <v>170</v>
      </c>
      <c r="D378" s="74" t="s">
        <v>175</v>
      </c>
      <c r="E378" s="27" t="s">
        <v>63</v>
      </c>
      <c r="F378" s="74" t="s">
        <v>264</v>
      </c>
      <c r="G378" s="216">
        <v>6689900</v>
      </c>
    </row>
    <row r="379" spans="1:7" ht="25.5">
      <c r="A379" s="206" t="s">
        <v>216</v>
      </c>
      <c r="B379" s="111" t="s">
        <v>381</v>
      </c>
      <c r="C379" s="117" t="s">
        <v>170</v>
      </c>
      <c r="D379" s="71" t="s">
        <v>175</v>
      </c>
      <c r="E379" s="26" t="s">
        <v>64</v>
      </c>
      <c r="F379" s="71"/>
      <c r="G379" s="215">
        <f>SUM(G380:G384)</f>
        <v>620000</v>
      </c>
    </row>
    <row r="380" spans="1:7" ht="25.5">
      <c r="A380" s="186" t="s">
        <v>259</v>
      </c>
      <c r="B380" s="111" t="s">
        <v>381</v>
      </c>
      <c r="C380" s="31" t="s">
        <v>170</v>
      </c>
      <c r="D380" s="27" t="s">
        <v>175</v>
      </c>
      <c r="E380" s="27" t="s">
        <v>64</v>
      </c>
      <c r="F380" s="27" t="s">
        <v>258</v>
      </c>
      <c r="G380" s="216">
        <v>0</v>
      </c>
    </row>
    <row r="381" spans="1:7" ht="25.5" customHeight="1">
      <c r="A381" s="186" t="s">
        <v>241</v>
      </c>
      <c r="B381" s="111" t="s">
        <v>381</v>
      </c>
      <c r="C381" s="31" t="s">
        <v>170</v>
      </c>
      <c r="D381" s="27" t="s">
        <v>175</v>
      </c>
      <c r="E381" s="27" t="s">
        <v>64</v>
      </c>
      <c r="F381" s="27" t="s">
        <v>242</v>
      </c>
      <c r="G381" s="216">
        <v>451210.26</v>
      </c>
    </row>
    <row r="382" spans="1:7" ht="22.5" customHeight="1">
      <c r="A382" s="186" t="s">
        <v>246</v>
      </c>
      <c r="B382" s="111" t="s">
        <v>381</v>
      </c>
      <c r="C382" s="31" t="s">
        <v>170</v>
      </c>
      <c r="D382" s="27" t="s">
        <v>175</v>
      </c>
      <c r="E382" s="27" t="s">
        <v>64</v>
      </c>
      <c r="F382" s="27" t="s">
        <v>248</v>
      </c>
      <c r="G382" s="216">
        <v>0</v>
      </c>
    </row>
    <row r="383" spans="1:7" ht="25.5">
      <c r="A383" s="186" t="s">
        <v>237</v>
      </c>
      <c r="B383" s="111" t="s">
        <v>381</v>
      </c>
      <c r="C383" s="31" t="s">
        <v>170</v>
      </c>
      <c r="D383" s="27" t="s">
        <v>175</v>
      </c>
      <c r="E383" s="27" t="s">
        <v>64</v>
      </c>
      <c r="F383" s="27" t="s">
        <v>74</v>
      </c>
      <c r="G383" s="216">
        <v>93789.74</v>
      </c>
    </row>
    <row r="384" spans="1:7" ht="25.5" customHeight="1">
      <c r="A384" s="186" t="s">
        <v>238</v>
      </c>
      <c r="B384" s="111" t="s">
        <v>381</v>
      </c>
      <c r="C384" s="31" t="s">
        <v>170</v>
      </c>
      <c r="D384" s="27" t="s">
        <v>175</v>
      </c>
      <c r="E384" s="27" t="s">
        <v>64</v>
      </c>
      <c r="F384" s="27" t="s">
        <v>240</v>
      </c>
      <c r="G384" s="216">
        <v>75000</v>
      </c>
    </row>
    <row r="385" spans="1:7" ht="47.25" customHeight="1">
      <c r="A385" s="207" t="s">
        <v>198</v>
      </c>
      <c r="B385" s="172" t="s">
        <v>381</v>
      </c>
      <c r="C385" s="136" t="s">
        <v>170</v>
      </c>
      <c r="D385" s="137" t="s">
        <v>175</v>
      </c>
      <c r="E385" s="26" t="s">
        <v>66</v>
      </c>
      <c r="F385" s="71"/>
      <c r="G385" s="156">
        <f>G386</f>
        <v>343000</v>
      </c>
    </row>
    <row r="386" spans="1:7" ht="33" customHeight="1">
      <c r="A386" s="186" t="s">
        <v>285</v>
      </c>
      <c r="B386" s="111" t="s">
        <v>381</v>
      </c>
      <c r="C386" s="138" t="s">
        <v>170</v>
      </c>
      <c r="D386" s="139" t="s">
        <v>175</v>
      </c>
      <c r="E386" s="27" t="s">
        <v>66</v>
      </c>
      <c r="F386" s="74" t="s">
        <v>282</v>
      </c>
      <c r="G386" s="157">
        <v>343000</v>
      </c>
    </row>
    <row r="387" spans="1:7" ht="51">
      <c r="A387" s="206" t="s">
        <v>140</v>
      </c>
      <c r="B387" s="172" t="s">
        <v>381</v>
      </c>
      <c r="C387" s="117" t="s">
        <v>170</v>
      </c>
      <c r="D387" s="71" t="s">
        <v>175</v>
      </c>
      <c r="E387" s="26" t="s">
        <v>141</v>
      </c>
      <c r="F387" s="71"/>
      <c r="G387" s="215">
        <f>G388</f>
        <v>190333</v>
      </c>
    </row>
    <row r="388" spans="1:7" ht="25.5">
      <c r="A388" s="186" t="s">
        <v>238</v>
      </c>
      <c r="B388" s="111" t="s">
        <v>381</v>
      </c>
      <c r="C388" s="118" t="s">
        <v>170</v>
      </c>
      <c r="D388" s="74" t="s">
        <v>175</v>
      </c>
      <c r="E388" s="27" t="s">
        <v>141</v>
      </c>
      <c r="F388" s="74" t="s">
        <v>282</v>
      </c>
      <c r="G388" s="216">
        <v>190333</v>
      </c>
    </row>
    <row r="389" spans="1:7" ht="12.75">
      <c r="A389" s="187" t="s">
        <v>312</v>
      </c>
      <c r="B389" s="110" t="s">
        <v>381</v>
      </c>
      <c r="C389" s="113" t="s">
        <v>170</v>
      </c>
      <c r="D389" s="114" t="s">
        <v>313</v>
      </c>
      <c r="E389" s="129"/>
      <c r="F389" s="129"/>
      <c r="G389" s="217">
        <f>G390</f>
        <v>195000</v>
      </c>
    </row>
    <row r="390" spans="1:7" ht="12.75">
      <c r="A390" s="188" t="s">
        <v>311</v>
      </c>
      <c r="B390" s="172" t="s">
        <v>381</v>
      </c>
      <c r="C390" s="117" t="s">
        <v>170</v>
      </c>
      <c r="D390" s="71" t="s">
        <v>313</v>
      </c>
      <c r="E390" s="26" t="s">
        <v>67</v>
      </c>
      <c r="F390" s="71"/>
      <c r="G390" s="215">
        <f>G391+G392</f>
        <v>195000</v>
      </c>
    </row>
    <row r="391" spans="1:7" ht="38.25">
      <c r="A391" s="186" t="s">
        <v>329</v>
      </c>
      <c r="B391" s="111" t="s">
        <v>381</v>
      </c>
      <c r="C391" s="118" t="s">
        <v>170</v>
      </c>
      <c r="D391" s="74" t="s">
        <v>313</v>
      </c>
      <c r="E391" s="27" t="s">
        <v>67</v>
      </c>
      <c r="F391" s="74" t="s">
        <v>326</v>
      </c>
      <c r="G391" s="216">
        <v>0</v>
      </c>
    </row>
    <row r="392" spans="1:7" ht="25.5">
      <c r="A392" s="186" t="s">
        <v>238</v>
      </c>
      <c r="B392" s="111" t="s">
        <v>381</v>
      </c>
      <c r="C392" s="118" t="s">
        <v>170</v>
      </c>
      <c r="D392" s="74" t="s">
        <v>313</v>
      </c>
      <c r="E392" s="27" t="s">
        <v>67</v>
      </c>
      <c r="F392" s="74" t="s">
        <v>240</v>
      </c>
      <c r="G392" s="216">
        <v>195000</v>
      </c>
    </row>
    <row r="393" spans="1:7" ht="15.75">
      <c r="A393" s="208" t="s">
        <v>217</v>
      </c>
      <c r="B393" s="181" t="s">
        <v>381</v>
      </c>
      <c r="C393" s="140" t="s">
        <v>196</v>
      </c>
      <c r="D393" s="140"/>
      <c r="E393" s="120"/>
      <c r="F393" s="140"/>
      <c r="G393" s="223">
        <f>G394</f>
        <v>2546707.55</v>
      </c>
    </row>
    <row r="394" spans="1:7" ht="12.75">
      <c r="A394" s="187" t="s">
        <v>223</v>
      </c>
      <c r="B394" s="110" t="s">
        <v>381</v>
      </c>
      <c r="C394" s="62" t="s">
        <v>196</v>
      </c>
      <c r="D394" s="125" t="s">
        <v>171</v>
      </c>
      <c r="E394" s="114"/>
      <c r="F394" s="125"/>
      <c r="G394" s="217">
        <f>G395+G400</f>
        <v>2546707.55</v>
      </c>
    </row>
    <row r="395" spans="1:10" ht="25.5">
      <c r="A395" s="197" t="s">
        <v>323</v>
      </c>
      <c r="B395" s="112" t="s">
        <v>381</v>
      </c>
      <c r="C395" s="133" t="s">
        <v>196</v>
      </c>
      <c r="D395" s="65" t="s">
        <v>171</v>
      </c>
      <c r="E395" s="65" t="s">
        <v>13</v>
      </c>
      <c r="F395" s="65"/>
      <c r="G395" s="219">
        <f>G396+G399</f>
        <v>1816712.26</v>
      </c>
      <c r="J395" s="54"/>
    </row>
    <row r="396" spans="1:7" ht="38.25">
      <c r="A396" s="188" t="s">
        <v>314</v>
      </c>
      <c r="B396" s="172" t="s">
        <v>381</v>
      </c>
      <c r="C396" s="61" t="s">
        <v>196</v>
      </c>
      <c r="D396" s="26" t="s">
        <v>171</v>
      </c>
      <c r="E396" s="26" t="s">
        <v>68</v>
      </c>
      <c r="F396" s="26"/>
      <c r="G396" s="215">
        <f>G397</f>
        <v>315000</v>
      </c>
    </row>
    <row r="397" spans="1:7" ht="25.5">
      <c r="A397" s="186" t="s">
        <v>238</v>
      </c>
      <c r="B397" s="111" t="s">
        <v>381</v>
      </c>
      <c r="C397" s="31" t="s">
        <v>196</v>
      </c>
      <c r="D397" s="27" t="s">
        <v>171</v>
      </c>
      <c r="E397" s="27" t="s">
        <v>68</v>
      </c>
      <c r="F397" s="27" t="s">
        <v>240</v>
      </c>
      <c r="G397" s="216">
        <v>315000</v>
      </c>
    </row>
    <row r="398" spans="1:7" ht="12.75">
      <c r="A398" s="188" t="s">
        <v>315</v>
      </c>
      <c r="B398" s="172" t="s">
        <v>381</v>
      </c>
      <c r="C398" s="61" t="s">
        <v>196</v>
      </c>
      <c r="D398" s="26" t="s">
        <v>171</v>
      </c>
      <c r="E398" s="26" t="s">
        <v>81</v>
      </c>
      <c r="F398" s="26"/>
      <c r="G398" s="215">
        <f>G399</f>
        <v>1501712.26</v>
      </c>
    </row>
    <row r="399" spans="1:7" ht="25.5">
      <c r="A399" s="186" t="s">
        <v>316</v>
      </c>
      <c r="B399" s="111" t="s">
        <v>381</v>
      </c>
      <c r="C399" s="31" t="s">
        <v>196</v>
      </c>
      <c r="D399" s="27" t="s">
        <v>171</v>
      </c>
      <c r="E399" s="27" t="s">
        <v>81</v>
      </c>
      <c r="F399" s="27" t="s">
        <v>317</v>
      </c>
      <c r="G399" s="216">
        <v>1501712.26</v>
      </c>
    </row>
    <row r="400" spans="1:7" ht="25.5">
      <c r="A400" s="197" t="s">
        <v>124</v>
      </c>
      <c r="B400" s="112" t="s">
        <v>381</v>
      </c>
      <c r="C400" s="126" t="s">
        <v>196</v>
      </c>
      <c r="D400" s="65" t="s">
        <v>171</v>
      </c>
      <c r="E400" s="65" t="s">
        <v>123</v>
      </c>
      <c r="F400" s="132"/>
      <c r="G400" s="163">
        <f>G401</f>
        <v>729995.29</v>
      </c>
    </row>
    <row r="401" spans="1:7" ht="38.25">
      <c r="A401" s="193" t="s">
        <v>337</v>
      </c>
      <c r="B401" s="111" t="s">
        <v>381</v>
      </c>
      <c r="C401" s="118" t="s">
        <v>196</v>
      </c>
      <c r="D401" s="27" t="s">
        <v>171</v>
      </c>
      <c r="E401" s="27" t="s">
        <v>123</v>
      </c>
      <c r="F401" s="123" t="s">
        <v>280</v>
      </c>
      <c r="G401" s="157">
        <v>729995.29</v>
      </c>
    </row>
    <row r="402" spans="1:7" ht="15.75">
      <c r="A402" s="208" t="s">
        <v>218</v>
      </c>
      <c r="B402" s="181" t="s">
        <v>381</v>
      </c>
      <c r="C402" s="140" t="s">
        <v>169</v>
      </c>
      <c r="D402" s="140"/>
      <c r="E402" s="120"/>
      <c r="F402" s="140"/>
      <c r="G402" s="223">
        <f>G403</f>
        <v>600000</v>
      </c>
    </row>
    <row r="403" spans="1:7" ht="12.75">
      <c r="A403" s="187" t="s">
        <v>192</v>
      </c>
      <c r="B403" s="110" t="s">
        <v>381</v>
      </c>
      <c r="C403" s="62" t="s">
        <v>169</v>
      </c>
      <c r="D403" s="125" t="s">
        <v>172</v>
      </c>
      <c r="E403" s="114"/>
      <c r="F403" s="125"/>
      <c r="G403" s="217">
        <f>G404</f>
        <v>600000</v>
      </c>
    </row>
    <row r="404" spans="1:10" ht="30" customHeight="1">
      <c r="A404" s="197" t="s">
        <v>324</v>
      </c>
      <c r="B404" s="112" t="s">
        <v>381</v>
      </c>
      <c r="C404" s="141" t="s">
        <v>169</v>
      </c>
      <c r="D404" s="142" t="s">
        <v>172</v>
      </c>
      <c r="E404" s="142" t="s">
        <v>69</v>
      </c>
      <c r="F404" s="142"/>
      <c r="G404" s="219">
        <f>G405</f>
        <v>600000</v>
      </c>
      <c r="J404" s="54"/>
    </row>
    <row r="405" spans="1:7" ht="42.75" customHeight="1">
      <c r="A405" s="186" t="s">
        <v>275</v>
      </c>
      <c r="B405" s="111" t="s">
        <v>381</v>
      </c>
      <c r="C405" s="31" t="s">
        <v>169</v>
      </c>
      <c r="D405" s="27" t="s">
        <v>172</v>
      </c>
      <c r="E405" s="27" t="s">
        <v>69</v>
      </c>
      <c r="F405" s="27" t="s">
        <v>274</v>
      </c>
      <c r="G405" s="216">
        <v>600000</v>
      </c>
    </row>
    <row r="406" spans="1:7" ht="18.75" customHeight="1">
      <c r="A406" s="198" t="s">
        <v>214</v>
      </c>
      <c r="B406" s="181" t="s">
        <v>381</v>
      </c>
      <c r="C406" s="134" t="s">
        <v>211</v>
      </c>
      <c r="D406" s="119"/>
      <c r="E406" s="119"/>
      <c r="F406" s="119"/>
      <c r="G406" s="218">
        <f>G407</f>
        <v>3591149.91</v>
      </c>
    </row>
    <row r="407" spans="1:10" ht="18" customHeight="1">
      <c r="A407" s="187" t="s">
        <v>270</v>
      </c>
      <c r="B407" s="110" t="s">
        <v>381</v>
      </c>
      <c r="C407" s="113" t="s">
        <v>211</v>
      </c>
      <c r="D407" s="121" t="s">
        <v>165</v>
      </c>
      <c r="E407" s="121"/>
      <c r="F407" s="121"/>
      <c r="G407" s="164">
        <f>G408+G410</f>
        <v>3591149.91</v>
      </c>
      <c r="J407" s="54"/>
    </row>
    <row r="408" spans="1:7" ht="12.75">
      <c r="A408" s="188" t="s">
        <v>270</v>
      </c>
      <c r="B408" s="172" t="s">
        <v>381</v>
      </c>
      <c r="C408" s="61" t="s">
        <v>211</v>
      </c>
      <c r="D408" s="26" t="s">
        <v>165</v>
      </c>
      <c r="E408" s="26" t="s">
        <v>70</v>
      </c>
      <c r="F408" s="26"/>
      <c r="G408" s="215">
        <f>G409</f>
        <v>2617149.91</v>
      </c>
    </row>
    <row r="409" spans="1:7" ht="12.75">
      <c r="A409" s="193" t="s">
        <v>318</v>
      </c>
      <c r="B409" s="111" t="s">
        <v>381</v>
      </c>
      <c r="C409" s="31" t="s">
        <v>211</v>
      </c>
      <c r="D409" s="27" t="s">
        <v>165</v>
      </c>
      <c r="E409" s="27" t="s">
        <v>70</v>
      </c>
      <c r="F409" s="27" t="s">
        <v>271</v>
      </c>
      <c r="G409" s="150">
        <f>2595169.58+21980.33</f>
        <v>2617149.91</v>
      </c>
    </row>
    <row r="410" spans="1:7" ht="41.25" customHeight="1">
      <c r="A410" s="188" t="s">
        <v>142</v>
      </c>
      <c r="B410" s="172" t="s">
        <v>381</v>
      </c>
      <c r="C410" s="61" t="s">
        <v>211</v>
      </c>
      <c r="D410" s="26" t="s">
        <v>165</v>
      </c>
      <c r="E410" s="26" t="s">
        <v>143</v>
      </c>
      <c r="F410" s="26"/>
      <c r="G410" s="215">
        <f>G411</f>
        <v>974000</v>
      </c>
    </row>
    <row r="411" spans="1:7" ht="12.75">
      <c r="A411" s="193" t="s">
        <v>318</v>
      </c>
      <c r="B411" s="111" t="s">
        <v>381</v>
      </c>
      <c r="C411" s="31" t="s">
        <v>211</v>
      </c>
      <c r="D411" s="27" t="s">
        <v>165</v>
      </c>
      <c r="E411" s="27" t="s">
        <v>143</v>
      </c>
      <c r="F411" s="27" t="s">
        <v>271</v>
      </c>
      <c r="G411" s="216">
        <v>974000</v>
      </c>
    </row>
    <row r="412" spans="1:7" ht="24.75" customHeight="1">
      <c r="A412" s="208" t="s">
        <v>219</v>
      </c>
      <c r="B412" s="181" t="s">
        <v>381</v>
      </c>
      <c r="C412" s="143" t="s">
        <v>199</v>
      </c>
      <c r="D412" s="120"/>
      <c r="E412" s="120"/>
      <c r="F412" s="120"/>
      <c r="G412" s="223">
        <f>G413</f>
        <v>7083000</v>
      </c>
    </row>
    <row r="413" spans="1:7" ht="30" customHeight="1">
      <c r="A413" s="199" t="s">
        <v>220</v>
      </c>
      <c r="B413" s="110" t="s">
        <v>381</v>
      </c>
      <c r="C413" s="113" t="s">
        <v>199</v>
      </c>
      <c r="D413" s="121" t="s">
        <v>165</v>
      </c>
      <c r="E413" s="121"/>
      <c r="F413" s="121"/>
      <c r="G413" s="217">
        <f>G416+G414</f>
        <v>7083000</v>
      </c>
    </row>
    <row r="414" spans="1:7" ht="28.5" customHeight="1">
      <c r="A414" s="209" t="s">
        <v>204</v>
      </c>
      <c r="B414" s="172" t="s">
        <v>381</v>
      </c>
      <c r="C414" s="144" t="s">
        <v>199</v>
      </c>
      <c r="D414" s="144" t="s">
        <v>165</v>
      </c>
      <c r="E414" s="144" t="s">
        <v>72</v>
      </c>
      <c r="F414" s="122"/>
      <c r="G414" s="215">
        <f>G415</f>
        <v>6583000</v>
      </c>
    </row>
    <row r="415" spans="1:7" ht="16.5" customHeight="1">
      <c r="A415" s="210" t="s">
        <v>272</v>
      </c>
      <c r="B415" s="111" t="s">
        <v>381</v>
      </c>
      <c r="C415" s="31" t="s">
        <v>199</v>
      </c>
      <c r="D415" s="123" t="s">
        <v>165</v>
      </c>
      <c r="E415" s="145" t="s">
        <v>72</v>
      </c>
      <c r="F415" s="123" t="s">
        <v>273</v>
      </c>
      <c r="G415" s="157">
        <v>6583000</v>
      </c>
    </row>
    <row r="416" spans="1:10" ht="12.75">
      <c r="A416" s="209" t="s">
        <v>205</v>
      </c>
      <c r="B416" s="172" t="s">
        <v>381</v>
      </c>
      <c r="C416" s="144" t="s">
        <v>199</v>
      </c>
      <c r="D416" s="144" t="s">
        <v>165</v>
      </c>
      <c r="E416" s="144" t="s">
        <v>71</v>
      </c>
      <c r="F416" s="122"/>
      <c r="G416" s="215">
        <f>G417</f>
        <v>500000</v>
      </c>
      <c r="J416" s="54"/>
    </row>
    <row r="417" spans="1:7" ht="13.5" thickBot="1">
      <c r="A417" s="211" t="s">
        <v>272</v>
      </c>
      <c r="B417" s="111" t="s">
        <v>381</v>
      </c>
      <c r="C417" s="146" t="s">
        <v>199</v>
      </c>
      <c r="D417" s="147" t="s">
        <v>165</v>
      </c>
      <c r="E417" s="148" t="s">
        <v>71</v>
      </c>
      <c r="F417" s="147" t="s">
        <v>273</v>
      </c>
      <c r="G417" s="224">
        <v>500000</v>
      </c>
    </row>
    <row r="418" spans="1:9" ht="16.5" thickBot="1">
      <c r="A418" s="50" t="s">
        <v>182</v>
      </c>
      <c r="B418" s="183" t="s">
        <v>381</v>
      </c>
      <c r="C418" s="106"/>
      <c r="D418" s="106"/>
      <c r="E418" s="44"/>
      <c r="F418" s="44"/>
      <c r="G418" s="213">
        <f>G16+G95+G99+G103+G121+G160+G314+G348+G352+G393+G402+G406+G412</f>
        <v>440656000</v>
      </c>
      <c r="I418" s="54"/>
    </row>
    <row r="419" spans="1:2" ht="12.75">
      <c r="A419" s="49"/>
      <c r="B419" s="49"/>
    </row>
    <row r="421" ht="12.75">
      <c r="G421" s="225"/>
    </row>
  </sheetData>
  <sheetProtection/>
  <mergeCells count="8">
    <mergeCell ref="G9:G14"/>
    <mergeCell ref="A7:H7"/>
    <mergeCell ref="B9:B14"/>
    <mergeCell ref="C9:C14"/>
    <mergeCell ref="D9:D14"/>
    <mergeCell ref="E9:E14"/>
    <mergeCell ref="F9:F14"/>
    <mergeCell ref="A9:A14"/>
  </mergeCells>
  <printOptions/>
  <pageMargins left="0.7086614173228347" right="0.15748031496062992" top="0.17" bottom="0.17" header="0.31496062992125984" footer="0.1574803149606299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Mariya Alexandrovna</cp:lastModifiedBy>
  <cp:lastPrinted>2016-12-26T08:19:51Z</cp:lastPrinted>
  <dcterms:created xsi:type="dcterms:W3CDTF">2004-09-08T10:28:32Z</dcterms:created>
  <dcterms:modified xsi:type="dcterms:W3CDTF">2016-12-28T07:08:04Z</dcterms:modified>
  <cp:category/>
  <cp:version/>
  <cp:contentType/>
  <cp:contentStatus/>
</cp:coreProperties>
</file>