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<sst xmlns="http://schemas.openxmlformats.org/spreadsheetml/2006/main" count="56" uniqueCount="54">
  <si>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</si>
  <si>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</si>
  <si>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</si>
  <si>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</si>
  <si>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</si>
  <si>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</si>
  <si>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</si>
  <si>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</si>
  <si>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</si>
  <si>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</si>
  <si>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</si>
  <si>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</si>
  <si>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</si>
  <si>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</si>
  <si>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</si>
  <si>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</si>
  <si>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</si>
  <si>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</si>
  <si>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</si>
  <si>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</si>
  <si>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</si>
  <si>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</si>
  <si>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</si>
  <si>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</si>
  <si>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</si>
  <si>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</si>
  <si>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</si>
  <si>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</si>
  <si>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</si>
  <si>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</si>
  <si>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</si>
  <si>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</si>
  <si>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</si>
  <si>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</si>
  <si>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</si>
  <si>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</si>
  <si>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</si>
  <si>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</si>
  <si>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</si>
  <si>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</si>
  <si>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</si>
  <si>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</si>
  <si>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</si>
  <si>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</si>
  <si>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</si>
  <si>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</si>
  <si>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</si>
  <si>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</si>
  <si>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</si>
  <si>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</si>
  <si>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</si>
  <si>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на 2017 год</t>
  </si>
  <si>
    <t>Числ-ть постоян. населения на 01.01.2016 г. (тыс.чел.) (Насп)</t>
  </si>
  <si>
    <t xml:space="preserve"> - субвенция из бюджета Республики Карелия+дотация, отражающая отдельные показатели, передаваемая району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</si>
</sst>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1.3498869055397462</c:v>
                </c:pt>
                <c:pt idx="1">
                  <c:v>0.22143177923876015</c:v>
                </c:pt>
                <c:pt idx="2">
                  <c:v>0.8170743656963633</c:v>
                </c:pt>
                <c:pt idx="3">
                  <c:v>1.1857340519081583</c:v>
                </c:pt>
                <c:pt idx="4">
                  <c:v>0.3346478004853845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1.3498869055397462</c:v>
                </c:pt>
                <c:pt idx="1">
                  <c:v>0.8375539926805088</c:v>
                </c:pt>
                <c:pt idx="2">
                  <c:v>1.105094164552367</c:v>
                </c:pt>
                <c:pt idx="3">
                  <c:v>1.27072427982804</c:v>
                </c:pt>
                <c:pt idx="4">
                  <c:v>0.8881052337205704</c:v>
                </c:pt>
              </c:numCache>
            </c:numRef>
          </c:val>
          <c:smooth val="0"/>
        </c:ser>
        <c:marker val="1"/>
        <c:axId val="26940270"/>
        <c:axId val="41135839"/>
      </c:line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35839"/>
        <c:crosses val="autoZero"/>
        <c:auto val="1"/>
        <c:lblOffset val="100"/>
        <c:tickLblSkip val="1"/>
        <c:noMultiLvlLbl val="0"/>
      </c:catAx>
      <c:valAx>
        <c:axId val="41135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4027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7" sqref="B7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113" t="s">
        <v>49</v>
      </c>
      <c r="M1" s="114"/>
      <c r="N1" s="114"/>
      <c r="O1" s="114"/>
      <c r="P1" s="114"/>
      <c r="Q1" s="114"/>
      <c r="R1" s="114"/>
    </row>
    <row r="2" spans="1:18" ht="14.25" customHeight="1">
      <c r="A2" s="3" t="s">
        <v>0</v>
      </c>
      <c r="B2" s="4">
        <f>C19/B19</f>
        <v>2303.5392310473662</v>
      </c>
      <c r="C2" s="5"/>
      <c r="D2" s="5"/>
      <c r="E2" s="6"/>
      <c r="F2" s="5"/>
      <c r="G2" s="5"/>
      <c r="H2" s="5"/>
      <c r="I2" s="5"/>
      <c r="J2" s="5"/>
      <c r="K2" s="5"/>
      <c r="L2" s="115" t="s">
        <v>51</v>
      </c>
      <c r="M2" s="116"/>
      <c r="N2" s="116"/>
      <c r="O2" s="116"/>
      <c r="P2" s="116"/>
      <c r="Q2" s="116"/>
      <c r="R2" s="116"/>
    </row>
    <row r="3" spans="1:18" ht="14.25" customHeight="1">
      <c r="A3" s="8" t="s">
        <v>1</v>
      </c>
      <c r="B3" s="9">
        <v>1.34</v>
      </c>
      <c r="C3" s="33"/>
      <c r="D3" s="10"/>
      <c r="E3" s="5"/>
      <c r="F3" s="5"/>
      <c r="G3" s="5"/>
      <c r="H3" s="5"/>
      <c r="I3" s="5"/>
      <c r="J3" s="5"/>
      <c r="K3" s="5"/>
      <c r="L3" s="117"/>
      <c r="M3" s="116"/>
      <c r="N3" s="116"/>
      <c r="O3" s="116"/>
      <c r="P3" s="116"/>
      <c r="Q3" s="116"/>
      <c r="R3" s="116"/>
    </row>
    <row r="4" spans="1:18" ht="25.5" customHeight="1">
      <c r="A4" s="32" t="s">
        <v>21</v>
      </c>
      <c r="B4" s="48">
        <f>B5+B6</f>
        <v>7258</v>
      </c>
      <c r="C4" s="10"/>
      <c r="D4" s="10"/>
      <c r="E4" s="5"/>
      <c r="F4" s="5"/>
      <c r="G4" s="5"/>
      <c r="H4" s="5"/>
      <c r="I4" s="5"/>
      <c r="J4" s="5"/>
      <c r="K4" s="5"/>
      <c r="L4" s="115"/>
      <c r="M4" s="116"/>
      <c r="N4" s="116"/>
      <c r="O4" s="116"/>
      <c r="P4" s="116"/>
      <c r="Q4" s="116"/>
      <c r="R4" s="116"/>
    </row>
    <row r="5" spans="1:18" ht="14.25" customHeight="1">
      <c r="A5" s="32" t="s">
        <v>22</v>
      </c>
      <c r="B5" s="48">
        <v>4000</v>
      </c>
      <c r="C5" s="33"/>
      <c r="D5" s="10"/>
      <c r="E5" s="5"/>
      <c r="F5" s="5"/>
      <c r="G5" s="5"/>
      <c r="H5" s="5"/>
      <c r="I5" s="5"/>
      <c r="J5" s="5"/>
      <c r="K5" s="5"/>
      <c r="L5" s="115"/>
      <c r="M5" s="116"/>
      <c r="N5" s="116"/>
      <c r="O5" s="116"/>
      <c r="P5" s="116"/>
      <c r="Q5" s="116"/>
      <c r="R5" s="116"/>
    </row>
    <row r="6" spans="1:17" ht="40.5" customHeight="1">
      <c r="A6" s="32" t="s">
        <v>53</v>
      </c>
      <c r="B6" s="48">
        <f>1762+1496</f>
        <v>3258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2" t="s">
        <v>31</v>
      </c>
      <c r="B8" s="102" t="s">
        <v>52</v>
      </c>
      <c r="C8" s="102" t="s">
        <v>2</v>
      </c>
      <c r="D8" s="102" t="s">
        <v>3</v>
      </c>
      <c r="E8" s="102" t="s">
        <v>5</v>
      </c>
      <c r="F8" s="102" t="s">
        <v>4</v>
      </c>
      <c r="G8" s="102" t="s">
        <v>42</v>
      </c>
      <c r="H8" s="102" t="s">
        <v>6</v>
      </c>
      <c r="I8" s="102" t="s">
        <v>44</v>
      </c>
      <c r="J8" s="102" t="s">
        <v>7</v>
      </c>
      <c r="K8" s="102" t="s">
        <v>8</v>
      </c>
      <c r="L8" s="118" t="s">
        <v>28</v>
      </c>
      <c r="M8" s="102" t="s">
        <v>9</v>
      </c>
      <c r="N8" s="102" t="s">
        <v>10</v>
      </c>
      <c r="O8" s="109" t="s">
        <v>23</v>
      </c>
      <c r="P8" s="110"/>
      <c r="Q8" s="105" t="s">
        <v>24</v>
      </c>
      <c r="R8" s="106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19"/>
      <c r="M9" s="103"/>
      <c r="N9" s="103"/>
      <c r="O9" s="111"/>
      <c r="P9" s="112"/>
      <c r="Q9" s="107"/>
      <c r="R9" s="10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19"/>
      <c r="M10" s="103"/>
      <c r="N10" s="103"/>
      <c r="O10" s="111"/>
      <c r="P10" s="112"/>
      <c r="Q10" s="107"/>
      <c r="R10" s="10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4"/>
      <c r="B11" s="37"/>
      <c r="C11" s="37"/>
      <c r="D11" s="37"/>
      <c r="E11" s="37" t="s">
        <v>32</v>
      </c>
      <c r="F11" s="37"/>
      <c r="G11" s="37"/>
      <c r="H11" s="37" t="s">
        <v>33</v>
      </c>
      <c r="I11" s="104"/>
      <c r="J11" s="37" t="s">
        <v>34</v>
      </c>
      <c r="K11" s="37" t="s">
        <v>35</v>
      </c>
      <c r="L11" s="120"/>
      <c r="M11" s="104"/>
      <c r="N11" s="104"/>
      <c r="O11" s="38" t="s">
        <v>25</v>
      </c>
      <c r="P11" s="39" t="s">
        <v>26</v>
      </c>
      <c r="Q11" s="40" t="s">
        <v>27</v>
      </c>
      <c r="R11" s="41" t="s">
        <v>26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36</v>
      </c>
      <c r="M12" s="16" t="s">
        <v>37</v>
      </c>
      <c r="N12" s="16" t="s">
        <v>38</v>
      </c>
      <c r="O12" s="16" t="s">
        <v>39</v>
      </c>
      <c r="P12" s="16" t="s">
        <v>40</v>
      </c>
      <c r="Q12" s="17" t="s">
        <v>41</v>
      </c>
      <c r="R12" s="17" t="s">
        <v>43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1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2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45</v>
      </c>
      <c r="B14" s="93">
        <v>9.076</v>
      </c>
      <c r="C14" s="94">
        <v>24786.38</v>
      </c>
      <c r="D14" s="60">
        <f aca="true" t="shared" si="0" ref="D14:D19">C14/B14</f>
        <v>2730.980608197444</v>
      </c>
      <c r="E14" s="46">
        <f>(C14/B14)/($C$19/$B$19)</f>
        <v>1.1855585402622946</v>
      </c>
      <c r="F14" s="96">
        <v>23246.353600000002</v>
      </c>
      <c r="G14" s="60">
        <f aca="true" t="shared" si="1" ref="G14:G19">F14/B14</f>
        <v>2561.299427060379</v>
      </c>
      <c r="H14" s="46">
        <f>(F14/B14)/($F$19/$B$19)</f>
        <v>0.8782650867987006</v>
      </c>
      <c r="I14" s="46"/>
      <c r="J14" s="46">
        <f>IF(H14&gt;0,E14/H14,0)</f>
        <v>1.3498869055397462</v>
      </c>
      <c r="K14" s="62">
        <f>ROUND(IF(J14&lt;B$3,B$2*(B$3-J14)*H14*B14,0),0)</f>
        <v>0</v>
      </c>
      <c r="L14" s="60">
        <f>ROUND((K14/$K$19*$B$4),0)</f>
        <v>0</v>
      </c>
      <c r="M14" s="60">
        <f aca="true" t="shared" si="2" ref="M14:M19">(C14+L14)/B14/H14</f>
        <v>3109.5174443879355</v>
      </c>
      <c r="N14" s="63">
        <f>L14/(H14*B14*$B$2)+E14/H14</f>
        <v>1.3498869055397462</v>
      </c>
      <c r="O14" s="64">
        <f aca="true" t="shared" si="3" ref="O14:O19">RANK(J14,$J$14:$J$18,0)</f>
        <v>1</v>
      </c>
      <c r="P14" s="64">
        <f>RANK(N14,$N$14:$N$18,0)</f>
        <v>1</v>
      </c>
      <c r="Q14" s="18">
        <f>(C14)/F14*100</f>
        <v>106.62480846028255</v>
      </c>
      <c r="R14" s="18">
        <f>(C14+L14)/F14*100</f>
        <v>106.62480846028255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46</v>
      </c>
      <c r="B15" s="93">
        <v>2.594</v>
      </c>
      <c r="C15" s="94">
        <v>1409.91</v>
      </c>
      <c r="D15" s="60">
        <f t="shared" si="0"/>
        <v>543.5273708558212</v>
      </c>
      <c r="E15" s="46">
        <f>(C15/B15)/($C$19/$B$19)</f>
        <v>0.2359531643872598</v>
      </c>
      <c r="F15" s="95">
        <v>8061.030449999998</v>
      </c>
      <c r="G15" s="60">
        <f t="shared" si="1"/>
        <v>3107.5676368542786</v>
      </c>
      <c r="H15" s="46">
        <f>(F15/B15)/($F$19/$B$19)</f>
        <v>1.065579499015098</v>
      </c>
      <c r="I15" s="46"/>
      <c r="J15" s="46">
        <f>IF(H15&gt;0,E15/H15,0)</f>
        <v>0.22143177923876015</v>
      </c>
      <c r="K15" s="62">
        <f>ROUND(IF(J15&lt;B$3,B$2*(B$3-J15)*H15*B15,0),0)</f>
        <v>7122</v>
      </c>
      <c r="L15" s="61">
        <f>ROUND((K15/$K$19*$B$4),0)</f>
        <v>3923</v>
      </c>
      <c r="M15" s="60">
        <f t="shared" si="2"/>
        <v>1929.3384802599107</v>
      </c>
      <c r="N15" s="63">
        <f>L15/(H15*B15*$B$2)+E15/H15</f>
        <v>0.8375539926805088</v>
      </c>
      <c r="O15" s="64">
        <f t="shared" si="3"/>
        <v>5</v>
      </c>
      <c r="P15" s="64">
        <f>RANK(N15,$N$14:$N$18,0)</f>
        <v>5</v>
      </c>
      <c r="Q15" s="18">
        <f>(C15)/F15*100</f>
        <v>17.490443793076114</v>
      </c>
      <c r="R15" s="18">
        <f>(C15+L15)/F15*100</f>
        <v>66.15667851744688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50</v>
      </c>
      <c r="B16" s="93">
        <v>2.326</v>
      </c>
      <c r="C16" s="94">
        <v>4819.84</v>
      </c>
      <c r="D16" s="60">
        <f t="shared" si="0"/>
        <v>2072.158211521926</v>
      </c>
      <c r="E16" s="46">
        <f>(C16/B16)/($C$19/$B$19)</f>
        <v>0.8995541224534577</v>
      </c>
      <c r="F16" s="95">
        <v>7468.100550000001</v>
      </c>
      <c r="G16" s="60">
        <f t="shared" si="1"/>
        <v>3210.7053095442825</v>
      </c>
      <c r="H16" s="46">
        <f>(F16/B16)/($F$19/$B$19)</f>
        <v>1.100945226309725</v>
      </c>
      <c r="I16" s="46"/>
      <c r="J16" s="46">
        <f>IF(H16&gt;0,E16/H16,0)</f>
        <v>0.8170743656963633</v>
      </c>
      <c r="K16" s="62">
        <f>ROUND(IF(J16&lt;B$3,B$2*(B$3-J16)*H16*B16,0),0)</f>
        <v>3085</v>
      </c>
      <c r="L16" s="61">
        <f>ROUND((K16/$K$19*$B$4),0)</f>
        <v>1699</v>
      </c>
      <c r="M16" s="60">
        <f t="shared" si="2"/>
        <v>2545.627762047891</v>
      </c>
      <c r="N16" s="63">
        <f>L16/(H16*B16*$B$2)+E16/H16</f>
        <v>1.105094164552367</v>
      </c>
      <c r="O16" s="64">
        <f t="shared" si="3"/>
        <v>3</v>
      </c>
      <c r="P16" s="64">
        <f>RANK(N16,$N$14:$N$18,0)</f>
        <v>3</v>
      </c>
      <c r="Q16" s="18">
        <f>(C16)/F16*100</f>
        <v>64.53903462775416</v>
      </c>
      <c r="R16" s="18">
        <f>(C16+L16)/F16*100</f>
        <v>87.289130031866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47</v>
      </c>
      <c r="B17" s="93">
        <v>2.088</v>
      </c>
      <c r="C17" s="94">
        <v>6501.36</v>
      </c>
      <c r="D17" s="60">
        <f t="shared" si="0"/>
        <v>3113.67816091954</v>
      </c>
      <c r="E17" s="46">
        <f>(C17/B17)/($C$19/$B$19)</f>
        <v>1.3516931333111364</v>
      </c>
      <c r="F17" s="95">
        <v>6941.5434</v>
      </c>
      <c r="G17" s="60">
        <f t="shared" si="1"/>
        <v>3324.493965517241</v>
      </c>
      <c r="H17" s="46">
        <f>(F17/B17)/($F$19/$B$19)</f>
        <v>1.1399631571142839</v>
      </c>
      <c r="I17" s="46"/>
      <c r="J17" s="46">
        <f>IF(H17&gt;0,E17/H17,0)</f>
        <v>1.1857340519081583</v>
      </c>
      <c r="K17" s="62">
        <f>ROUND(IF(J17&lt;B$3,B$2*(B$3-J17)*H17*B17,0),0)</f>
        <v>846</v>
      </c>
      <c r="L17" s="61">
        <f>ROUND((K17/$K$19*$B$4),0)</f>
        <v>466</v>
      </c>
      <c r="M17" s="60">
        <f t="shared" si="2"/>
        <v>2927.163230428301</v>
      </c>
      <c r="N17" s="63">
        <f>L17/(H17*B17*$B$2)+E17/H17</f>
        <v>1.27072427982804</v>
      </c>
      <c r="O17" s="64">
        <f t="shared" si="3"/>
        <v>2</v>
      </c>
      <c r="P17" s="64">
        <f>RANK(N17,$N$14:$N$18,0)</f>
        <v>2</v>
      </c>
      <c r="Q17" s="18">
        <f>(C17)/F17*100</f>
        <v>93.65870996355076</v>
      </c>
      <c r="R17" s="18">
        <f>(C17+L17)/F17*100</f>
        <v>100.37191440739247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48</v>
      </c>
      <c r="B18" s="93">
        <v>0.51</v>
      </c>
      <c r="C18" s="94">
        <v>707.44</v>
      </c>
      <c r="D18" s="60">
        <f t="shared" si="0"/>
        <v>1387.137254901961</v>
      </c>
      <c r="E18" s="46">
        <f>(C18/B18)/($C$19/$B$19)</f>
        <v>0.6021765274087655</v>
      </c>
      <c r="F18" s="95">
        <v>2676.3367500000004</v>
      </c>
      <c r="G18" s="60">
        <f t="shared" si="1"/>
        <v>5247.71911764706</v>
      </c>
      <c r="H18" s="46">
        <f>(F18/B18)/($F$19/$B$19)</f>
        <v>1.7994336927819286</v>
      </c>
      <c r="I18" s="46"/>
      <c r="J18" s="46">
        <f>IF(H18&gt;0,E18/H18,0)</f>
        <v>0.3346478004853845</v>
      </c>
      <c r="K18" s="62">
        <f>ROUND(IF(J18&lt;B$3,B$2*(B$3-J18)*H18*B18,0),0)</f>
        <v>2125</v>
      </c>
      <c r="L18" s="61">
        <f>ROUND((K18/$K$19*$B$4),0)</f>
        <v>1170</v>
      </c>
      <c r="M18" s="60">
        <f t="shared" si="2"/>
        <v>2045.785247173824</v>
      </c>
      <c r="N18" s="63">
        <f>L18/(H18*B18*$B$2)+E18/H18</f>
        <v>0.8881052337205704</v>
      </c>
      <c r="O18" s="64">
        <f t="shared" si="3"/>
        <v>4</v>
      </c>
      <c r="P18" s="64">
        <f>RANK(N18,$N$14:$N$18,0)</f>
        <v>4</v>
      </c>
      <c r="Q18" s="18">
        <f>(C18)/F18*100</f>
        <v>26.433145978360155</v>
      </c>
      <c r="R18" s="18">
        <f>(C18+L18)/F18*100</f>
        <v>70.14961775643516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3" t="s">
        <v>30</v>
      </c>
      <c r="B19" s="54">
        <f>SUM(B14:B18)</f>
        <v>16.594</v>
      </c>
      <c r="C19" s="65">
        <f>SUM(C14:C18)</f>
        <v>38224.93</v>
      </c>
      <c r="D19" s="55">
        <f t="shared" si="0"/>
        <v>2303.5392310473662</v>
      </c>
      <c r="E19" s="56">
        <v>1</v>
      </c>
      <c r="F19" s="50">
        <f>SUM(F14:F18)</f>
        <v>48393.36475000001</v>
      </c>
      <c r="G19" s="55">
        <f t="shared" si="1"/>
        <v>2916.317027238761</v>
      </c>
      <c r="H19" s="56">
        <v>1</v>
      </c>
      <c r="I19" s="56"/>
      <c r="J19" s="56">
        <f>SUM(J14:J18)/5</f>
        <v>0.7817549805736824</v>
      </c>
      <c r="K19" s="57">
        <f>SUM(K14:K18)</f>
        <v>13178</v>
      </c>
      <c r="L19" s="58">
        <f>SUM(L14:L18)</f>
        <v>7258</v>
      </c>
      <c r="M19" s="55">
        <f t="shared" si="2"/>
        <v>2740.9262383994214</v>
      </c>
      <c r="N19" s="56">
        <f>SUM(N14:N18)/5</f>
        <v>1.0902729152642465</v>
      </c>
      <c r="O19" s="59" t="e">
        <f t="shared" si="3"/>
        <v>#N/A</v>
      </c>
      <c r="P19" s="59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101"/>
      <c r="M22" s="97"/>
      <c r="N22" s="97"/>
      <c r="O22" s="98"/>
      <c r="P22" s="98"/>
      <c r="Q22" s="99"/>
      <c r="R22" s="100"/>
    </row>
    <row r="23" spans="1:18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101"/>
      <c r="M23" s="97"/>
      <c r="N23" s="97"/>
      <c r="O23" s="98"/>
      <c r="P23" s="98"/>
      <c r="Q23" s="100"/>
      <c r="R23" s="100"/>
    </row>
    <row r="24" spans="1:18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101"/>
      <c r="M24" s="97"/>
      <c r="N24" s="97"/>
      <c r="O24" s="98"/>
      <c r="P24" s="98"/>
      <c r="Q24" s="100"/>
      <c r="R24" s="100"/>
    </row>
    <row r="25" spans="1:18" ht="12.75">
      <c r="A25" s="97"/>
      <c r="B25" s="66"/>
      <c r="C25" s="66"/>
      <c r="D25" s="66"/>
      <c r="E25" s="66"/>
      <c r="F25" s="66"/>
      <c r="G25" s="66"/>
      <c r="H25" s="66"/>
      <c r="I25" s="97"/>
      <c r="J25" s="66"/>
      <c r="K25" s="66"/>
      <c r="L25" s="101"/>
      <c r="M25" s="97"/>
      <c r="N25" s="97"/>
      <c r="O25" s="66"/>
      <c r="P25" s="66"/>
      <c r="Q25" s="67"/>
      <c r="R25" s="67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</row>
    <row r="27" spans="1:18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3"/>
      <c r="R27" s="73"/>
    </row>
    <row r="28" spans="1:18" ht="12.75">
      <c r="A28" s="74"/>
      <c r="B28" s="75"/>
      <c r="C28" s="76"/>
      <c r="D28" s="77"/>
      <c r="E28" s="78"/>
      <c r="F28" s="79"/>
      <c r="G28" s="77"/>
      <c r="H28" s="78"/>
      <c r="I28" s="78"/>
      <c r="J28" s="78"/>
      <c r="K28" s="80"/>
      <c r="L28" s="77"/>
      <c r="M28" s="77"/>
      <c r="N28" s="72"/>
      <c r="O28" s="81"/>
      <c r="P28" s="81"/>
      <c r="Q28" s="82"/>
      <c r="R28" s="82"/>
    </row>
    <row r="29" spans="1:18" ht="12.75">
      <c r="A29" s="74"/>
      <c r="B29" s="75"/>
      <c r="C29" s="76"/>
      <c r="D29" s="77"/>
      <c r="E29" s="78"/>
      <c r="F29" s="79"/>
      <c r="G29" s="77"/>
      <c r="H29" s="78"/>
      <c r="I29" s="78"/>
      <c r="J29" s="78"/>
      <c r="K29" s="80"/>
      <c r="L29" s="79"/>
      <c r="M29" s="77"/>
      <c r="N29" s="72"/>
      <c r="O29" s="81"/>
      <c r="P29" s="81"/>
      <c r="Q29" s="82"/>
      <c r="R29" s="82"/>
    </row>
    <row r="30" spans="1:18" ht="12.75">
      <c r="A30" s="74"/>
      <c r="B30" s="75"/>
      <c r="C30" s="76"/>
      <c r="D30" s="77"/>
      <c r="E30" s="78"/>
      <c r="F30" s="79"/>
      <c r="G30" s="77"/>
      <c r="H30" s="78"/>
      <c r="I30" s="78"/>
      <c r="J30" s="78"/>
      <c r="K30" s="80"/>
      <c r="L30" s="79"/>
      <c r="M30" s="77"/>
      <c r="N30" s="72"/>
      <c r="O30" s="81"/>
      <c r="P30" s="81"/>
      <c r="Q30" s="82"/>
      <c r="R30" s="82"/>
    </row>
    <row r="31" spans="1:18" ht="12.75">
      <c r="A31" s="74"/>
      <c r="B31" s="75"/>
      <c r="C31" s="76"/>
      <c r="D31" s="77"/>
      <c r="E31" s="78"/>
      <c r="F31" s="79"/>
      <c r="G31" s="77"/>
      <c r="H31" s="78"/>
      <c r="I31" s="78"/>
      <c r="J31" s="78"/>
      <c r="K31" s="80"/>
      <c r="L31" s="79"/>
      <c r="M31" s="77"/>
      <c r="N31" s="72"/>
      <c r="O31" s="81"/>
      <c r="P31" s="81"/>
      <c r="Q31" s="82"/>
      <c r="R31" s="82"/>
    </row>
    <row r="32" spans="1:18" ht="12.75">
      <c r="A32" s="74"/>
      <c r="B32" s="75"/>
      <c r="C32" s="76"/>
      <c r="D32" s="77"/>
      <c r="E32" s="78"/>
      <c r="F32" s="79"/>
      <c r="G32" s="77"/>
      <c r="H32" s="78"/>
      <c r="I32" s="78"/>
      <c r="J32" s="78"/>
      <c r="K32" s="80"/>
      <c r="L32" s="79"/>
      <c r="M32" s="77"/>
      <c r="N32" s="72"/>
      <c r="O32" s="81"/>
      <c r="P32" s="81"/>
      <c r="Q32" s="82"/>
      <c r="R32" s="82"/>
    </row>
    <row r="33" spans="1:18" ht="12.75">
      <c r="A33" s="83"/>
      <c r="B33" s="84"/>
      <c r="C33" s="85"/>
      <c r="D33" s="86"/>
      <c r="E33" s="87"/>
      <c r="F33" s="88"/>
      <c r="G33" s="86"/>
      <c r="H33" s="87"/>
      <c r="I33" s="87"/>
      <c r="J33" s="87"/>
      <c r="K33" s="89"/>
      <c r="L33" s="90"/>
      <c r="M33" s="86"/>
      <c r="N33" s="87"/>
      <c r="O33" s="91"/>
      <c r="P33" s="91"/>
      <c r="Q33" s="92"/>
      <c r="R33" s="92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L1:R1"/>
    <mergeCell ref="L5:R5"/>
    <mergeCell ref="L3:R3"/>
    <mergeCell ref="L4:R4"/>
    <mergeCell ref="L2:R2"/>
    <mergeCell ref="L8:L11"/>
    <mergeCell ref="N8:N11"/>
    <mergeCell ref="J8:J10"/>
    <mergeCell ref="K8:K10"/>
    <mergeCell ref="F8:F10"/>
    <mergeCell ref="H8:H10"/>
    <mergeCell ref="G8:G10"/>
    <mergeCell ref="Q8:R10"/>
    <mergeCell ref="O8:P10"/>
    <mergeCell ref="M8:M11"/>
    <mergeCell ref="A8:A11"/>
    <mergeCell ref="B8:B10"/>
    <mergeCell ref="C8:C10"/>
    <mergeCell ref="D8:D10"/>
    <mergeCell ref="I8:I11"/>
    <mergeCell ref="E8:E10"/>
    <mergeCell ref="A22:A25"/>
    <mergeCell ref="B22:B24"/>
    <mergeCell ref="C22:C24"/>
    <mergeCell ref="D22:D24"/>
    <mergeCell ref="E22:E24"/>
    <mergeCell ref="F22:F24"/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29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1.3498869055397462</v>
      </c>
      <c r="C7" s="47">
        <f>расчет!N14</f>
        <v>1.3498869055397462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0.22143177923876015</v>
      </c>
      <c r="C8" s="47">
        <f>расчет!N15</f>
        <v>0.8375539926805088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0.8170743656963633</v>
      </c>
      <c r="C9" s="47">
        <f>расчет!N16</f>
        <v>1.105094164552367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1.1857340519081583</v>
      </c>
      <c r="C10" s="47">
        <f>расчет!N17</f>
        <v>1.27072427982804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0.3346478004853845</v>
      </c>
      <c r="C11" s="47">
        <f>расчет!N18</f>
        <v>0.8881052337205704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Mariya Alexandrovna</cp:lastModifiedBy>
  <cp:lastPrinted>2016-11-03T11:04:22Z</cp:lastPrinted>
  <dcterms:created xsi:type="dcterms:W3CDTF">2006-08-31T10:53:47Z</dcterms:created>
  <dcterms:modified xsi:type="dcterms:W3CDTF">2016-12-28T12:35:18Z</dcterms:modified>
  <cp:category/>
  <cp:version/>
  <cp:contentType/>
  <cp:contentStatus/>
</cp:coreProperties>
</file>