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'дох'!$A$1:$U$132</definedName>
    <definedName name="_xlnm.Print_Area" localSheetId="2">'ист'!$A$10:$E$53</definedName>
  </definedNames>
  <calcPr fullCalcOnLoad="1"/>
</workbook>
</file>

<file path=xl/sharedStrings.xml><?xml version="1.0" encoding="utf-8"?>
<sst xmlns="http://schemas.openxmlformats.org/spreadsheetml/2006/main" count="3196" uniqueCount="647">
  <si>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</si>
  <si>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</si>
  <si>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</si>
  <si>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</si>
  <si>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</si>
  <si>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Доходы</t>
  </si>
  <si>
    <t xml:space="preserve">в т.ч. безвозмездные 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</si>
  <si>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</si>
  <si>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</si>
  <si>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</si>
  <si>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</si>
  <si>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</si>
  <si>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</si>
  <si>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</si>
  <si>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</si>
  <si>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</si>
  <si>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</si>
  <si>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</si>
  <si>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</si>
  <si>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</si>
  <si>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</si>
  <si>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</si>
  <si>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</si>
  <si>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</si>
  <si>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</si>
  <si>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</si>
  <si>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</si>
  <si>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</si>
  <si>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</si>
  <si>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</si>
  <si>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</si>
  <si>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</si>
  <si>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</si>
  <si>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</si>
  <si>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</si>
  <si>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</si>
  <si>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</si>
  <si>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</si>
  <si>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</si>
  <si>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</si>
  <si>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</si>
  <si>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</si>
  <si>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</si>
  <si>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</si>
  <si>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</si>
  <si>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</si>
  <si>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</si>
  <si>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</si>
  <si>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</si>
  <si>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</si>
  <si>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</si>
  <si>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</si>
  <si>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</si>
  <si>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</si>
  <si>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</si>
  <si>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</si>
  <si>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</si>
  <si>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</si>
  <si>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</si>
  <si>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</si>
  <si>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</si>
  <si>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</si>
  <si>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Меры социальной поддержки педагогическим работникам образовательных учреждений, расположенных в сельской местности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</si>
  <si>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</si>
  <si>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</si>
  <si>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</si>
  <si>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</si>
  <si>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</si>
  <si>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Общеэкономические вопросы</t>
  </si>
  <si>
    <t>Мероприятия по активной политике занятости населения и социальной поддержке безработных граждан</t>
  </si>
  <si>
    <t>01 1 50 71300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</si>
  <si>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</si>
  <si>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</si>
  <si>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Субсидии, за исключением субсидий на софинансирование капитальных вложений в объекты государственной (муниципальной) собственности( в целях содержания и ремонта дорог)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</si>
  <si>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</si>
  <si>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Прочие мероприятия по благоустройству городских округов и поселений</t>
  </si>
  <si>
    <t>08 3 01 76050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</si>
  <si>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</si>
  <si>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(Леппяс..школа)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</si>
  <si>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 (Леппяс..школа)</t>
  </si>
  <si>
    <t xml:space="preserve">Прочая закупка товаров, работ и услуг для обеспечения государственных (муниципальных) нужд </t>
  </si>
  <si>
    <t>Субсидия на реализацию мероприятий п поддержке отрасли культуры (грант)</t>
  </si>
  <si>
    <t>Софинансирование субсидии на реализацию мероприятий по поддержке отрасли культуры</t>
  </si>
  <si>
    <t>03 1 01 S5190</t>
  </si>
  <si>
    <t>Мероприятия по ремонту фасада кинотеатра "Космос"</t>
  </si>
  <si>
    <t>03 5 02 77950</t>
  </si>
  <si>
    <t>06 2 01 L5580</t>
  </si>
  <si>
    <t xml:space="preserve">Софинансирование программы "Обеспечение жильем молодых семей" </t>
  </si>
  <si>
    <t>08 4 01 77950</t>
  </si>
  <si>
    <t>Субсидии гражданам на приобретение жилья</t>
  </si>
  <si>
    <t>322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</si>
  <si>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</si>
  <si>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</si>
  <si>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</si>
  <si>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</si>
  <si>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</si>
  <si>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</si>
  <si>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</si>
  <si>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</si>
  <si>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</si>
  <si>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</si>
  <si>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</si>
  <si>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</si>
  <si>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</si>
  <si>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</si>
  <si>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</si>
  <si>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</si>
  <si>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</si>
  <si>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</si>
  <si>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</si>
  <si>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</si>
  <si>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</si>
  <si>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</si>
  <si>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</si>
  <si>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</si>
  <si>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</si>
  <si>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</si>
  <si>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</si>
  <si>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</si>
  <si>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 xml:space="preserve"> образования «Суоярвский район» за  2017 год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</si>
  <si>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</si>
  <si>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</si>
  <si>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</si>
  <si>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</si>
  <si>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</si>
  <si>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</si>
  <si>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</si>
  <si>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</si>
  <si>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870</t>
  </si>
  <si>
    <t>03 1 06 43250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</si>
  <si>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</si>
  <si>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</si>
  <si>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</si>
  <si>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</si>
  <si>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</t>
  </si>
  <si>
    <t>Мероприятия по обеспечению безопасности людей на водных объектах, охране их жизни и здоровья (переданные полномочия от Суоярвского городского поселения)</t>
  </si>
  <si>
    <t>Мероприятия по территориальной обороне, гражданской обороне , защите населения и территории (переданные полномочия от Суоярвского городского поселения)</t>
  </si>
  <si>
    <t>Создание, содержание и организация деятельности аварийно-спасательных служб и (или) аварийно-спасательных формирований(переданные полномочия от Суоярвского городского поселения)</t>
  </si>
  <si>
    <t>Участие в предупреждении и ликвидации последствий чрезвычайных ситуаций в границах поселения (переданные полномочия от Суоярвского городского поселения)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</si>
  <si>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</si>
  <si>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Приложение № 3 к решению Совета депутатов "Об исполнении бюджета муниципального образования "Суоярвский район" за  2017 год"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</si>
  <si>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</si>
  <si>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</si>
  <si>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</si>
  <si>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</si>
  <si>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</si>
  <si>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</si>
  <si>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</si>
  <si>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</si>
  <si>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</si>
  <si>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</si>
  <si>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</si>
  <si>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</si>
  <si>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</si>
  <si>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</si>
  <si>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</si>
  <si>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</si>
  <si>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</si>
  <si>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</si>
  <si>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</si>
  <si>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</si>
  <si>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</si>
  <si>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</si>
  <si>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</si>
  <si>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</si>
  <si>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</si>
  <si>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</si>
  <si>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06 0 01 70500</t>
  </si>
  <si>
    <t xml:space="preserve"> 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</si>
  <si>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</si>
  <si>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</si>
  <si>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</si>
  <si>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</si>
  <si>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</si>
  <si>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</si>
  <si>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</si>
  <si>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</si>
  <si>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</si>
  <si>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</si>
  <si>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>09 0 01 77950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</si>
  <si>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</si>
  <si>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</si>
  <si>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</si>
  <si>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</si>
  <si>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</si>
  <si>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</si>
  <si>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</si>
  <si>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</si>
  <si>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</si>
  <si>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</si>
  <si>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</si>
  <si>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</si>
  <si>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</si>
  <si>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</si>
  <si>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</si>
  <si>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</si>
  <si>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</si>
  <si>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</si>
  <si>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</si>
  <si>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</si>
  <si>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06 2 01 L5600</t>
  </si>
  <si>
    <t>Субсидии на реализацию мероприятий по поддержке обустройства мест массового отдыха населения (городских парков)</t>
  </si>
  <si>
    <t>01 1 01 S3200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</si>
  <si>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</si>
  <si>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</si>
  <si>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</si>
  <si>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</si>
  <si>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Субсидии бюджетным учреждениям на иные цели (Ремонт фасада Суоярвской средней школы)</t>
  </si>
  <si>
    <t>01 3 01 77950</t>
  </si>
  <si>
    <t>01 4 01 77950</t>
  </si>
  <si>
    <t>03 0 00 00000</t>
  </si>
  <si>
    <t>03 1 00 00000</t>
  </si>
  <si>
    <t>03 1 01 24420</t>
  </si>
  <si>
    <t>03 1 01 64420</t>
  </si>
  <si>
    <t>03 3 00 00000</t>
  </si>
  <si>
    <t>03 3 01 72260</t>
  </si>
  <si>
    <t>03 5 00 00000</t>
  </si>
  <si>
    <t>06 0 01 74700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</si>
  <si>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</si>
  <si>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</si>
  <si>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</si>
  <si>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</si>
  <si>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</si>
  <si>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</si>
  <si>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</si>
  <si>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</si>
  <si>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</si>
  <si>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</si>
  <si>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</si>
  <si>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</si>
  <si>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</si>
  <si>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</si>
  <si>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</si>
  <si>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</si>
  <si>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 xml:space="preserve">Прогноз на 2017 год 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</si>
  <si>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</si>
  <si>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</si>
  <si>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</si>
  <si>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</si>
  <si>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</si>
  <si>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</si>
  <si>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</si>
  <si>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</si>
  <si>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</si>
  <si>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</si>
  <si>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</si>
  <si>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</si>
  <si>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</si>
  <si>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</si>
  <si>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</si>
  <si>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</si>
  <si>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</si>
  <si>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</si>
  <si>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</si>
  <si>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</si>
  <si>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</si>
  <si>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</si>
  <si>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</si>
  <si>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</si>
  <si>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</si>
  <si>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</si>
  <si>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</si>
  <si>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</si>
  <si>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</si>
  <si>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</si>
  <si>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</si>
  <si>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06 2 01 43180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</si>
  <si>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</si>
  <si>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</si>
  <si>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</si>
  <si>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06 2 01 09602</t>
  </si>
  <si>
    <t>Субсидии на реализацию мероприятий государственной программы РК " Развитие образования"(сады)</t>
  </si>
  <si>
    <t>01 1 01 43200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</si>
  <si>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</si>
  <si>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</si>
  <si>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</si>
  <si>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</si>
  <si>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</si>
  <si>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</si>
  <si>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</si>
  <si>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</si>
  <si>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</si>
  <si>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</si>
  <si>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</si>
  <si>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</si>
  <si>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</si>
  <si>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</si>
  <si>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</si>
  <si>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</si>
  <si>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8.8.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</si>
  <si>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</si>
  <si>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</si>
  <si>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</si>
  <si>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</si>
  <si>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</si>
  <si>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</si>
  <si>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</si>
  <si>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</si>
  <si>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</si>
  <si>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</si>
  <si>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</si>
  <si>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</si>
  <si>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</si>
  <si>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</si>
  <si>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</si>
  <si>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</si>
  <si>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</si>
  <si>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1.5.</t>
  </si>
  <si>
    <t>1.6.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</si>
  <si>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</si>
  <si>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</si>
  <si>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</si>
  <si>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</si>
  <si>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</si>
  <si>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</si>
  <si>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</si>
  <si>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</si>
  <si>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</si>
  <si>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</si>
  <si>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06 2 01 L5550</t>
  </si>
  <si>
    <t>Субсидии на реализацию мероприятий по формированию современной городской среды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</si>
  <si>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</si>
  <si>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</si>
  <si>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</si>
  <si>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</si>
  <si>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</si>
  <si>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</si>
  <si>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</si>
  <si>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</si>
  <si>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</si>
  <si>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</si>
  <si>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</si>
  <si>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</si>
  <si>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</si>
  <si>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</si>
  <si>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</si>
  <si>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</si>
  <si>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</si>
  <si>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</si>
  <si>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</si>
  <si>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</si>
  <si>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</si>
  <si>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</si>
  <si>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</si>
  <si>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</si>
  <si>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</si>
  <si>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</si>
  <si>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</si>
  <si>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</si>
  <si>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</si>
  <si>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</si>
  <si>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</si>
  <si>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</si>
  <si>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</si>
  <si>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</si>
  <si>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</si>
  <si>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</si>
  <si>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</si>
  <si>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</si>
  <si>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</si>
  <si>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</si>
  <si>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</si>
  <si>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</si>
  <si>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</si>
  <si>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</si>
  <si>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</si>
  <si>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</si>
  <si>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</si>
  <si>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</si>
  <si>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</si>
  <si>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</si>
  <si>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</si>
  <si>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</si>
  <si>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</si>
  <si>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</si>
  <si>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</si>
  <si>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</si>
  <si>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</si>
  <si>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</si>
  <si>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</si>
  <si>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</si>
  <si>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</si>
  <si>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</si>
  <si>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</si>
  <si>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</si>
  <si>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</si>
  <si>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</si>
  <si>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</si>
  <si>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</si>
  <si>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</si>
  <si>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</si>
  <si>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</si>
  <si>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</si>
  <si>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</si>
  <si>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</si>
  <si>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</si>
  <si>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</si>
  <si>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</si>
  <si>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</si>
  <si>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</si>
  <si>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</si>
  <si>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</si>
  <si>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</si>
  <si>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</si>
  <si>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</si>
  <si>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</si>
  <si>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</si>
  <si>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</si>
  <si>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</si>
  <si>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</si>
  <si>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</si>
  <si>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</si>
  <si>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</si>
  <si>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</si>
  <si>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</si>
  <si>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</si>
  <si>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</si>
  <si>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</si>
  <si>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</si>
  <si>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</si>
  <si>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</si>
  <si>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</si>
  <si>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</si>
  <si>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</si>
  <si>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</si>
  <si>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</si>
  <si>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</si>
  <si>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</si>
  <si>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</si>
  <si>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</si>
  <si>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</si>
  <si>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</si>
  <si>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</si>
  <si>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</si>
  <si>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</si>
  <si>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</si>
  <si>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</si>
  <si>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</si>
  <si>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</si>
  <si>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</si>
  <si>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</si>
  <si>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</si>
  <si>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</si>
  <si>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</si>
  <si>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</si>
  <si>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</si>
  <si>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Субсидия на реализацию мероприятий п поддержке отрасли культуры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</si>
  <si>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</si>
  <si>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</si>
  <si>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</si>
  <si>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Источники финансирования дефицита бюджета на 2017 год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</si>
  <si>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</si>
  <si>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</si>
  <si>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</si>
  <si>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</si>
  <si>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</si>
  <si>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</si>
  <si>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</si>
  <si>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</si>
  <si>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</si>
  <si>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</si>
  <si>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</si>
  <si>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</si>
  <si>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</si>
  <si>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</si>
  <si>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</si>
  <si>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</si>
  <si>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</si>
  <si>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</si>
  <si>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</si>
  <si>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</si>
  <si>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</si>
  <si>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</si>
  <si>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</si>
  <si>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</si>
  <si>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</si>
  <si>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</si>
  <si>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</si>
  <si>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</si>
  <si>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</si>
  <si>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</si>
  <si>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</si>
  <si>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</si>
  <si>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</si>
  <si>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</si>
  <si>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</si>
  <si>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</si>
  <si>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</si>
  <si>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</si>
  <si>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</si>
  <si>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</si>
  <si>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</si>
  <si>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</si>
  <si>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</si>
  <si>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</si>
  <si>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</si>
  <si>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</si>
  <si>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</si>
  <si>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</si>
  <si>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</si>
  <si>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</si>
  <si>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</si>
  <si>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</si>
  <si>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</si>
  <si>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</si>
  <si>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</si>
  <si>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</si>
  <si>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</si>
  <si>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</si>
  <si>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</si>
  <si>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</si>
  <si>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 </t>
  </si>
  <si>
    <t xml:space="preserve">Денежные взыскания (штрафы) за нарушение законодательства РФ об административных правонарушениях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</si>
  <si>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</si>
  <si>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</si>
  <si>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 решению "Об исполнении бюджета муниципального образования «Суоярвский район» за  2017 год</t>
  </si>
  <si>
    <t>Структура доходов бюджета муниципального образования "Суоярвский район" за 2017 год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</si>
  <si>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</si>
  <si>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09 0 01 43240</t>
  </si>
  <si>
    <t>06 2 01 43250</t>
  </si>
  <si>
    <t>03 1 01 S3250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</si>
  <si>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финансамир Республики Карелия"(на увеличение ставки по налогу на имущество"</t>
  </si>
  <si>
    <t>Cофинансирование программыРК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</si>
  <si>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</si>
  <si>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</si>
  <si>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</si>
  <si>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</si>
  <si>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</si>
  <si>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</si>
  <si>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</si>
  <si>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</si>
  <si>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</si>
  <si>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Программа РК "Развитие культуры" связанная с поэтапным достижением на 2017 год целевых значений средней заработной платы отдельных категорий работников бюджетной сферы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</si>
  <si>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</si>
  <si>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</si>
  <si>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</si>
  <si>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</si>
  <si>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</si>
  <si>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</si>
  <si>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</si>
  <si>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</si>
  <si>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</si>
  <si>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</si>
  <si>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</si>
  <si>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</si>
  <si>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</si>
  <si>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</si>
  <si>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</si>
  <si>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</si>
  <si>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</si>
  <si>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</si>
  <si>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</si>
  <si>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</si>
  <si>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</si>
  <si>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</si>
  <si>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</si>
  <si>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</si>
  <si>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</si>
  <si>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</si>
  <si>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</si>
  <si>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</si>
  <si>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</si>
  <si>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01 1 02 L0970</t>
  </si>
  <si>
    <t>01 1 02 S0970</t>
  </si>
  <si>
    <t>519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</si>
  <si>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</si>
  <si>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</si>
  <si>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</si>
  <si>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</si>
  <si>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</si>
  <si>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</si>
  <si>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560</t>
  </si>
  <si>
    <t>Субсидия бюджетам на поддержку отрасли культуры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</si>
  <si>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</si>
  <si>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12 0 00 00000 </t>
  </si>
  <si>
    <t>Обеспечение безопасности дорожного движения на автодорогах</t>
  </si>
  <si>
    <t>12 0 01 77950</t>
  </si>
  <si>
    <t>Повышение правового сознания и предупреждение опасного поведения участников дорожного движения</t>
  </si>
  <si>
    <t>12 0 01 77900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</si>
  <si>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</si>
  <si>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</si>
  <si>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Исполнение судебных актов Российской Федерации и мировых соглашений по возмещению причиненного вреда</t>
  </si>
  <si>
    <t>03 4 00 00000</t>
  </si>
  <si>
    <t xml:space="preserve">Реализация мероприятий в рамках Подпрограммы "Энергосбережение и повышение энергетической эффективности" </t>
  </si>
  <si>
    <t>03 4 01 77950</t>
  </si>
  <si>
    <t>Реализация мероприятий по модернизации материально-технической базы учреждения</t>
  </si>
  <si>
    <t>03 5 01 77950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</si>
  <si>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</si>
  <si>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</si>
  <si>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</si>
  <si>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</si>
  <si>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</si>
  <si>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</si>
  <si>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</si>
  <si>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</si>
  <si>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</si>
  <si>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</si>
  <si>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</si>
  <si>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</si>
  <si>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</si>
  <si>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</si>
  <si>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</si>
  <si>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</si>
  <si>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</si>
  <si>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</si>
  <si>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</si>
  <si>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</si>
  <si>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</si>
  <si>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</si>
  <si>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</si>
  <si>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</si>
  <si>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</si>
  <si>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</si>
  <si>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"Подписка"</t>
  </si>
  <si>
    <t>реализация мероприятий в рамках Подпрограммы "Подписка"</t>
  </si>
  <si>
    <t>Подпрограмма "Модернизация материально-технической базы"</t>
  </si>
  <si>
    <t>811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</si>
  <si>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</si>
  <si>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</si>
  <si>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</si>
  <si>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</si>
  <si>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</si>
  <si>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</si>
  <si>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</si>
  <si>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</si>
  <si>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</si>
  <si>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Исполнено за  2017 год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</si>
  <si>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</si>
  <si>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</si>
  <si>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</si>
  <si>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</si>
  <si>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</si>
  <si>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</si>
  <si>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</si>
  <si>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</si>
  <si>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</si>
  <si>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</si>
  <si>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</si>
  <si>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</si>
  <si>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</si>
  <si>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</si>
  <si>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</si>
  <si>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</si>
  <si>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08 3 01 76000</t>
  </si>
  <si>
    <t>01 1 01 42190</t>
  </si>
  <si>
    <t>01 1 02 42190</t>
  </si>
  <si>
    <t>Дополнительное образование детей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</si>
</sst>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5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28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9"/>
      <color indexed="20"/>
      <name val="Times New Roman"/>
      <family val="1"/>
    </font>
    <font>
      <sz val="9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2"/>
      <color indexed="62"/>
      <name val="Times New Roman"/>
      <family val="1"/>
    </font>
    <font>
      <sz val="12"/>
      <color indexed="5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75" fillId="7" borderId="1" applyNumberFormat="0" applyAlignment="0" applyProtection="0"/>
    <xf numFmtId="0" fontId="76" fillId="20" borderId="2" applyNumberFormat="0" applyAlignment="0" applyProtection="0"/>
    <xf numFmtId="0" fontId="7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1" borderId="7" applyNumberFormat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10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 vertical="top"/>
    </xf>
    <xf numFmtId="0" fontId="0" fillId="0" borderId="0" xfId="0" applyFont="1" applyAlignment="1">
      <alignment/>
    </xf>
    <xf numFmtId="3" fontId="2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3" fontId="2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15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16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" fontId="22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vertical="top"/>
    </xf>
    <xf numFmtId="3" fontId="37" fillId="0" borderId="10" xfId="0" applyNumberFormat="1" applyFont="1" applyBorder="1" applyAlignment="1">
      <alignment vertical="top"/>
    </xf>
    <xf numFmtId="3" fontId="37" fillId="0" borderId="12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15" fillId="24" borderId="10" xfId="0" applyNumberFormat="1" applyFont="1" applyFill="1" applyBorder="1" applyAlignment="1">
      <alignment vertical="top"/>
    </xf>
    <xf numFmtId="3" fontId="15" fillId="24" borderId="12" xfId="0" applyNumberFormat="1" applyFont="1" applyFill="1" applyBorder="1" applyAlignment="1">
      <alignment vertical="top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>
      <alignment vertical="top"/>
    </xf>
    <xf numFmtId="49" fontId="10" fillId="0" borderId="15" xfId="0" applyNumberFormat="1" applyFont="1" applyBorder="1" applyAlignment="1">
      <alignment vertical="top"/>
    </xf>
    <xf numFmtId="3" fontId="41" fillId="0" borderId="10" xfId="0" applyNumberFormat="1" applyFont="1" applyBorder="1" applyAlignment="1">
      <alignment vertical="top"/>
    </xf>
    <xf numFmtId="3" fontId="41" fillId="0" borderId="12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3" fontId="42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Alignment="1">
      <alignment vertical="top"/>
    </xf>
    <xf numFmtId="3" fontId="43" fillId="0" borderId="0" xfId="0" applyNumberFormat="1" applyFont="1" applyAlignment="1">
      <alignment vertical="top"/>
    </xf>
    <xf numFmtId="3" fontId="37" fillId="0" borderId="10" xfId="0" applyNumberFormat="1" applyFont="1" applyBorder="1" applyAlignment="1">
      <alignment vertical="top"/>
    </xf>
    <xf numFmtId="3" fontId="37" fillId="0" borderId="12" xfId="0" applyNumberFormat="1" applyFont="1" applyBorder="1" applyAlignment="1">
      <alignment vertical="top"/>
    </xf>
    <xf numFmtId="49" fontId="2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left" vertical="top" wrapText="1"/>
    </xf>
    <xf numFmtId="49" fontId="15" fillId="22" borderId="12" xfId="0" applyNumberFormat="1" applyFont="1" applyFill="1" applyBorder="1" applyAlignment="1" applyProtection="1">
      <alignment horizontal="center" vertical="center" wrapText="1"/>
      <protection/>
    </xf>
    <xf numFmtId="49" fontId="29" fillId="0" borderId="21" xfId="0" applyNumberFormat="1" applyFont="1" applyFill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1" xfId="0" applyFont="1" applyBorder="1" applyAlignment="1">
      <alignment wrapText="1"/>
    </xf>
    <xf numFmtId="188" fontId="23" fillId="0" borderId="21" xfId="0" applyNumberFormat="1" applyFont="1" applyFill="1" applyBorder="1" applyAlignment="1">
      <alignment horizontal="left" vertical="center" wrapText="1"/>
    </xf>
    <xf numFmtId="49" fontId="3" fillId="22" borderId="21" xfId="0" applyNumberFormat="1" applyFont="1" applyFill="1" applyBorder="1" applyAlignment="1">
      <alignment horizontal="left" vertical="center" wrapText="1"/>
    </xf>
    <xf numFmtId="49" fontId="28" fillId="22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wrapText="1"/>
    </xf>
    <xf numFmtId="0" fontId="3" fillId="22" borderId="21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32" fillId="0" borderId="21" xfId="0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49" fontId="26" fillId="0" borderId="21" xfId="0" applyNumberFormat="1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1" fontId="23" fillId="0" borderId="21" xfId="0" applyNumberFormat="1" applyFont="1" applyFill="1" applyBorder="1" applyAlignment="1">
      <alignment horizontal="left" vertical="center" wrapText="1"/>
    </xf>
    <xf numFmtId="0" fontId="30" fillId="0" borderId="21" xfId="0" applyNumberFormat="1" applyFont="1" applyBorder="1" applyAlignment="1">
      <alignment horizontal="left" vertical="top" wrapText="1"/>
    </xf>
    <xf numFmtId="0" fontId="28" fillId="22" borderId="21" xfId="0" applyFont="1" applyFill="1" applyBorder="1" applyAlignment="1">
      <alignment horizontal="left" vertical="top" wrapText="1"/>
    </xf>
    <xf numFmtId="1" fontId="30" fillId="0" borderId="21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" fontId="30" fillId="0" borderId="22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wrapText="1"/>
    </xf>
    <xf numFmtId="49" fontId="3" fillId="22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21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48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 quotePrefix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4" fontId="49" fillId="22" borderId="10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19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justify" wrapText="1"/>
    </xf>
    <xf numFmtId="49" fontId="16" fillId="0" borderId="10" xfId="0" applyNumberFormat="1" applyFont="1" applyBorder="1" applyAlignment="1" quotePrefix="1">
      <alignment horizontal="center" vertical="top" wrapText="1"/>
    </xf>
    <xf numFmtId="4" fontId="16" fillId="0" borderId="19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9" xfId="0" applyNumberFormat="1" applyFont="1" applyBorder="1" applyAlignment="1">
      <alignment vertical="top"/>
    </xf>
    <xf numFmtId="194" fontId="10" fillId="0" borderId="10" xfId="232" applyNumberFormat="1" applyFont="1" applyFill="1" applyBorder="1" applyAlignment="1" applyProtection="1">
      <alignment horizontal="right" vertical="top"/>
      <protection hidden="1"/>
    </xf>
    <xf numFmtId="49" fontId="36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 quotePrefix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justify" wrapText="1"/>
    </xf>
    <xf numFmtId="4" fontId="10" fillId="0" borderId="10" xfId="0" applyNumberFormat="1" applyFont="1" applyBorder="1" applyAlignment="1">
      <alignment vertical="top"/>
    </xf>
    <xf numFmtId="194" fontId="10" fillId="0" borderId="10" xfId="233" applyNumberFormat="1" applyFont="1" applyFill="1" applyBorder="1" applyAlignment="1" applyProtection="1">
      <alignment horizontal="right" vertical="top"/>
      <protection hidden="1"/>
    </xf>
    <xf numFmtId="0" fontId="10" fillId="0" borderId="10" xfId="514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234" applyNumberFormat="1" applyFont="1" applyFill="1" applyBorder="1" applyAlignment="1" applyProtection="1">
      <alignment horizontal="right" vertical="top"/>
      <protection hidden="1"/>
    </xf>
    <xf numFmtId="194" fontId="10" fillId="0" borderId="19" xfId="514" applyNumberFormat="1" applyFont="1" applyFill="1" applyBorder="1" applyAlignment="1" applyProtection="1">
      <alignment horizontal="right" vertical="justify"/>
      <protection hidden="1"/>
    </xf>
    <xf numFmtId="194" fontId="10" fillId="0" borderId="10" xfId="23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194" fontId="10" fillId="0" borderId="24" xfId="236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vertical="center" wrapText="1"/>
      <protection hidden="1"/>
    </xf>
    <xf numFmtId="49" fontId="51" fillId="0" borderId="10" xfId="0" applyNumberFormat="1" applyFont="1" applyBorder="1" applyAlignment="1">
      <alignment horizontal="center" vertical="top" wrapText="1"/>
    </xf>
    <xf numFmtId="0" fontId="10" fillId="0" borderId="10" xfId="514" applyNumberFormat="1" applyFont="1" applyFill="1" applyBorder="1" applyAlignment="1" applyProtection="1">
      <alignment vertical="center" wrapText="1"/>
      <protection hidden="1"/>
    </xf>
    <xf numFmtId="194" fontId="10" fillId="0" borderId="10" xfId="199" applyNumberFormat="1" applyFont="1" applyFill="1" applyBorder="1" applyAlignment="1" applyProtection="1">
      <alignment horizontal="right" vertical="top"/>
      <protection hidden="1"/>
    </xf>
    <xf numFmtId="0" fontId="16" fillId="0" borderId="0" xfId="0" applyNumberFormat="1" applyFont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vertical="top"/>
    </xf>
    <xf numFmtId="0" fontId="36" fillId="0" borderId="10" xfId="0" applyNumberFormat="1" applyFont="1" applyBorder="1" applyAlignment="1">
      <alignment wrapText="1"/>
    </xf>
    <xf numFmtId="194" fontId="10" fillId="0" borderId="10" xfId="237" applyNumberFormat="1" applyFont="1" applyFill="1" applyBorder="1" applyAlignment="1" applyProtection="1">
      <alignment horizontal="right" vertical="top"/>
      <protection hidden="1"/>
    </xf>
    <xf numFmtId="0" fontId="36" fillId="0" borderId="10" xfId="0" applyNumberFormat="1" applyFont="1" applyBorder="1" applyAlignment="1">
      <alignment horizontal="left" wrapText="1"/>
    </xf>
    <xf numFmtId="194" fontId="10" fillId="0" borderId="10" xfId="200" applyNumberFormat="1" applyFont="1" applyFill="1" applyBorder="1" applyAlignment="1" applyProtection="1">
      <alignment horizontal="right" vertical="top"/>
      <protection hidden="1"/>
    </xf>
    <xf numFmtId="0" fontId="18" fillId="0" borderId="10" xfId="0" applyNumberFormat="1" applyFont="1" applyBorder="1" applyAlignment="1">
      <alignment horizontal="left" wrapText="1"/>
    </xf>
    <xf numFmtId="194" fontId="38" fillId="0" borderId="10" xfId="355" applyNumberFormat="1" applyFont="1" applyFill="1" applyBorder="1" applyAlignment="1" applyProtection="1">
      <alignment horizontal="right" vertical="top"/>
      <protection hidden="1"/>
    </xf>
    <xf numFmtId="0" fontId="36" fillId="0" borderId="10" xfId="0" applyFont="1" applyBorder="1" applyAlignment="1">
      <alignment horizontal="left" wrapText="1"/>
    </xf>
    <xf numFmtId="194" fontId="10" fillId="0" borderId="10" xfId="238" applyNumberFormat="1" applyFont="1" applyFill="1" applyBorder="1" applyAlignment="1" applyProtection="1">
      <alignment horizontal="right" vertical="top"/>
      <protection hidden="1"/>
    </xf>
    <xf numFmtId="4" fontId="18" fillId="0" borderId="10" xfId="0" applyNumberFormat="1" applyFont="1" applyBorder="1" applyAlignment="1">
      <alignment vertical="top"/>
    </xf>
    <xf numFmtId="194" fontId="10" fillId="0" borderId="10" xfId="239" applyNumberFormat="1" applyFont="1" applyFill="1" applyBorder="1" applyAlignment="1" applyProtection="1">
      <alignment horizontal="right" vertical="top"/>
      <protection hidden="1"/>
    </xf>
    <xf numFmtId="0" fontId="38" fillId="0" borderId="24" xfId="203" applyNumberFormat="1" applyFont="1" applyFill="1" applyBorder="1" applyAlignment="1" applyProtection="1">
      <alignment horizontal="left" vertical="top" wrapText="1"/>
      <protection hidden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19" xfId="0" applyNumberFormat="1" applyFont="1" applyBorder="1" applyAlignment="1">
      <alignment vertical="top"/>
    </xf>
    <xf numFmtId="194" fontId="38" fillId="0" borderId="10" xfId="202" applyNumberFormat="1" applyFont="1" applyFill="1" applyBorder="1" applyAlignment="1" applyProtection="1">
      <alignment horizontal="right" vertical="top"/>
      <protection hidden="1"/>
    </xf>
    <xf numFmtId="0" fontId="10" fillId="0" borderId="10" xfId="203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241" applyNumberFormat="1" applyFont="1" applyFill="1" applyBorder="1" applyAlignment="1" applyProtection="1">
      <alignment horizontal="right" vertical="top"/>
      <protection hidden="1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19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194" fontId="10" fillId="0" borderId="10" xfId="242" applyNumberFormat="1" applyFont="1" applyFill="1" applyBorder="1" applyAlignment="1" applyProtection="1">
      <alignment horizontal="right" vertical="top"/>
      <protection hidden="1"/>
    </xf>
    <xf numFmtId="194" fontId="10" fillId="0" borderId="10" xfId="375" applyNumberFormat="1" applyFont="1" applyFill="1" applyBorder="1" applyAlignment="1" applyProtection="1">
      <alignment horizontal="right" vertical="top"/>
      <protection hidden="1"/>
    </xf>
    <xf numFmtId="194" fontId="10" fillId="0" borderId="10" xfId="358" applyNumberFormat="1" applyFont="1" applyFill="1" applyBorder="1" applyAlignment="1" applyProtection="1">
      <alignment horizontal="right" vertical="top"/>
      <protection hidden="1"/>
    </xf>
    <xf numFmtId="194" fontId="10" fillId="0" borderId="10" xfId="243" applyNumberFormat="1" applyFont="1" applyFill="1" applyBorder="1" applyAlignment="1" applyProtection="1">
      <alignment horizontal="right" vertical="top"/>
      <protection hidden="1"/>
    </xf>
    <xf numFmtId="0" fontId="41" fillId="0" borderId="10" xfId="0" applyFont="1" applyBorder="1" applyAlignment="1">
      <alignment vertical="justify" wrapText="1"/>
    </xf>
    <xf numFmtId="49" fontId="41" fillId="0" borderId="10" xfId="0" applyNumberFormat="1" applyFont="1" applyBorder="1" applyAlignment="1">
      <alignment horizontal="center" vertical="top" wrapText="1"/>
    </xf>
    <xf numFmtId="4" fontId="41" fillId="0" borderId="19" xfId="0" applyNumberFormat="1" applyFont="1" applyBorder="1" applyAlignment="1">
      <alignment vertical="top"/>
    </xf>
    <xf numFmtId="194" fontId="10" fillId="0" borderId="10" xfId="244" applyNumberFormat="1" applyFont="1" applyFill="1" applyBorder="1" applyAlignment="1" applyProtection="1">
      <alignment horizontal="right" vertical="top"/>
      <protection hidden="1"/>
    </xf>
    <xf numFmtId="4" fontId="41" fillId="0" borderId="10" xfId="0" applyNumberFormat="1" applyFont="1" applyBorder="1" applyAlignment="1">
      <alignment vertical="top"/>
    </xf>
    <xf numFmtId="0" fontId="38" fillId="0" borderId="0" xfId="0" applyNumberFormat="1" applyFont="1" applyAlignment="1">
      <alignment horizontal="left" wrapText="1"/>
    </xf>
    <xf numFmtId="4" fontId="38" fillId="0" borderId="10" xfId="0" applyNumberFormat="1" applyFont="1" applyBorder="1" applyAlignment="1">
      <alignment vertical="top"/>
    </xf>
    <xf numFmtId="0" fontId="10" fillId="0" borderId="10" xfId="0" applyNumberFormat="1" applyFont="1" applyBorder="1" applyAlignment="1">
      <alignment wrapText="1"/>
    </xf>
    <xf numFmtId="194" fontId="10" fillId="0" borderId="10" xfId="24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3" fontId="38" fillId="0" borderId="10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194" fontId="10" fillId="0" borderId="10" xfId="246" applyNumberFormat="1" applyFont="1" applyFill="1" applyBorder="1" applyAlignment="1" applyProtection="1">
      <alignment horizontal="right" vertical="top"/>
      <protection hidden="1"/>
    </xf>
    <xf numFmtId="194" fontId="10" fillId="0" borderId="24" xfId="228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vertical="center"/>
    </xf>
    <xf numFmtId="4" fontId="51" fillId="0" borderId="19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0" fillId="0" borderId="24" xfId="514" applyNumberFormat="1" applyFont="1" applyFill="1" applyBorder="1" applyAlignment="1" applyProtection="1">
      <alignment wrapText="1"/>
      <protection hidden="1"/>
    </xf>
    <xf numFmtId="194" fontId="10" fillId="0" borderId="10" xfId="247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>
      <alignment wrapText="1"/>
    </xf>
    <xf numFmtId="0" fontId="10" fillId="0" borderId="24" xfId="515" applyNumberFormat="1" applyFont="1" applyFill="1" applyBorder="1" applyAlignment="1" applyProtection="1">
      <alignment wrapText="1"/>
      <protection hidden="1"/>
    </xf>
    <xf numFmtId="4" fontId="51" fillId="0" borderId="19" xfId="0" applyNumberFormat="1" applyFont="1" applyBorder="1" applyAlignment="1">
      <alignment vertical="justify"/>
    </xf>
    <xf numFmtId="49" fontId="52" fillId="0" borderId="10" xfId="0" applyNumberFormat="1" applyFont="1" applyBorder="1" applyAlignment="1">
      <alignment horizontal="center" vertical="top" wrapText="1"/>
    </xf>
    <xf numFmtId="4" fontId="52" fillId="0" borderId="19" xfId="0" applyNumberFormat="1" applyFont="1" applyBorder="1" applyAlignment="1">
      <alignment vertical="justify"/>
    </xf>
    <xf numFmtId="0" fontId="16" fillId="0" borderId="10" xfId="514" applyNumberFormat="1" applyFont="1" applyFill="1" applyBorder="1" applyAlignment="1" applyProtection="1">
      <alignment horizontal="left" vertical="center" wrapText="1"/>
      <protection hidden="1"/>
    </xf>
    <xf numFmtId="194" fontId="41" fillId="0" borderId="24" xfId="388" applyNumberFormat="1" applyFont="1" applyFill="1" applyBorder="1" applyAlignment="1" applyProtection="1">
      <alignment horizontal="right" vertical="top"/>
      <protection hidden="1"/>
    </xf>
    <xf numFmtId="4" fontId="36" fillId="0" borderId="10" xfId="0" applyNumberFormat="1" applyFont="1" applyBorder="1" applyAlignment="1">
      <alignment vertical="top"/>
    </xf>
    <xf numFmtId="4" fontId="16" fillId="0" borderId="19" xfId="0" applyNumberFormat="1" applyFont="1" applyBorder="1" applyAlignment="1">
      <alignment vertical="justify"/>
    </xf>
    <xf numFmtId="0" fontId="36" fillId="0" borderId="10" xfId="0" applyFont="1" applyBorder="1" applyAlignment="1">
      <alignment vertical="distributed" wrapText="1"/>
    </xf>
    <xf numFmtId="194" fontId="10" fillId="0" borderId="24" xfId="253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19" xfId="0" applyNumberFormat="1" applyFont="1" applyBorder="1" applyAlignment="1">
      <alignment vertical="justify"/>
    </xf>
    <xf numFmtId="0" fontId="41" fillId="0" borderId="24" xfId="225" applyNumberFormat="1" applyFont="1" applyFill="1" applyBorder="1" applyAlignment="1" applyProtection="1">
      <alignment horizontal="left" vertical="top" wrapText="1"/>
      <protection hidden="1"/>
    </xf>
    <xf numFmtId="4" fontId="41" fillId="0" borderId="19" xfId="0" applyNumberFormat="1" applyFont="1" applyBorder="1" applyAlignment="1">
      <alignment vertical="justify"/>
    </xf>
    <xf numFmtId="16" fontId="15" fillId="0" borderId="10" xfId="0" applyNumberFormat="1" applyFont="1" applyBorder="1" applyAlignment="1">
      <alignment vertical="top"/>
    </xf>
    <xf numFmtId="0" fontId="10" fillId="0" borderId="10" xfId="225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254" applyNumberFormat="1" applyFont="1" applyFill="1" applyBorder="1" applyAlignment="1" applyProtection="1">
      <alignment horizontal="right" vertical="top"/>
      <protection hidden="1"/>
    </xf>
    <xf numFmtId="0" fontId="36" fillId="0" borderId="10" xfId="0" applyFont="1" applyBorder="1" applyAlignment="1">
      <alignment vertical="justify" wrapText="1"/>
    </xf>
    <xf numFmtId="194" fontId="10" fillId="0" borderId="24" xfId="255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vertical="justify" wrapText="1"/>
    </xf>
    <xf numFmtId="49" fontId="37" fillId="0" borderId="10" xfId="0" applyNumberFormat="1" applyFont="1" applyBorder="1" applyAlignment="1">
      <alignment horizontal="center" vertical="top" wrapText="1"/>
    </xf>
    <xf numFmtId="4" fontId="37" fillId="0" borderId="19" xfId="0" applyNumberFormat="1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vertical="justify" wrapText="1"/>
    </xf>
    <xf numFmtId="194" fontId="10" fillId="0" borderId="10" xfId="257" applyNumberFormat="1" applyFont="1" applyFill="1" applyBorder="1" applyAlignment="1" applyProtection="1">
      <alignment horizontal="right" vertical="top"/>
      <protection hidden="1"/>
    </xf>
    <xf numFmtId="0" fontId="41" fillId="24" borderId="24" xfId="147" applyNumberFormat="1" applyFont="1" applyFill="1" applyBorder="1" applyAlignment="1" applyProtection="1">
      <alignment vertical="top" wrapText="1"/>
      <protection hidden="1"/>
    </xf>
    <xf numFmtId="0" fontId="37" fillId="24" borderId="24" xfId="148" applyNumberFormat="1" applyFont="1" applyFill="1" applyBorder="1" applyAlignment="1" applyProtection="1">
      <alignment vertical="top" wrapText="1"/>
      <protection hidden="1"/>
    </xf>
    <xf numFmtId="0" fontId="36" fillId="24" borderId="10" xfId="148" applyNumberFormat="1" applyFont="1" applyFill="1" applyBorder="1" applyAlignment="1" applyProtection="1">
      <alignment vertical="top" wrapText="1"/>
      <protection hidden="1"/>
    </xf>
    <xf numFmtId="194" fontId="36" fillId="0" borderId="10" xfId="149" applyNumberFormat="1" applyFont="1" applyFill="1" applyBorder="1" applyAlignment="1" applyProtection="1">
      <alignment horizontal="right" vertical="center"/>
      <protection hidden="1"/>
    </xf>
    <xf numFmtId="4" fontId="53" fillId="0" borderId="10" xfId="0" applyNumberFormat="1" applyFont="1" applyBorder="1" applyAlignment="1">
      <alignment vertical="top"/>
    </xf>
    <xf numFmtId="0" fontId="37" fillId="24" borderId="24" xfId="150" applyNumberFormat="1" applyFont="1" applyFill="1" applyBorder="1" applyAlignment="1" applyProtection="1">
      <alignment vertical="top" wrapText="1"/>
      <protection hidden="1"/>
    </xf>
    <xf numFmtId="0" fontId="10" fillId="24" borderId="10" xfId="150" applyNumberFormat="1" applyFont="1" applyFill="1" applyBorder="1" applyAlignment="1" applyProtection="1">
      <alignment vertical="top" wrapText="1"/>
      <protection hidden="1"/>
    </xf>
    <xf numFmtId="194" fontId="10" fillId="0" borderId="10" xfId="151" applyNumberFormat="1" applyFont="1" applyFill="1" applyBorder="1" applyAlignment="1" applyProtection="1">
      <alignment horizontal="right" vertical="center"/>
      <protection hidden="1"/>
    </xf>
    <xf numFmtId="0" fontId="42" fillId="24" borderId="24" xfId="265" applyNumberFormat="1" applyFont="1" applyFill="1" applyBorder="1" applyAlignment="1" applyProtection="1">
      <alignment horizontal="left" vertical="top" wrapText="1"/>
      <protection hidden="1"/>
    </xf>
    <xf numFmtId="49" fontId="37" fillId="0" borderId="10" xfId="0" applyNumberFormat="1" applyFont="1" applyBorder="1" applyAlignment="1">
      <alignment horizontal="center" vertical="top" wrapText="1"/>
    </xf>
    <xf numFmtId="4" fontId="37" fillId="0" borderId="19" xfId="0" applyNumberFormat="1" applyFont="1" applyBorder="1" applyAlignment="1">
      <alignment vertical="top"/>
    </xf>
    <xf numFmtId="0" fontId="10" fillId="0" borderId="10" xfId="265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266" applyNumberFormat="1" applyFont="1" applyFill="1" applyBorder="1" applyAlignment="1" applyProtection="1">
      <alignment horizontal="right" vertical="center"/>
      <protection hidden="1"/>
    </xf>
    <xf numFmtId="0" fontId="37" fillId="24" borderId="24" xfId="272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7" applyNumberFormat="1" applyFont="1" applyFill="1" applyBorder="1" applyAlignment="1" applyProtection="1">
      <alignment horizontal="left" vertical="top" wrapText="1"/>
      <protection hidden="1"/>
    </xf>
    <xf numFmtId="0" fontId="37" fillId="24" borderId="24" xfId="307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8" applyNumberFormat="1" applyFont="1" applyFill="1" applyBorder="1" applyAlignment="1" applyProtection="1">
      <alignment horizontal="left" vertical="top" wrapText="1"/>
      <protection hidden="1"/>
    </xf>
    <xf numFmtId="194" fontId="10" fillId="0" borderId="19" xfId="266" applyNumberFormat="1" applyFont="1" applyFill="1" applyBorder="1" applyAlignment="1" applyProtection="1">
      <alignment horizontal="right" vertical="top"/>
      <protection hidden="1"/>
    </xf>
    <xf numFmtId="0" fontId="37" fillId="24" borderId="24" xfId="308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9" applyNumberFormat="1" applyFont="1" applyFill="1" applyBorder="1" applyAlignment="1" applyProtection="1">
      <alignment horizontal="left" vertical="top" wrapText="1"/>
      <protection hidden="1"/>
    </xf>
    <xf numFmtId="194" fontId="10" fillId="0" borderId="19" xfId="266" applyNumberFormat="1" applyFont="1" applyFill="1" applyBorder="1" applyAlignment="1" applyProtection="1">
      <alignment horizontal="right" vertical="center"/>
      <protection hidden="1"/>
    </xf>
    <xf numFmtId="0" fontId="15" fillId="24" borderId="24" xfId="271" applyNumberFormat="1" applyFont="1" applyFill="1" applyBorder="1" applyAlignment="1" applyProtection="1">
      <alignment horizontal="left" vertical="top" wrapText="1"/>
      <protection hidden="1"/>
    </xf>
    <xf numFmtId="0" fontId="10" fillId="0" borderId="10" xfId="270" applyNumberFormat="1" applyFont="1" applyFill="1" applyBorder="1" applyAlignment="1" applyProtection="1">
      <alignment horizontal="left" vertical="top" wrapText="1"/>
      <protection hidden="1"/>
    </xf>
    <xf numFmtId="0" fontId="54" fillId="24" borderId="24" xfId="152" applyNumberFormat="1" applyFont="1" applyFill="1" applyBorder="1" applyAlignment="1" applyProtection="1">
      <alignment vertical="top" wrapText="1"/>
      <protection hidden="1"/>
    </xf>
    <xf numFmtId="0" fontId="10" fillId="0" borderId="10" xfId="152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153" applyNumberFormat="1" applyFont="1" applyFill="1" applyBorder="1" applyAlignment="1" applyProtection="1">
      <alignment horizontal="right" vertical="center"/>
      <protection hidden="1"/>
    </xf>
    <xf numFmtId="194" fontId="10" fillId="0" borderId="10" xfId="258" applyNumberFormat="1" applyFont="1" applyFill="1" applyBorder="1" applyAlignment="1" applyProtection="1">
      <alignment horizontal="right" vertical="top"/>
      <protection hidden="1"/>
    </xf>
    <xf numFmtId="0" fontId="55" fillId="24" borderId="24" xfId="154" applyNumberFormat="1" applyFont="1" applyFill="1" applyBorder="1" applyAlignment="1" applyProtection="1">
      <alignment horizontal="left" vertical="top" wrapText="1"/>
      <protection hidden="1"/>
    </xf>
    <xf numFmtId="4" fontId="10" fillId="0" borderId="12" xfId="0" applyNumberFormat="1" applyFont="1" applyBorder="1" applyAlignment="1">
      <alignment vertical="top"/>
    </xf>
    <xf numFmtId="49" fontId="19" fillId="0" borderId="10" xfId="0" applyNumberFormat="1" applyFont="1" applyBorder="1" applyAlignment="1">
      <alignment horizontal="center" vertical="top" wrapText="1"/>
    </xf>
    <xf numFmtId="4" fontId="19" fillId="0" borderId="19" xfId="0" applyNumberFormat="1" applyFont="1" applyBorder="1" applyAlignment="1">
      <alignment vertical="top"/>
    </xf>
    <xf numFmtId="0" fontId="37" fillId="24" borderId="24" xfId="155" applyNumberFormat="1" applyFont="1" applyFill="1" applyBorder="1" applyAlignment="1" applyProtection="1">
      <alignment horizontal="left" vertical="top" wrapText="1"/>
      <protection hidden="1"/>
    </xf>
    <xf numFmtId="187" fontId="37" fillId="0" borderId="19" xfId="517" applyNumberFormat="1" applyFont="1" applyBorder="1" applyAlignment="1">
      <alignment vertical="top"/>
      <protection/>
    </xf>
    <xf numFmtId="0" fontId="10" fillId="0" borderId="10" xfId="186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187" applyNumberFormat="1" applyFont="1" applyFill="1" applyBorder="1" applyAlignment="1" applyProtection="1">
      <alignment horizontal="right" vertical="top"/>
      <protection hidden="1"/>
    </xf>
    <xf numFmtId="194" fontId="10" fillId="0" borderId="10" xfId="259" applyNumberFormat="1" applyFont="1" applyFill="1" applyBorder="1" applyAlignment="1" applyProtection="1">
      <alignment horizontal="right" vertical="top"/>
      <protection hidden="1"/>
    </xf>
    <xf numFmtId="0" fontId="37" fillId="24" borderId="24" xfId="188" applyNumberFormat="1" applyFont="1" applyFill="1" applyBorder="1" applyAlignment="1" applyProtection="1">
      <alignment horizontal="left" vertical="top" wrapText="1"/>
      <protection hidden="1"/>
    </xf>
    <xf numFmtId="0" fontId="10" fillId="24" borderId="10" xfId="188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189" applyNumberFormat="1" applyFont="1" applyFill="1" applyBorder="1" applyAlignment="1" applyProtection="1">
      <alignment horizontal="right" vertical="center"/>
      <protection hidden="1"/>
    </xf>
    <xf numFmtId="0" fontId="10" fillId="0" borderId="10" xfId="190" applyNumberFormat="1" applyFont="1" applyFill="1" applyBorder="1" applyAlignment="1" applyProtection="1">
      <alignment horizontal="left" vertical="top" wrapText="1"/>
      <protection hidden="1"/>
    </xf>
    <xf numFmtId="194" fontId="10" fillId="0" borderId="10" xfId="191" applyNumberFormat="1" applyFont="1" applyFill="1" applyBorder="1" applyAlignment="1" applyProtection="1">
      <alignment horizontal="right" vertical="center"/>
      <protection hidden="1"/>
    </xf>
    <xf numFmtId="4" fontId="56" fillId="0" borderId="10" xfId="0" applyNumberFormat="1" applyFont="1" applyBorder="1" applyAlignment="1">
      <alignment vertical="top"/>
    </xf>
    <xf numFmtId="194" fontId="10" fillId="0" borderId="10" xfId="260" applyNumberFormat="1" applyFont="1" applyFill="1" applyBorder="1" applyAlignment="1" applyProtection="1">
      <alignment horizontal="right" vertical="top"/>
      <protection hidden="1"/>
    </xf>
    <xf numFmtId="0" fontId="19" fillId="0" borderId="10" xfId="0" applyFont="1" applyBorder="1" applyAlignment="1">
      <alignment wrapText="1"/>
    </xf>
    <xf numFmtId="194" fontId="10" fillId="0" borderId="10" xfId="261" applyNumberFormat="1" applyFont="1" applyFill="1" applyBorder="1" applyAlignment="1" applyProtection="1">
      <alignment horizontal="right" vertical="top"/>
      <protection hidden="1"/>
    </xf>
    <xf numFmtId="0" fontId="19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94" fontId="10" fillId="0" borderId="10" xfId="514" applyNumberFormat="1" applyFont="1" applyFill="1" applyBorder="1" applyAlignment="1" applyProtection="1">
      <alignment horizontal="right" vertical="justify"/>
      <protection hidden="1"/>
    </xf>
    <xf numFmtId="4" fontId="36" fillId="0" borderId="10" xfId="0" applyNumberFormat="1" applyFont="1" applyBorder="1" applyAlignment="1">
      <alignment vertical="top"/>
    </xf>
    <xf numFmtId="194" fontId="10" fillId="0" borderId="10" xfId="263" applyNumberFormat="1" applyFont="1" applyFill="1" applyBorder="1" applyAlignment="1" applyProtection="1">
      <alignment horizontal="right" vertical="top"/>
      <protection hidden="1"/>
    </xf>
    <xf numFmtId="0" fontId="10" fillId="0" borderId="15" xfId="0" applyFont="1" applyBorder="1" applyAlignment="1">
      <alignment vertical="justify" wrapText="1"/>
    </xf>
    <xf numFmtId="49" fontId="10" fillId="0" borderId="15" xfId="0" applyNumberFormat="1" applyFont="1" applyBorder="1" applyAlignment="1">
      <alignment horizontal="center" vertical="top" wrapText="1"/>
    </xf>
    <xf numFmtId="4" fontId="10" fillId="0" borderId="25" xfId="0" applyNumberFormat="1" applyFont="1" applyBorder="1" applyAlignment="1">
      <alignment vertical="top"/>
    </xf>
    <xf numFmtId="194" fontId="10" fillId="0" borderId="10" xfId="264" applyNumberFormat="1" applyFont="1" applyFill="1" applyBorder="1" applyAlignment="1" applyProtection="1">
      <alignment horizontal="right" vertical="top"/>
      <protection hidden="1"/>
    </xf>
    <xf numFmtId="194" fontId="10" fillId="0" borderId="10" xfId="143" applyNumberFormat="1" applyFont="1" applyFill="1" applyBorder="1" applyAlignment="1" applyProtection="1">
      <alignment horizontal="right" vertical="top"/>
      <protection hidden="1"/>
    </xf>
    <xf numFmtId="0" fontId="10" fillId="0" borderId="12" xfId="0" applyFont="1" applyBorder="1" applyAlignment="1">
      <alignment vertical="justify" wrapText="1"/>
    </xf>
    <xf numFmtId="49" fontId="10" fillId="0" borderId="12" xfId="0" applyNumberFormat="1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vertical="top"/>
    </xf>
    <xf numFmtId="0" fontId="49" fillId="0" borderId="26" xfId="0" applyFont="1" applyBorder="1" applyAlignment="1">
      <alignment vertical="justify"/>
    </xf>
    <xf numFmtId="49" fontId="12" fillId="0" borderId="26" xfId="0" applyNumberFormat="1" applyFont="1" applyBorder="1" applyAlignment="1">
      <alignment horizontal="center" vertical="top"/>
    </xf>
    <xf numFmtId="4" fontId="49" fillId="0" borderId="27" xfId="0" applyNumberFormat="1" applyFont="1" applyBorder="1" applyAlignment="1">
      <alignment vertical="top"/>
    </xf>
    <xf numFmtId="49" fontId="3" fillId="22" borderId="28" xfId="0" applyNumberFormat="1" applyFont="1" applyFill="1" applyBorder="1" applyAlignment="1">
      <alignment horizontal="center" vertical="center"/>
    </xf>
    <xf numFmtId="4" fontId="3" fillId="22" borderId="29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" fontId="29" fillId="0" borderId="30" xfId="0" applyNumberFormat="1" applyFont="1" applyBorder="1" applyAlignment="1">
      <alignment horizontal="center" vertical="center"/>
    </xf>
    <xf numFmtId="4" fontId="30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 vertical="center"/>
    </xf>
    <xf numFmtId="4" fontId="29" fillId="0" borderId="3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30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58" fillId="22" borderId="10" xfId="0" applyNumberFormat="1" applyFont="1" applyFill="1" applyBorder="1" applyAlignment="1" applyProtection="1">
      <alignment horizontal="center" vertical="center" wrapText="1"/>
      <protection/>
    </xf>
    <xf numFmtId="49" fontId="58" fillId="22" borderId="10" xfId="0" applyNumberFormat="1" applyFon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4" fontId="3" fillId="22" borderId="30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top" wrapText="1"/>
    </xf>
    <xf numFmtId="49" fontId="28" fillId="22" borderId="10" xfId="0" applyNumberFormat="1" applyFont="1" applyFill="1" applyBorder="1" applyAlignment="1" applyProtection="1">
      <alignment horizontal="center" vertical="center"/>
      <protection locked="0"/>
    </xf>
    <xf numFmtId="49" fontId="59" fillId="0" borderId="21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" fontId="26" fillId="0" borderId="30" xfId="0" applyNumberFormat="1" applyFont="1" applyBorder="1" applyAlignment="1">
      <alignment horizontal="center" vertical="center"/>
    </xf>
    <xf numFmtId="0" fontId="60" fillId="25" borderId="21" xfId="0" applyFont="1" applyFill="1" applyBorder="1" applyAlignment="1">
      <alignment horizontal="left" vertical="top" wrapText="1"/>
    </xf>
    <xf numFmtId="49" fontId="61" fillId="25" borderId="10" xfId="0" applyNumberFormat="1" applyFont="1" applyFill="1" applyBorder="1" applyAlignment="1" applyProtection="1">
      <alignment horizontal="center" vertical="center" wrapText="1"/>
      <protection/>
    </xf>
    <xf numFmtId="49" fontId="57" fillId="25" borderId="10" xfId="0" applyNumberFormat="1" applyFont="1" applyFill="1" applyBorder="1" applyAlignment="1" applyProtection="1">
      <alignment horizontal="center" vertical="center"/>
      <protection locked="0"/>
    </xf>
    <xf numFmtId="49" fontId="58" fillId="25" borderId="10" xfId="0" applyNumberFormat="1" applyFont="1" applyFill="1" applyBorder="1" applyAlignment="1" applyProtection="1">
      <alignment horizontal="center" vertical="center"/>
      <protection locked="0"/>
    </xf>
    <xf numFmtId="4" fontId="57" fillId="25" borderId="30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0" borderId="24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49" fontId="62" fillId="25" borderId="10" xfId="0" applyNumberFormat="1" applyFont="1" applyFill="1" applyBorder="1" applyAlignment="1">
      <alignment horizontal="center" vertical="center"/>
    </xf>
    <xf numFmtId="49" fontId="62" fillId="25" borderId="10" xfId="0" applyNumberFormat="1" applyFont="1" applyFill="1" applyBorder="1" applyAlignment="1" applyProtection="1">
      <alignment horizontal="center" vertical="center"/>
      <protection locked="0"/>
    </xf>
    <xf numFmtId="4" fontId="63" fillId="25" borderId="10" xfId="0" applyNumberFormat="1" applyFont="1" applyFill="1" applyBorder="1" applyAlignment="1">
      <alignment horizontal="center" vertical="center"/>
    </xf>
    <xf numFmtId="4" fontId="26" fillId="0" borderId="3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 vertical="center" wrapText="1"/>
    </xf>
    <xf numFmtId="49" fontId="3" fillId="22" borderId="10" xfId="0" applyNumberFormat="1" applyFont="1" applyFill="1" applyBorder="1" applyAlignment="1" applyProtection="1">
      <alignment horizontal="center" vertical="center"/>
      <protection/>
    </xf>
    <xf numFmtId="4" fontId="33" fillId="0" borderId="30" xfId="0" applyNumberFormat="1" applyFont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" fontId="28" fillId="22" borderId="30" xfId="0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49" fontId="28" fillId="22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4" fontId="46" fillId="0" borderId="30" xfId="0" applyNumberFormat="1" applyFont="1" applyBorder="1" applyAlignment="1">
      <alignment horizontal="center" vertical="center"/>
    </xf>
    <xf numFmtId="49" fontId="35" fillId="0" borderId="10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28" fillId="22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4" fontId="30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Fill="1" applyBorder="1" applyAlignment="1" applyProtection="1">
      <alignment horizontal="center" vertical="center"/>
      <protection/>
    </xf>
    <xf numFmtId="49" fontId="23" fillId="0" borderId="32" xfId="0" applyNumberFormat="1" applyFont="1" applyFill="1" applyBorder="1" applyAlignment="1" applyProtection="1">
      <alignment horizontal="center" vertical="center"/>
      <protection locked="0"/>
    </xf>
    <xf numFmtId="49" fontId="23" fillId="0" borderId="32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 vertical="center"/>
    </xf>
    <xf numFmtId="4" fontId="29" fillId="0" borderId="24" xfId="0" applyNumberFormat="1" applyFont="1" applyBorder="1" applyAlignment="1">
      <alignment horizontal="center" vertical="center"/>
    </xf>
    <xf numFmtId="4" fontId="30" fillId="0" borderId="24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3" fillId="26" borderId="3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 applyProtection="1">
      <alignment horizontal="center" vertical="center"/>
      <protection locked="0"/>
    </xf>
    <xf numFmtId="3" fontId="57" fillId="0" borderId="10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left" vertical="center" wrapText="1"/>
    </xf>
    <xf numFmtId="0" fontId="3" fillId="22" borderId="34" xfId="0" applyFont="1" applyFill="1" applyBorder="1" applyAlignment="1" applyProtection="1">
      <alignment horizontal="right" vertical="top" wrapText="1"/>
      <protection/>
    </xf>
    <xf numFmtId="49" fontId="3" fillId="2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7" fillId="0" borderId="24" xfId="190" applyNumberFormat="1" applyFont="1" applyFill="1" applyBorder="1" applyAlignment="1" applyProtection="1">
      <alignment horizontal="left" vertical="top" wrapText="1"/>
      <protection hidden="1"/>
    </xf>
    <xf numFmtId="49" fontId="64" fillId="0" borderId="21" xfId="0" applyNumberFormat="1" applyFont="1" applyFill="1" applyBorder="1" applyAlignment="1">
      <alignment horizontal="left" vertical="center" wrapText="1"/>
    </xf>
    <xf numFmtId="49" fontId="65" fillId="0" borderId="21" xfId="0" applyNumberFormat="1" applyFont="1" applyFill="1" applyBorder="1" applyAlignment="1">
      <alignment horizontal="left" vertical="center" wrapText="1"/>
    </xf>
    <xf numFmtId="49" fontId="66" fillId="0" borderId="21" xfId="0" applyNumberFormat="1" applyFont="1" applyFill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1" xfId="0" applyFont="1" applyBorder="1" applyAlignment="1">
      <alignment wrapText="1"/>
    </xf>
    <xf numFmtId="0" fontId="67" fillId="0" borderId="21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center" vertical="top" wrapText="1"/>
    </xf>
    <xf numFmtId="0" fontId="17" fillId="0" borderId="24" xfId="514" applyNumberFormat="1" applyFont="1" applyFill="1" applyBorder="1" applyAlignment="1" applyProtection="1">
      <alignment wrapText="1"/>
      <protection hidden="1"/>
    </xf>
    <xf numFmtId="0" fontId="7" fillId="0" borderId="24" xfId="515" applyNumberFormat="1" applyFont="1" applyFill="1" applyBorder="1" applyAlignment="1" applyProtection="1">
      <alignment wrapText="1"/>
      <protection hidden="1"/>
    </xf>
    <xf numFmtId="49" fontId="69" fillId="0" borderId="10" xfId="0" applyNumberFormat="1" applyFont="1" applyBorder="1" applyAlignment="1">
      <alignment horizontal="center" vertical="top" wrapText="1"/>
    </xf>
    <xf numFmtId="0" fontId="70" fillId="0" borderId="10" xfId="514" applyNumberFormat="1" applyFont="1" applyFill="1" applyBorder="1" applyAlignment="1" applyProtection="1">
      <alignment vertical="center" wrapText="1"/>
      <protection hidden="1"/>
    </xf>
    <xf numFmtId="0" fontId="69" fillId="0" borderId="24" xfId="515" applyNumberFormat="1" applyFont="1" applyFill="1" applyBorder="1" applyAlignment="1" applyProtection="1">
      <alignment wrapText="1"/>
      <protection hidden="1"/>
    </xf>
    <xf numFmtId="0" fontId="69" fillId="0" borderId="10" xfId="514" applyNumberFormat="1" applyFont="1" applyFill="1" applyBorder="1" applyAlignment="1" applyProtection="1">
      <alignment horizontal="left" vertical="top" wrapText="1"/>
      <protection hidden="1"/>
    </xf>
    <xf numFmtId="0" fontId="69" fillId="0" borderId="10" xfId="514" applyNumberFormat="1" applyFont="1" applyFill="1" applyBorder="1" applyAlignment="1" applyProtection="1">
      <alignment vertical="center" wrapText="1"/>
      <protection hidden="1"/>
    </xf>
    <xf numFmtId="0" fontId="70" fillId="0" borderId="10" xfId="514" applyNumberFormat="1" applyFont="1" applyFill="1" applyBorder="1" applyAlignment="1" applyProtection="1">
      <alignment horizontal="left" vertical="top" wrapText="1"/>
      <protection hidden="1"/>
    </xf>
    <xf numFmtId="49" fontId="71" fillId="0" borderId="10" xfId="0" applyNumberFormat="1" applyFont="1" applyBorder="1" applyAlignment="1">
      <alignment horizontal="center" vertical="top" wrapText="1"/>
    </xf>
    <xf numFmtId="0" fontId="17" fillId="0" borderId="10" xfId="514" applyNumberFormat="1" applyFont="1" applyFill="1" applyBorder="1" applyAlignment="1" applyProtection="1">
      <alignment horizontal="left" vertical="center" wrapText="1"/>
      <protection hidden="1"/>
    </xf>
    <xf numFmtId="4" fontId="51" fillId="0" borderId="19" xfId="0" applyNumberFormat="1" applyFont="1" applyBorder="1" applyAlignment="1">
      <alignment vertical="top"/>
    </xf>
    <xf numFmtId="3" fontId="10" fillId="0" borderId="19" xfId="0" applyNumberFormat="1" applyFont="1" applyBorder="1" applyAlignment="1">
      <alignment vertical="top"/>
    </xf>
    <xf numFmtId="3" fontId="10" fillId="0" borderId="16" xfId="0" applyNumberFormat="1" applyFont="1" applyBorder="1" applyAlignment="1">
      <alignment vertical="top"/>
    </xf>
    <xf numFmtId="194" fontId="10" fillId="0" borderId="19" xfId="247" applyNumberFormat="1" applyFont="1" applyFill="1" applyBorder="1" applyAlignment="1" applyProtection="1">
      <alignment horizontal="right" vertical="top"/>
      <protection hidden="1"/>
    </xf>
    <xf numFmtId="0" fontId="7" fillId="0" borderId="15" xfId="0" applyFont="1" applyBorder="1" applyAlignment="1">
      <alignment vertical="justify" wrapText="1"/>
    </xf>
    <xf numFmtId="194" fontId="10" fillId="0" borderId="24" xfId="246" applyNumberFormat="1" applyFont="1" applyFill="1" applyBorder="1" applyAlignment="1" applyProtection="1">
      <alignment horizontal="right" vertical="top"/>
      <protection hidden="1"/>
    </xf>
    <xf numFmtId="0" fontId="15" fillId="0" borderId="10" xfId="0" applyFont="1" applyBorder="1" applyAlignment="1">
      <alignment horizontal="left" vertical="justify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49" fontId="23" fillId="0" borderId="10" xfId="0" applyNumberFormat="1" applyFont="1" applyBorder="1" applyAlignment="1" applyProtection="1">
      <alignment horizontal="center" vertical="top"/>
      <protection locked="0"/>
    </xf>
    <xf numFmtId="49" fontId="23" fillId="24" borderId="21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/>
    </xf>
    <xf numFmtId="3" fontId="24" fillId="26" borderId="10" xfId="0" applyNumberFormat="1" applyFont="1" applyFill="1" applyBorder="1" applyAlignment="1">
      <alignment horizontal="center" vertical="center" wrapText="1"/>
    </xf>
    <xf numFmtId="0" fontId="72" fillId="26" borderId="21" xfId="0" applyFont="1" applyFill="1" applyBorder="1" applyAlignment="1">
      <alignment horizontal="left" vertical="top" wrapText="1"/>
    </xf>
    <xf numFmtId="49" fontId="28" fillId="26" borderId="10" xfId="0" applyNumberFormat="1" applyFont="1" applyFill="1" applyBorder="1" applyAlignment="1" applyProtection="1">
      <alignment horizontal="center" vertical="center" wrapText="1"/>
      <protection/>
    </xf>
    <xf numFmtId="49" fontId="72" fillId="26" borderId="10" xfId="0" applyNumberFormat="1" applyFont="1" applyFill="1" applyBorder="1" applyAlignment="1" applyProtection="1">
      <alignment horizontal="center" vertical="center"/>
      <protection locked="0"/>
    </xf>
    <xf numFmtId="49" fontId="72" fillId="26" borderId="10" xfId="0" applyNumberFormat="1" applyFont="1" applyFill="1" applyBorder="1" applyAlignment="1" applyProtection="1">
      <alignment horizontal="center" vertical="top"/>
      <protection locked="0"/>
    </xf>
    <xf numFmtId="4" fontId="72" fillId="26" borderId="30" xfId="0" applyNumberFormat="1" applyFont="1" applyFill="1" applyBorder="1" applyAlignment="1">
      <alignment horizontal="center" vertical="center"/>
    </xf>
    <xf numFmtId="192" fontId="66" fillId="0" borderId="21" xfId="516" applyNumberFormat="1" applyFont="1" applyFill="1" applyBorder="1" applyAlignment="1" applyProtection="1">
      <alignment horizontal="left" vertical="top" wrapText="1"/>
      <protection hidden="1"/>
    </xf>
    <xf numFmtId="2" fontId="10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80" fontId="10" fillId="0" borderId="0" xfId="0" applyNumberFormat="1" applyFont="1" applyAlignment="1">
      <alignment horizontal="center"/>
    </xf>
    <xf numFmtId="0" fontId="24" fillId="0" borderId="2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32" xfId="0" applyNumberFormat="1" applyFont="1" applyBorder="1" applyAlignment="1">
      <alignment horizontal="center" wrapText="1"/>
    </xf>
    <xf numFmtId="4" fontId="7" fillId="0" borderId="32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Alignment="1">
      <alignment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49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/>
    </xf>
    <xf numFmtId="0" fontId="20" fillId="0" borderId="35" xfId="0" applyFont="1" applyBorder="1" applyAlignment="1">
      <alignment/>
    </xf>
    <xf numFmtId="49" fontId="2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40" fillId="0" borderId="4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0" fontId="27" fillId="0" borderId="43" xfId="0" applyFont="1" applyFill="1" applyBorder="1" applyAlignment="1" applyProtection="1">
      <alignment horizontal="center" vertical="center" wrapText="1"/>
      <protection/>
    </xf>
    <xf numFmtId="0" fontId="27" fillId="0" borderId="44" xfId="0" applyFont="1" applyFill="1" applyBorder="1" applyAlignment="1" applyProtection="1">
      <alignment horizontal="center" vertical="center" wrapText="1"/>
      <protection/>
    </xf>
    <xf numFmtId="49" fontId="2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 wrapText="1"/>
    </xf>
    <xf numFmtId="49" fontId="0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5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Tmp1" xfId="516"/>
    <cellStyle name="Обычный_прил7-8" xfId="517"/>
    <cellStyle name="Followed Hyperlink" xfId="518"/>
    <cellStyle name="Плохой" xfId="519"/>
    <cellStyle name="Пояснение" xfId="520"/>
    <cellStyle name="Примечание" xfId="521"/>
    <cellStyle name="Percent" xfId="522"/>
    <cellStyle name="Связанная ячейка" xfId="523"/>
    <cellStyle name="Текст предупреждения" xfId="524"/>
    <cellStyle name="Comma" xfId="525"/>
    <cellStyle name="Comma [0]" xfId="526"/>
    <cellStyle name="Хороший" xfId="5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view="pageBreakPreview" zoomScale="75" zoomScaleSheetLayoutView="75" zoomScalePageLayoutView="0" workbookViewId="0" topLeftCell="A86">
      <selection activeCell="T89" sqref="T89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/>
      <c r="I1"/>
      <c r="J1"/>
      <c r="K1"/>
      <c r="L1" t="s">
        <v>465</v>
      </c>
    </row>
    <row r="2" spans="3:21" ht="39.75" customHeight="1">
      <c r="C2" s="5"/>
      <c r="F2"/>
      <c r="I2"/>
      <c r="J2"/>
      <c r="K2"/>
      <c r="L2" s="476" t="s">
        <v>515</v>
      </c>
      <c r="M2" s="476"/>
      <c r="N2" s="476"/>
      <c r="O2" s="476"/>
      <c r="P2" s="476"/>
      <c r="Q2" s="476"/>
      <c r="R2" s="476"/>
      <c r="S2" s="476"/>
      <c r="T2" s="476"/>
      <c r="U2" s="476"/>
    </row>
    <row r="3" spans="8:12" ht="15.75">
      <c r="H3"/>
      <c r="I3"/>
      <c r="J3"/>
      <c r="K3"/>
      <c r="L3"/>
    </row>
    <row r="4" spans="1:21" ht="16.5" customHeight="1">
      <c r="A4" s="482" t="s">
        <v>516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95</v>
      </c>
      <c r="M5" s="9"/>
      <c r="N5" s="9"/>
      <c r="O5" s="9"/>
      <c r="P5" s="9"/>
      <c r="Q5" s="9"/>
      <c r="R5" s="9"/>
      <c r="S5" s="9" t="s">
        <v>355</v>
      </c>
      <c r="T5" s="6"/>
      <c r="U5" s="6"/>
    </row>
    <row r="6" spans="1:21" s="10" customFormat="1" ht="42.75" customHeight="1">
      <c r="A6" s="485"/>
      <c r="B6" s="36"/>
      <c r="C6" s="483" t="s">
        <v>356</v>
      </c>
      <c r="D6" s="479" t="s">
        <v>357</v>
      </c>
      <c r="E6" s="480"/>
      <c r="F6" s="480"/>
      <c r="G6" s="480"/>
      <c r="H6" s="480"/>
      <c r="I6" s="480"/>
      <c r="J6" s="480"/>
      <c r="K6" s="481"/>
      <c r="L6" s="477" t="s">
        <v>234</v>
      </c>
      <c r="M6" s="477" t="s">
        <v>358</v>
      </c>
      <c r="N6" s="477" t="s">
        <v>359</v>
      </c>
      <c r="O6" s="477" t="s">
        <v>360</v>
      </c>
      <c r="P6" s="477" t="s">
        <v>361</v>
      </c>
      <c r="Q6" s="477" t="s">
        <v>362</v>
      </c>
      <c r="R6" s="477"/>
      <c r="S6" s="477" t="s">
        <v>363</v>
      </c>
      <c r="T6" s="477" t="s">
        <v>626</v>
      </c>
      <c r="U6" s="477" t="s">
        <v>466</v>
      </c>
    </row>
    <row r="7" spans="1:21" s="10" customFormat="1" ht="110.25">
      <c r="A7" s="486"/>
      <c r="B7" s="37"/>
      <c r="C7" s="484"/>
      <c r="D7" s="60" t="s">
        <v>364</v>
      </c>
      <c r="E7" s="60" t="s">
        <v>365</v>
      </c>
      <c r="F7" s="60" t="s">
        <v>366</v>
      </c>
      <c r="G7" s="60" t="s">
        <v>367</v>
      </c>
      <c r="H7" s="60" t="s">
        <v>368</v>
      </c>
      <c r="I7" s="60" t="s">
        <v>369</v>
      </c>
      <c r="J7" s="60" t="s">
        <v>370</v>
      </c>
      <c r="K7" s="60" t="s">
        <v>371</v>
      </c>
      <c r="L7" s="478"/>
      <c r="M7" s="478"/>
      <c r="N7" s="478"/>
      <c r="O7" s="478"/>
      <c r="P7" s="478"/>
      <c r="Q7" s="478"/>
      <c r="R7" s="478"/>
      <c r="S7" s="478"/>
      <c r="T7" s="478"/>
      <c r="U7" s="478"/>
    </row>
    <row r="8" spans="1:21" s="11" customFormat="1" ht="18.75" customHeight="1">
      <c r="A8" s="38" t="s">
        <v>235</v>
      </c>
      <c r="B8" s="38"/>
      <c r="C8" s="141" t="s">
        <v>372</v>
      </c>
      <c r="D8" s="142" t="s">
        <v>373</v>
      </c>
      <c r="E8" s="142">
        <v>1</v>
      </c>
      <c r="F8" s="142" t="s">
        <v>374</v>
      </c>
      <c r="G8" s="143" t="s">
        <v>374</v>
      </c>
      <c r="H8" s="143" t="s">
        <v>373</v>
      </c>
      <c r="I8" s="143" t="s">
        <v>374</v>
      </c>
      <c r="J8" s="143" t="s">
        <v>375</v>
      </c>
      <c r="K8" s="143" t="s">
        <v>373</v>
      </c>
      <c r="L8" s="144">
        <f>L9+L15+L23+L26+L40+L46+L51+L60+L84</f>
        <v>122474435</v>
      </c>
      <c r="M8" s="39" t="e">
        <f>M9+M15+#REF!+M21+#REF!+M28+M40+M47+#REF!+M57+#REF!+#REF!</f>
        <v>#REF!</v>
      </c>
      <c r="N8" s="39" t="e">
        <f>N9+N15+#REF!+N21+#REF!+N28+N40+N47+#REF!+N57+#REF!+#REF!</f>
        <v>#REF!</v>
      </c>
      <c r="O8" s="39" t="e">
        <f>O9+O15+#REF!+O21+#REF!+O28+O40+#REF!+O57+#REF!</f>
        <v>#REF!</v>
      </c>
      <c r="P8" s="39" t="e">
        <f>P9+P15+#REF!+P21+#REF!+P28+P40+P47+#REF!+P57+#REF!+#REF!</f>
        <v>#REF!</v>
      </c>
      <c r="Q8" s="39" t="e">
        <f>Q9+Q15+#REF!+Q21+#REF!+Q28+Q40+Q47+#REF!+Q57+#REF!+#REF!</f>
        <v>#REF!</v>
      </c>
      <c r="R8" s="39" t="e">
        <f>R9+R15+#REF!+R21+#REF!+R28+R40+R47+#REF!+R57+#REF!+#REF!</f>
        <v>#REF!</v>
      </c>
      <c r="S8" s="40" t="e">
        <f>#REF!=SUM(L8:R8)</f>
        <v>#REF!</v>
      </c>
      <c r="T8" s="145">
        <f>T9+T15+T23+T26+T40+T46+T51+T60+T84</f>
        <v>114048671.53</v>
      </c>
      <c r="U8" s="146">
        <f aca="true" t="shared" si="0" ref="U8:U69">T8/L8*100</f>
        <v>93.12039000628988</v>
      </c>
    </row>
    <row r="9" spans="1:21" s="12" customFormat="1" ht="18.75" customHeight="1">
      <c r="A9" s="41" t="s">
        <v>236</v>
      </c>
      <c r="B9" s="41"/>
      <c r="C9" s="147" t="s">
        <v>376</v>
      </c>
      <c r="D9" s="148" t="s">
        <v>373</v>
      </c>
      <c r="E9" s="148">
        <v>1</v>
      </c>
      <c r="F9" s="148" t="s">
        <v>23</v>
      </c>
      <c r="G9" s="149" t="s">
        <v>374</v>
      </c>
      <c r="H9" s="149" t="s">
        <v>373</v>
      </c>
      <c r="I9" s="149" t="s">
        <v>374</v>
      </c>
      <c r="J9" s="149" t="s">
        <v>375</v>
      </c>
      <c r="K9" s="149" t="s">
        <v>373</v>
      </c>
      <c r="L9" s="150">
        <f>L10</f>
        <v>81732622.48</v>
      </c>
      <c r="M9" s="42" t="e">
        <f aca="true" t="shared" si="1" ref="M9:R9">M10</f>
        <v>#REF!</v>
      </c>
      <c r="N9" s="42" t="e">
        <f t="shared" si="1"/>
        <v>#REF!</v>
      </c>
      <c r="O9" s="42" t="e">
        <f t="shared" si="1"/>
        <v>#REF!</v>
      </c>
      <c r="P9" s="42" t="e">
        <f t="shared" si="1"/>
        <v>#REF!</v>
      </c>
      <c r="Q9" s="42" t="e">
        <f t="shared" si="1"/>
        <v>#REF!</v>
      </c>
      <c r="R9" s="43" t="e">
        <f t="shared" si="1"/>
        <v>#REF!</v>
      </c>
      <c r="S9" s="43" t="e">
        <f>#REF!=SUM(L9:R9)</f>
        <v>#REF!</v>
      </c>
      <c r="T9" s="151">
        <f>T10</f>
        <v>76372004.36</v>
      </c>
      <c r="U9" s="146">
        <f t="shared" si="0"/>
        <v>93.44127478435952</v>
      </c>
    </row>
    <row r="10" spans="1:21" s="14" customFormat="1" ht="19.5" customHeight="1">
      <c r="A10" s="13" t="s">
        <v>237</v>
      </c>
      <c r="B10" s="13"/>
      <c r="C10" s="152" t="s">
        <v>377</v>
      </c>
      <c r="D10" s="44" t="s">
        <v>373</v>
      </c>
      <c r="E10" s="153">
        <v>1</v>
      </c>
      <c r="F10" s="153" t="s">
        <v>23</v>
      </c>
      <c r="G10" s="44" t="s">
        <v>30</v>
      </c>
      <c r="H10" s="44" t="s">
        <v>373</v>
      </c>
      <c r="I10" s="44" t="s">
        <v>23</v>
      </c>
      <c r="J10" s="44" t="s">
        <v>375</v>
      </c>
      <c r="K10" s="44" t="s">
        <v>378</v>
      </c>
      <c r="L10" s="154">
        <f>L11+L12+L13+L14</f>
        <v>81732622.48</v>
      </c>
      <c r="M10" s="45" t="e">
        <f>#REF!+M12+#REF!+#REF!</f>
        <v>#REF!</v>
      </c>
      <c r="N10" s="45" t="e">
        <f>#REF!+N12+#REF!+#REF!</f>
        <v>#REF!</v>
      </c>
      <c r="O10" s="45" t="e">
        <f>#REF!+O12+#REF!+#REF!</f>
        <v>#REF!</v>
      </c>
      <c r="P10" s="45" t="e">
        <f>#REF!+P12+#REF!+#REF!</f>
        <v>#REF!</v>
      </c>
      <c r="Q10" s="45" t="e">
        <f>#REF!+Q12+#REF!+#REF!</f>
        <v>#REF!</v>
      </c>
      <c r="R10" s="46" t="e">
        <f>#REF!+R12+#REF!+#REF!</f>
        <v>#REF!</v>
      </c>
      <c r="S10" s="46" t="e">
        <f>#REF!=SUM(L10:R10)</f>
        <v>#REF!</v>
      </c>
      <c r="T10" s="155">
        <f>T11+T12+T13+T14</f>
        <v>76372004.36</v>
      </c>
      <c r="U10" s="146">
        <f t="shared" si="0"/>
        <v>93.44127478435952</v>
      </c>
    </row>
    <row r="11" spans="1:21" s="14" customFormat="1" ht="87.75" customHeight="1">
      <c r="A11" s="15"/>
      <c r="B11" s="13"/>
      <c r="C11" s="156" t="s">
        <v>2</v>
      </c>
      <c r="D11" s="157" t="s">
        <v>373</v>
      </c>
      <c r="E11" s="157" t="s">
        <v>379</v>
      </c>
      <c r="F11" s="157" t="s">
        <v>23</v>
      </c>
      <c r="G11" s="157" t="s">
        <v>30</v>
      </c>
      <c r="H11" s="157" t="s">
        <v>380</v>
      </c>
      <c r="I11" s="157" t="s">
        <v>23</v>
      </c>
      <c r="J11" s="157" t="s">
        <v>375</v>
      </c>
      <c r="K11" s="157" t="s">
        <v>378</v>
      </c>
      <c r="L11" s="158">
        <v>81308522.48</v>
      </c>
      <c r="M11" s="61"/>
      <c r="N11" s="61"/>
      <c r="O11" s="61"/>
      <c r="P11" s="61"/>
      <c r="Q11" s="61"/>
      <c r="R11" s="62"/>
      <c r="S11" s="62"/>
      <c r="T11" s="159">
        <v>75964702.32</v>
      </c>
      <c r="U11" s="146">
        <f t="shared" si="0"/>
        <v>93.4277244291157</v>
      </c>
    </row>
    <row r="12" spans="1:21" ht="126.75" customHeight="1">
      <c r="A12" s="15"/>
      <c r="B12" s="47"/>
      <c r="C12" s="156" t="s">
        <v>381</v>
      </c>
      <c r="D12" s="160" t="s">
        <v>373</v>
      </c>
      <c r="E12" s="161">
        <v>1</v>
      </c>
      <c r="F12" s="161" t="s">
        <v>23</v>
      </c>
      <c r="G12" s="160" t="s">
        <v>30</v>
      </c>
      <c r="H12" s="160" t="s">
        <v>382</v>
      </c>
      <c r="I12" s="160" t="s">
        <v>23</v>
      </c>
      <c r="J12" s="160" t="s">
        <v>375</v>
      </c>
      <c r="K12" s="160" t="s">
        <v>378</v>
      </c>
      <c r="L12" s="158">
        <v>187000</v>
      </c>
      <c r="M12" s="48">
        <f aca="true" t="shared" si="2" ref="M12:R12">SUM(M13:M14)</f>
        <v>10201</v>
      </c>
      <c r="N12" s="48">
        <f t="shared" si="2"/>
        <v>1327</v>
      </c>
      <c r="O12" s="48">
        <f t="shared" si="2"/>
        <v>1996</v>
      </c>
      <c r="P12" s="48">
        <f t="shared" si="2"/>
        <v>1647</v>
      </c>
      <c r="Q12" s="48">
        <f t="shared" si="2"/>
        <v>262</v>
      </c>
      <c r="R12" s="49">
        <f t="shared" si="2"/>
        <v>0</v>
      </c>
      <c r="S12" s="49" t="e">
        <f>#REF!=SUM(L12:R12)</f>
        <v>#REF!</v>
      </c>
      <c r="T12" s="159">
        <v>189341.29</v>
      </c>
      <c r="U12" s="146">
        <f t="shared" si="0"/>
        <v>101.25202673796791</v>
      </c>
    </row>
    <row r="13" spans="1:21" ht="55.5" customHeight="1">
      <c r="A13" s="15"/>
      <c r="B13" s="47"/>
      <c r="C13" s="156" t="s">
        <v>383</v>
      </c>
      <c r="D13" s="160" t="s">
        <v>373</v>
      </c>
      <c r="E13" s="161">
        <v>1</v>
      </c>
      <c r="F13" s="161" t="s">
        <v>23</v>
      </c>
      <c r="G13" s="160" t="s">
        <v>30</v>
      </c>
      <c r="H13" s="160" t="s">
        <v>384</v>
      </c>
      <c r="I13" s="160" t="s">
        <v>23</v>
      </c>
      <c r="J13" s="160" t="s">
        <v>375</v>
      </c>
      <c r="K13" s="160" t="s">
        <v>378</v>
      </c>
      <c r="L13" s="158">
        <v>90000</v>
      </c>
      <c r="M13" s="48">
        <v>10201</v>
      </c>
      <c r="N13" s="48">
        <v>1327</v>
      </c>
      <c r="O13" s="48">
        <v>1996</v>
      </c>
      <c r="P13" s="48">
        <v>1647</v>
      </c>
      <c r="Q13" s="48">
        <v>262</v>
      </c>
      <c r="R13" s="49">
        <v>0</v>
      </c>
      <c r="S13" s="49" t="e">
        <f>#REF!=SUM(L13:R13)</f>
        <v>#REF!</v>
      </c>
      <c r="T13" s="159">
        <v>61767.46</v>
      </c>
      <c r="U13" s="146">
        <f t="shared" si="0"/>
        <v>68.63051111111112</v>
      </c>
    </row>
    <row r="14" spans="1:21" ht="103.5" customHeight="1">
      <c r="A14" s="15"/>
      <c r="B14" s="47"/>
      <c r="C14" s="162" t="s">
        <v>3</v>
      </c>
      <c r="D14" s="160" t="s">
        <v>373</v>
      </c>
      <c r="E14" s="161">
        <v>1</v>
      </c>
      <c r="F14" s="161" t="s">
        <v>23</v>
      </c>
      <c r="G14" s="160" t="s">
        <v>30</v>
      </c>
      <c r="H14" s="160" t="s">
        <v>385</v>
      </c>
      <c r="I14" s="160" t="s">
        <v>23</v>
      </c>
      <c r="J14" s="160" t="s">
        <v>375</v>
      </c>
      <c r="K14" s="160" t="s">
        <v>378</v>
      </c>
      <c r="L14" s="158">
        <v>147100</v>
      </c>
      <c r="M14" s="48"/>
      <c r="N14" s="48"/>
      <c r="O14" s="48"/>
      <c r="P14" s="48"/>
      <c r="Q14" s="48"/>
      <c r="R14" s="49"/>
      <c r="S14" s="49" t="e">
        <f>#REF!=SUM(L14:R14)</f>
        <v>#REF!</v>
      </c>
      <c r="T14" s="159">
        <v>156193.29</v>
      </c>
      <c r="U14" s="146">
        <f t="shared" si="0"/>
        <v>106.18170632222979</v>
      </c>
    </row>
    <row r="15" spans="1:21" s="14" customFormat="1" ht="18" customHeight="1">
      <c r="A15" s="41" t="s">
        <v>238</v>
      </c>
      <c r="B15" s="41"/>
      <c r="C15" s="147" t="s">
        <v>386</v>
      </c>
      <c r="D15" s="148" t="s">
        <v>373</v>
      </c>
      <c r="E15" s="149" t="s">
        <v>379</v>
      </c>
      <c r="F15" s="149" t="s">
        <v>29</v>
      </c>
      <c r="G15" s="149" t="s">
        <v>374</v>
      </c>
      <c r="H15" s="149" t="s">
        <v>373</v>
      </c>
      <c r="I15" s="149" t="s">
        <v>374</v>
      </c>
      <c r="J15" s="149" t="s">
        <v>375</v>
      </c>
      <c r="K15" s="149" t="s">
        <v>373</v>
      </c>
      <c r="L15" s="150">
        <f>L16+L19+L21</f>
        <v>6613100</v>
      </c>
      <c r="M15" s="42">
        <f aca="true" t="shared" si="3" ref="M15:R15">M16</f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3">
        <f t="shared" si="3"/>
        <v>0</v>
      </c>
      <c r="S15" s="43" t="e">
        <f>#REF!=SUM(L15:R15)</f>
        <v>#REF!</v>
      </c>
      <c r="T15" s="151">
        <f>T16+T19+T21</f>
        <v>6640950.66</v>
      </c>
      <c r="U15" s="146">
        <f t="shared" si="0"/>
        <v>100.42114379035552</v>
      </c>
    </row>
    <row r="16" spans="1:21" s="14" customFormat="1" ht="18.75" customHeight="1">
      <c r="A16" s="13" t="s">
        <v>239</v>
      </c>
      <c r="B16" s="13"/>
      <c r="C16" s="152" t="s">
        <v>387</v>
      </c>
      <c r="D16" s="44" t="s">
        <v>373</v>
      </c>
      <c r="E16" s="44" t="s">
        <v>379</v>
      </c>
      <c r="F16" s="44" t="s">
        <v>29</v>
      </c>
      <c r="G16" s="44" t="s">
        <v>30</v>
      </c>
      <c r="H16" s="44" t="s">
        <v>373</v>
      </c>
      <c r="I16" s="44" t="s">
        <v>30</v>
      </c>
      <c r="J16" s="44" t="s">
        <v>375</v>
      </c>
      <c r="K16" s="44" t="s">
        <v>378</v>
      </c>
      <c r="L16" s="154">
        <f>L17+L18</f>
        <v>6031000</v>
      </c>
      <c r="M16" s="45"/>
      <c r="N16" s="45"/>
      <c r="O16" s="45"/>
      <c r="P16" s="45"/>
      <c r="Q16" s="45"/>
      <c r="R16" s="46"/>
      <c r="S16" s="46" t="e">
        <f>#REF!=SUM(L16:R16)</f>
        <v>#REF!</v>
      </c>
      <c r="T16" s="155">
        <f>T17+T18</f>
        <v>6273088.95</v>
      </c>
      <c r="U16" s="146">
        <f t="shared" si="0"/>
        <v>104.01407643840159</v>
      </c>
    </row>
    <row r="17" spans="1:21" ht="18.75" customHeight="1">
      <c r="A17" s="15"/>
      <c r="B17" s="13"/>
      <c r="C17" s="163" t="s">
        <v>387</v>
      </c>
      <c r="D17" s="157" t="s">
        <v>373</v>
      </c>
      <c r="E17" s="157" t="s">
        <v>379</v>
      </c>
      <c r="F17" s="157" t="s">
        <v>29</v>
      </c>
      <c r="G17" s="157" t="s">
        <v>30</v>
      </c>
      <c r="H17" s="157" t="s">
        <v>380</v>
      </c>
      <c r="I17" s="157" t="s">
        <v>30</v>
      </c>
      <c r="J17" s="157" t="s">
        <v>375</v>
      </c>
      <c r="K17" s="157" t="s">
        <v>378</v>
      </c>
      <c r="L17" s="164">
        <v>6031000</v>
      </c>
      <c r="M17" s="48"/>
      <c r="N17" s="48"/>
      <c r="O17" s="48"/>
      <c r="P17" s="48"/>
      <c r="Q17" s="48"/>
      <c r="R17" s="49"/>
      <c r="S17" s="49" t="e">
        <f>#REF!=SUM(L17:R17)</f>
        <v>#REF!</v>
      </c>
      <c r="T17" s="165">
        <v>6272947.82</v>
      </c>
      <c r="U17" s="146">
        <f t="shared" si="0"/>
        <v>104.01173636212901</v>
      </c>
    </row>
    <row r="18" spans="1:21" ht="43.5" customHeight="1">
      <c r="A18" s="15"/>
      <c r="B18" s="13"/>
      <c r="C18" s="163" t="s">
        <v>388</v>
      </c>
      <c r="D18" s="157" t="s">
        <v>373</v>
      </c>
      <c r="E18" s="157" t="s">
        <v>379</v>
      </c>
      <c r="F18" s="157" t="s">
        <v>29</v>
      </c>
      <c r="G18" s="157" t="s">
        <v>30</v>
      </c>
      <c r="H18" s="157" t="s">
        <v>382</v>
      </c>
      <c r="I18" s="157" t="s">
        <v>30</v>
      </c>
      <c r="J18" s="157" t="s">
        <v>375</v>
      </c>
      <c r="K18" s="157" t="s">
        <v>378</v>
      </c>
      <c r="L18" s="158">
        <v>0</v>
      </c>
      <c r="M18" s="48"/>
      <c r="N18" s="48"/>
      <c r="O18" s="48"/>
      <c r="P18" s="48"/>
      <c r="Q18" s="48"/>
      <c r="R18" s="49"/>
      <c r="S18" s="49"/>
      <c r="T18" s="165">
        <v>141.13</v>
      </c>
      <c r="U18" s="146" t="e">
        <f t="shared" si="0"/>
        <v>#DIV/0!</v>
      </c>
    </row>
    <row r="19" spans="1:21" ht="34.5" customHeight="1">
      <c r="A19" s="13" t="s">
        <v>240</v>
      </c>
      <c r="B19" s="13"/>
      <c r="C19" s="152" t="s">
        <v>389</v>
      </c>
      <c r="D19" s="44" t="s">
        <v>373</v>
      </c>
      <c r="E19" s="44" t="s">
        <v>379</v>
      </c>
      <c r="F19" s="44" t="s">
        <v>29</v>
      </c>
      <c r="G19" s="44" t="s">
        <v>32</v>
      </c>
      <c r="H19" s="44" t="s">
        <v>373</v>
      </c>
      <c r="I19" s="44" t="s">
        <v>23</v>
      </c>
      <c r="J19" s="44" t="s">
        <v>375</v>
      </c>
      <c r="K19" s="44" t="s">
        <v>378</v>
      </c>
      <c r="L19" s="154">
        <f>L20</f>
        <v>400000</v>
      </c>
      <c r="M19" s="45"/>
      <c r="N19" s="45"/>
      <c r="O19" s="45"/>
      <c r="P19" s="45"/>
      <c r="Q19" s="45"/>
      <c r="R19" s="46"/>
      <c r="S19" s="46"/>
      <c r="T19" s="155">
        <f>T20</f>
        <v>28565.8</v>
      </c>
      <c r="U19" s="146">
        <f t="shared" si="0"/>
        <v>7.141449999999999</v>
      </c>
    </row>
    <row r="20" spans="1:21" ht="21" customHeight="1">
      <c r="A20" s="15"/>
      <c r="B20" s="41"/>
      <c r="C20" s="166" t="s">
        <v>241</v>
      </c>
      <c r="D20" s="157" t="s">
        <v>373</v>
      </c>
      <c r="E20" s="157" t="s">
        <v>379</v>
      </c>
      <c r="F20" s="157" t="s">
        <v>29</v>
      </c>
      <c r="G20" s="157" t="s">
        <v>32</v>
      </c>
      <c r="H20" s="157" t="s">
        <v>380</v>
      </c>
      <c r="I20" s="157" t="s">
        <v>23</v>
      </c>
      <c r="J20" s="157" t="s">
        <v>375</v>
      </c>
      <c r="K20" s="157" t="s">
        <v>378</v>
      </c>
      <c r="L20" s="158">
        <v>400000</v>
      </c>
      <c r="M20" s="45"/>
      <c r="N20" s="45"/>
      <c r="O20" s="45"/>
      <c r="P20" s="45"/>
      <c r="Q20" s="45"/>
      <c r="R20" s="46"/>
      <c r="S20" s="46"/>
      <c r="T20" s="167">
        <v>28565.8</v>
      </c>
      <c r="U20" s="146">
        <f t="shared" si="0"/>
        <v>7.141449999999999</v>
      </c>
    </row>
    <row r="21" spans="1:21" s="14" customFormat="1" ht="20.25" customHeight="1">
      <c r="A21" s="13" t="s">
        <v>242</v>
      </c>
      <c r="B21" s="13"/>
      <c r="C21" s="152" t="s">
        <v>390</v>
      </c>
      <c r="D21" s="44" t="s">
        <v>373</v>
      </c>
      <c r="E21" s="44" t="s">
        <v>379</v>
      </c>
      <c r="F21" s="44" t="s">
        <v>29</v>
      </c>
      <c r="G21" s="44" t="s">
        <v>33</v>
      </c>
      <c r="H21" s="44" t="s">
        <v>373</v>
      </c>
      <c r="I21" s="44" t="s">
        <v>30</v>
      </c>
      <c r="J21" s="44" t="s">
        <v>375</v>
      </c>
      <c r="K21" s="44" t="s">
        <v>378</v>
      </c>
      <c r="L21" s="154">
        <f>L22</f>
        <v>182100</v>
      </c>
      <c r="M21" s="84" t="e">
        <f>M23+#REF!+#REF!</f>
        <v>#REF!</v>
      </c>
      <c r="N21" s="84" t="e">
        <f>N23+#REF!+#REF!</f>
        <v>#REF!</v>
      </c>
      <c r="O21" s="84" t="e">
        <f>O23+#REF!+#REF!</f>
        <v>#REF!</v>
      </c>
      <c r="P21" s="84" t="e">
        <f>P23+#REF!+#REF!</f>
        <v>#REF!</v>
      </c>
      <c r="Q21" s="84" t="e">
        <f>Q23+#REF!+#REF!</f>
        <v>#REF!</v>
      </c>
      <c r="R21" s="85" t="e">
        <f>R23+#REF!+#REF!</f>
        <v>#REF!</v>
      </c>
      <c r="S21" s="85" t="e">
        <f>#REF!=SUM(L21:R21)</f>
        <v>#REF!</v>
      </c>
      <c r="T21" s="155">
        <f>T22</f>
        <v>339295.91</v>
      </c>
      <c r="U21" s="146">
        <f t="shared" si="0"/>
        <v>186.32394838001096</v>
      </c>
    </row>
    <row r="22" spans="1:21" ht="44.25" customHeight="1">
      <c r="A22" s="15"/>
      <c r="B22" s="50"/>
      <c r="C22" s="166" t="s">
        <v>243</v>
      </c>
      <c r="D22" s="157" t="s">
        <v>373</v>
      </c>
      <c r="E22" s="157" t="s">
        <v>379</v>
      </c>
      <c r="F22" s="157" t="s">
        <v>29</v>
      </c>
      <c r="G22" s="157" t="s">
        <v>33</v>
      </c>
      <c r="H22" s="157" t="s">
        <v>382</v>
      </c>
      <c r="I22" s="157" t="s">
        <v>30</v>
      </c>
      <c r="J22" s="157" t="s">
        <v>375</v>
      </c>
      <c r="K22" s="157" t="s">
        <v>378</v>
      </c>
      <c r="L22" s="168">
        <v>182100</v>
      </c>
      <c r="M22" s="42"/>
      <c r="N22" s="42"/>
      <c r="O22" s="42"/>
      <c r="P22" s="42"/>
      <c r="Q22" s="42"/>
      <c r="R22" s="43"/>
      <c r="S22" s="43"/>
      <c r="T22" s="169">
        <v>339295.91</v>
      </c>
      <c r="U22" s="146">
        <f t="shared" si="0"/>
        <v>186.32394838001096</v>
      </c>
    </row>
    <row r="23" spans="1:21" ht="21.75" customHeight="1">
      <c r="A23" s="41" t="s">
        <v>244</v>
      </c>
      <c r="B23" s="50"/>
      <c r="C23" s="147" t="s">
        <v>391</v>
      </c>
      <c r="D23" s="148" t="s">
        <v>373</v>
      </c>
      <c r="E23" s="149" t="s">
        <v>379</v>
      </c>
      <c r="F23" s="149" t="s">
        <v>25</v>
      </c>
      <c r="G23" s="149" t="s">
        <v>374</v>
      </c>
      <c r="H23" s="149" t="s">
        <v>373</v>
      </c>
      <c r="I23" s="149" t="s">
        <v>374</v>
      </c>
      <c r="J23" s="149" t="s">
        <v>375</v>
      </c>
      <c r="K23" s="149" t="s">
        <v>373</v>
      </c>
      <c r="L23" s="150">
        <f>L25</f>
        <v>3000000</v>
      </c>
      <c r="M23" s="48"/>
      <c r="N23" s="48"/>
      <c r="O23" s="48"/>
      <c r="P23" s="48"/>
      <c r="Q23" s="48"/>
      <c r="R23" s="49"/>
      <c r="S23" s="49" t="e">
        <f>#REF!=SUM(L23:R23)</f>
        <v>#REF!</v>
      </c>
      <c r="T23" s="151">
        <f>T24</f>
        <v>1924823.34</v>
      </c>
      <c r="U23" s="146">
        <f t="shared" si="0"/>
        <v>64.16077800000001</v>
      </c>
    </row>
    <row r="24" spans="1:21" ht="36" customHeight="1">
      <c r="A24" s="13" t="s">
        <v>245</v>
      </c>
      <c r="B24" s="86"/>
      <c r="C24" s="170" t="s">
        <v>392</v>
      </c>
      <c r="D24" s="171" t="s">
        <v>373</v>
      </c>
      <c r="E24" s="171" t="s">
        <v>379</v>
      </c>
      <c r="F24" s="171" t="s">
        <v>25</v>
      </c>
      <c r="G24" s="171" t="s">
        <v>32</v>
      </c>
      <c r="H24" s="171" t="s">
        <v>373</v>
      </c>
      <c r="I24" s="171" t="s">
        <v>23</v>
      </c>
      <c r="J24" s="171" t="s">
        <v>375</v>
      </c>
      <c r="K24" s="171" t="s">
        <v>373</v>
      </c>
      <c r="L24" s="154">
        <f>L25</f>
        <v>3000000</v>
      </c>
      <c r="M24" s="48"/>
      <c r="N24" s="48"/>
      <c r="O24" s="48"/>
      <c r="P24" s="48"/>
      <c r="Q24" s="48"/>
      <c r="R24" s="49"/>
      <c r="S24" s="49"/>
      <c r="T24" s="155">
        <f>T25</f>
        <v>1924823.34</v>
      </c>
      <c r="U24" s="146">
        <f t="shared" si="0"/>
        <v>64.16077800000001</v>
      </c>
    </row>
    <row r="25" spans="1:21" ht="36" customHeight="1">
      <c r="A25" s="13"/>
      <c r="B25" s="13"/>
      <c r="C25" s="172" t="s">
        <v>393</v>
      </c>
      <c r="D25" s="160" t="s">
        <v>373</v>
      </c>
      <c r="E25" s="160" t="s">
        <v>379</v>
      </c>
      <c r="F25" s="160" t="s">
        <v>25</v>
      </c>
      <c r="G25" s="160" t="s">
        <v>32</v>
      </c>
      <c r="H25" s="160" t="s">
        <v>380</v>
      </c>
      <c r="I25" s="160" t="s">
        <v>23</v>
      </c>
      <c r="J25" s="160" t="s">
        <v>375</v>
      </c>
      <c r="K25" s="160" t="s">
        <v>378</v>
      </c>
      <c r="L25" s="158">
        <v>3000000</v>
      </c>
      <c r="M25" s="48"/>
      <c r="N25" s="48"/>
      <c r="O25" s="48"/>
      <c r="P25" s="48"/>
      <c r="Q25" s="48"/>
      <c r="R25" s="49"/>
      <c r="S25" s="49"/>
      <c r="T25" s="173">
        <v>1924823.34</v>
      </c>
      <c r="U25" s="146">
        <f t="shared" si="0"/>
        <v>64.16077800000001</v>
      </c>
    </row>
    <row r="26" spans="1:21" s="14" customFormat="1" ht="55.5" customHeight="1">
      <c r="A26" s="41" t="s">
        <v>246</v>
      </c>
      <c r="B26" s="41"/>
      <c r="C26" s="428" t="s">
        <v>394</v>
      </c>
      <c r="D26" s="148" t="s">
        <v>373</v>
      </c>
      <c r="E26" s="149" t="s">
        <v>379</v>
      </c>
      <c r="F26" s="149" t="s">
        <v>52</v>
      </c>
      <c r="G26" s="149" t="s">
        <v>374</v>
      </c>
      <c r="H26" s="149" t="s">
        <v>373</v>
      </c>
      <c r="I26" s="149" t="s">
        <v>374</v>
      </c>
      <c r="J26" s="149" t="s">
        <v>375</v>
      </c>
      <c r="K26" s="149" t="s">
        <v>373</v>
      </c>
      <c r="L26" s="150">
        <f>L29+L27</f>
        <v>7874979.52</v>
      </c>
      <c r="M26" s="48"/>
      <c r="N26" s="48"/>
      <c r="O26" s="48"/>
      <c r="P26" s="48"/>
      <c r="Q26" s="48"/>
      <c r="R26" s="49"/>
      <c r="S26" s="49"/>
      <c r="T26" s="151">
        <f>T29+T27</f>
        <v>7233928.24</v>
      </c>
      <c r="U26" s="146">
        <f t="shared" si="0"/>
        <v>91.85964511562311</v>
      </c>
    </row>
    <row r="27" spans="1:21" s="14" customFormat="1" ht="36.75" customHeight="1">
      <c r="A27" s="51" t="s">
        <v>247</v>
      </c>
      <c r="B27" s="13"/>
      <c r="C27" s="174" t="s">
        <v>535</v>
      </c>
      <c r="D27" s="175" t="s">
        <v>373</v>
      </c>
      <c r="E27" s="175" t="s">
        <v>379</v>
      </c>
      <c r="F27" s="175" t="s">
        <v>52</v>
      </c>
      <c r="G27" s="175" t="s">
        <v>32</v>
      </c>
      <c r="H27" s="175" t="s">
        <v>373</v>
      </c>
      <c r="I27" s="175" t="s">
        <v>374</v>
      </c>
      <c r="J27" s="175" t="s">
        <v>375</v>
      </c>
      <c r="K27" s="175" t="s">
        <v>397</v>
      </c>
      <c r="L27" s="154">
        <f>L28</f>
        <v>352979.52</v>
      </c>
      <c r="M27" s="48"/>
      <c r="N27" s="48"/>
      <c r="O27" s="48"/>
      <c r="P27" s="48"/>
      <c r="Q27" s="48"/>
      <c r="R27" s="49"/>
      <c r="S27" s="49"/>
      <c r="T27" s="155">
        <f>T28</f>
        <v>352979.52</v>
      </c>
      <c r="U27" s="146">
        <f t="shared" si="0"/>
        <v>100</v>
      </c>
    </row>
    <row r="28" spans="1:21" ht="42.75" customHeight="1">
      <c r="A28" s="15"/>
      <c r="B28" s="13"/>
      <c r="C28" s="176" t="s">
        <v>395</v>
      </c>
      <c r="D28" s="157" t="s">
        <v>373</v>
      </c>
      <c r="E28" s="157" t="s">
        <v>379</v>
      </c>
      <c r="F28" s="157" t="s">
        <v>52</v>
      </c>
      <c r="G28" s="157" t="s">
        <v>32</v>
      </c>
      <c r="H28" s="157" t="s">
        <v>396</v>
      </c>
      <c r="I28" s="157" t="s">
        <v>29</v>
      </c>
      <c r="J28" s="157" t="s">
        <v>375</v>
      </c>
      <c r="K28" s="157" t="s">
        <v>397</v>
      </c>
      <c r="L28" s="158">
        <v>352979.52</v>
      </c>
      <c r="M28" s="76" t="e">
        <f aca="true" t="shared" si="4" ref="M28:R28">M29</f>
        <v>#REF!</v>
      </c>
      <c r="N28" s="76" t="e">
        <f t="shared" si="4"/>
        <v>#REF!</v>
      </c>
      <c r="O28" s="76" t="e">
        <f t="shared" si="4"/>
        <v>#REF!</v>
      </c>
      <c r="P28" s="76" t="e">
        <f t="shared" si="4"/>
        <v>#REF!</v>
      </c>
      <c r="Q28" s="76" t="e">
        <f t="shared" si="4"/>
        <v>#REF!</v>
      </c>
      <c r="R28" s="76" t="e">
        <f t="shared" si="4"/>
        <v>#REF!</v>
      </c>
      <c r="S28" s="77" t="e">
        <f>#REF!=SUM(L28:R28)</f>
        <v>#REF!</v>
      </c>
      <c r="T28" s="177">
        <v>352979.52</v>
      </c>
      <c r="U28" s="146">
        <f t="shared" si="0"/>
        <v>100</v>
      </c>
    </row>
    <row r="29" spans="1:21" ht="116.25" customHeight="1">
      <c r="A29" s="51" t="s">
        <v>248</v>
      </c>
      <c r="B29" s="47"/>
      <c r="C29" s="178" t="s">
        <v>249</v>
      </c>
      <c r="D29" s="153" t="s">
        <v>373</v>
      </c>
      <c r="E29" s="44" t="s">
        <v>379</v>
      </c>
      <c r="F29" s="44" t="s">
        <v>52</v>
      </c>
      <c r="G29" s="44" t="s">
        <v>29</v>
      </c>
      <c r="H29" s="44" t="s">
        <v>373</v>
      </c>
      <c r="I29" s="44" t="s">
        <v>374</v>
      </c>
      <c r="J29" s="44" t="s">
        <v>375</v>
      </c>
      <c r="K29" s="44" t="s">
        <v>397</v>
      </c>
      <c r="L29" s="155">
        <f>L30+L34+L36+L38</f>
        <v>7522000</v>
      </c>
      <c r="M29" s="34" t="e">
        <f>M30+#REF!</f>
        <v>#REF!</v>
      </c>
      <c r="N29" s="34" t="e">
        <f>N30+#REF!</f>
        <v>#REF!</v>
      </c>
      <c r="O29" s="34" t="e">
        <f>O30+#REF!</f>
        <v>#REF!</v>
      </c>
      <c r="P29" s="34" t="e">
        <f>P30+#REF!</f>
        <v>#REF!</v>
      </c>
      <c r="Q29" s="34" t="e">
        <f>Q30+#REF!</f>
        <v>#REF!</v>
      </c>
      <c r="R29" s="35" t="e">
        <f>R30+#REF!</f>
        <v>#REF!</v>
      </c>
      <c r="S29" s="35" t="e">
        <f>#REF!=SUM(L29:R29)</f>
        <v>#REF!</v>
      </c>
      <c r="T29" s="155">
        <f>T30+T34+T36+T38</f>
        <v>6880948.72</v>
      </c>
      <c r="U29" s="146">
        <f t="shared" si="0"/>
        <v>91.47764849773996</v>
      </c>
    </row>
    <row r="30" spans="1:21" ht="78.75" customHeight="1">
      <c r="A30" s="15"/>
      <c r="B30" s="47"/>
      <c r="C30" s="179" t="s">
        <v>250</v>
      </c>
      <c r="D30" s="180" t="s">
        <v>373</v>
      </c>
      <c r="E30" s="180" t="s">
        <v>379</v>
      </c>
      <c r="F30" s="180" t="s">
        <v>52</v>
      </c>
      <c r="G30" s="180" t="s">
        <v>29</v>
      </c>
      <c r="H30" s="180" t="s">
        <v>398</v>
      </c>
      <c r="I30" s="180" t="s">
        <v>374</v>
      </c>
      <c r="J30" s="180" t="s">
        <v>375</v>
      </c>
      <c r="K30" s="180" t="s">
        <v>397</v>
      </c>
      <c r="L30" s="181">
        <f>L31+L33+L32</f>
        <v>2836000</v>
      </c>
      <c r="M30" s="48"/>
      <c r="N30" s="48"/>
      <c r="O30" s="48"/>
      <c r="P30" s="48"/>
      <c r="Q30" s="48"/>
      <c r="R30" s="49" t="e">
        <f>SUM(#REF!)</f>
        <v>#REF!</v>
      </c>
      <c r="S30" s="49" t="e">
        <f>#REF!=SUM(L30:R30)</f>
        <v>#REF!</v>
      </c>
      <c r="T30" s="181">
        <f>T31+T33</f>
        <v>2153212.8</v>
      </c>
      <c r="U30" s="146">
        <f t="shared" si="0"/>
        <v>75.92428772919605</v>
      </c>
    </row>
    <row r="31" spans="1:21" ht="99" customHeight="1">
      <c r="A31" s="15"/>
      <c r="B31" s="47"/>
      <c r="C31" s="182" t="s">
        <v>513</v>
      </c>
      <c r="D31" s="160" t="s">
        <v>373</v>
      </c>
      <c r="E31" s="160" t="s">
        <v>379</v>
      </c>
      <c r="F31" s="160" t="s">
        <v>52</v>
      </c>
      <c r="G31" s="160" t="s">
        <v>29</v>
      </c>
      <c r="H31" s="160" t="s">
        <v>398</v>
      </c>
      <c r="I31" s="160" t="s">
        <v>29</v>
      </c>
      <c r="J31" s="160" t="s">
        <v>375</v>
      </c>
      <c r="K31" s="160" t="s">
        <v>397</v>
      </c>
      <c r="L31" s="158">
        <v>0</v>
      </c>
      <c r="M31" s="48"/>
      <c r="N31" s="48"/>
      <c r="O31" s="48"/>
      <c r="P31" s="48"/>
      <c r="Q31" s="48"/>
      <c r="R31" s="49"/>
      <c r="S31" s="49"/>
      <c r="T31" s="183">
        <v>1293029.36</v>
      </c>
      <c r="U31" s="146" t="e">
        <f t="shared" si="0"/>
        <v>#DIV/0!</v>
      </c>
    </row>
    <row r="32" spans="1:21" ht="99" customHeight="1">
      <c r="A32" s="15"/>
      <c r="B32" s="47"/>
      <c r="C32" s="182" t="s">
        <v>251</v>
      </c>
      <c r="D32" s="160" t="s">
        <v>373</v>
      </c>
      <c r="E32" s="160" t="s">
        <v>379</v>
      </c>
      <c r="F32" s="160" t="s">
        <v>52</v>
      </c>
      <c r="G32" s="160" t="s">
        <v>29</v>
      </c>
      <c r="H32" s="160" t="s">
        <v>398</v>
      </c>
      <c r="I32" s="160" t="s">
        <v>28</v>
      </c>
      <c r="J32" s="160" t="s">
        <v>375</v>
      </c>
      <c r="K32" s="160" t="s">
        <v>397</v>
      </c>
      <c r="L32" s="158">
        <v>1700000</v>
      </c>
      <c r="M32" s="48"/>
      <c r="N32" s="48"/>
      <c r="O32" s="48"/>
      <c r="P32" s="48"/>
      <c r="Q32" s="48"/>
      <c r="R32" s="49"/>
      <c r="S32" s="49"/>
      <c r="T32" s="183">
        <v>0</v>
      </c>
      <c r="U32" s="146">
        <f t="shared" si="0"/>
        <v>0</v>
      </c>
    </row>
    <row r="33" spans="1:21" ht="98.25" customHeight="1">
      <c r="A33" s="15"/>
      <c r="B33" s="47"/>
      <c r="C33" s="184" t="s">
        <v>548</v>
      </c>
      <c r="D33" s="160" t="s">
        <v>373</v>
      </c>
      <c r="E33" s="160" t="s">
        <v>379</v>
      </c>
      <c r="F33" s="160" t="s">
        <v>52</v>
      </c>
      <c r="G33" s="160" t="s">
        <v>29</v>
      </c>
      <c r="H33" s="160" t="s">
        <v>398</v>
      </c>
      <c r="I33" s="160" t="s">
        <v>92</v>
      </c>
      <c r="J33" s="160" t="s">
        <v>375</v>
      </c>
      <c r="K33" s="160" t="s">
        <v>397</v>
      </c>
      <c r="L33" s="158">
        <v>1136000</v>
      </c>
      <c r="M33" s="48" t="e">
        <f>#REF!</f>
        <v>#REF!</v>
      </c>
      <c r="N33" s="48" t="e">
        <f>#REF!</f>
        <v>#REF!</v>
      </c>
      <c r="O33" s="48" t="e">
        <f>#REF!</f>
        <v>#REF!</v>
      </c>
      <c r="P33" s="48" t="e">
        <f>#REF!</f>
        <v>#REF!</v>
      </c>
      <c r="Q33" s="48" t="e">
        <f>#REF!</f>
        <v>#REF!</v>
      </c>
      <c r="R33" s="49" t="e">
        <f>#REF!</f>
        <v>#REF!</v>
      </c>
      <c r="S33" s="49" t="e">
        <f>#REF!=SUM(L33:R33)</f>
        <v>#REF!</v>
      </c>
      <c r="T33" s="185">
        <v>860183.44</v>
      </c>
      <c r="U33" s="146">
        <f t="shared" si="0"/>
        <v>75.72037323943661</v>
      </c>
    </row>
    <row r="34" spans="1:21" ht="78" customHeight="1">
      <c r="A34" s="15"/>
      <c r="B34" s="47"/>
      <c r="C34" s="186" t="s">
        <v>144</v>
      </c>
      <c r="D34" s="180" t="s">
        <v>373</v>
      </c>
      <c r="E34" s="180" t="s">
        <v>379</v>
      </c>
      <c r="F34" s="180" t="s">
        <v>52</v>
      </c>
      <c r="G34" s="180" t="s">
        <v>29</v>
      </c>
      <c r="H34" s="180" t="s">
        <v>382</v>
      </c>
      <c r="I34" s="180" t="s">
        <v>374</v>
      </c>
      <c r="J34" s="180" t="s">
        <v>375</v>
      </c>
      <c r="K34" s="180" t="s">
        <v>397</v>
      </c>
      <c r="L34" s="181">
        <f>L35</f>
        <v>400000</v>
      </c>
      <c r="M34" s="69"/>
      <c r="N34" s="69"/>
      <c r="O34" s="69"/>
      <c r="P34" s="69"/>
      <c r="Q34" s="69"/>
      <c r="R34" s="70"/>
      <c r="S34" s="70"/>
      <c r="T34" s="187">
        <f>T35</f>
        <v>345466</v>
      </c>
      <c r="U34" s="146">
        <f t="shared" si="0"/>
        <v>86.3665</v>
      </c>
    </row>
    <row r="35" spans="1:21" ht="71.25" customHeight="1">
      <c r="A35" s="15"/>
      <c r="B35" s="47"/>
      <c r="C35" s="188" t="s">
        <v>142</v>
      </c>
      <c r="D35" s="160" t="s">
        <v>373</v>
      </c>
      <c r="E35" s="160" t="s">
        <v>379</v>
      </c>
      <c r="F35" s="160" t="s">
        <v>52</v>
      </c>
      <c r="G35" s="160" t="s">
        <v>29</v>
      </c>
      <c r="H35" s="160" t="s">
        <v>415</v>
      </c>
      <c r="I35" s="160" t="s">
        <v>29</v>
      </c>
      <c r="J35" s="160" t="s">
        <v>375</v>
      </c>
      <c r="K35" s="160" t="s">
        <v>397</v>
      </c>
      <c r="L35" s="158">
        <v>400000</v>
      </c>
      <c r="M35" s="48"/>
      <c r="N35" s="48"/>
      <c r="O35" s="48"/>
      <c r="P35" s="48"/>
      <c r="Q35" s="48"/>
      <c r="R35" s="49"/>
      <c r="S35" s="49"/>
      <c r="T35" s="189">
        <v>345466</v>
      </c>
      <c r="U35" s="146">
        <f t="shared" si="0"/>
        <v>86.3665</v>
      </c>
    </row>
    <row r="36" spans="1:21" ht="105.75" customHeight="1">
      <c r="A36" s="15"/>
      <c r="B36" s="47"/>
      <c r="C36" s="186" t="s">
        <v>252</v>
      </c>
      <c r="D36" s="180" t="s">
        <v>54</v>
      </c>
      <c r="E36" s="180" t="s">
        <v>379</v>
      </c>
      <c r="F36" s="180" t="s">
        <v>52</v>
      </c>
      <c r="G36" s="180" t="s">
        <v>29</v>
      </c>
      <c r="H36" s="180" t="s">
        <v>384</v>
      </c>
      <c r="I36" s="180" t="s">
        <v>374</v>
      </c>
      <c r="J36" s="180" t="s">
        <v>375</v>
      </c>
      <c r="K36" s="180" t="s">
        <v>397</v>
      </c>
      <c r="L36" s="181">
        <f>L37</f>
        <v>1300000</v>
      </c>
      <c r="M36" s="48" t="e">
        <f>#REF!</f>
        <v>#REF!</v>
      </c>
      <c r="N36" s="48" t="e">
        <f>#REF!</f>
        <v>#REF!</v>
      </c>
      <c r="O36" s="48" t="e">
        <f>#REF!</f>
        <v>#REF!</v>
      </c>
      <c r="P36" s="48" t="e">
        <f>#REF!</f>
        <v>#REF!</v>
      </c>
      <c r="Q36" s="48" t="e">
        <f>#REF!</f>
        <v>#REF!</v>
      </c>
      <c r="R36" s="49" t="e">
        <f>#REF!</f>
        <v>#REF!</v>
      </c>
      <c r="S36" s="49" t="e">
        <f>#REF!=SUM(L36:R36)</f>
        <v>#REF!</v>
      </c>
      <c r="T36" s="190">
        <f>T37</f>
        <v>1193531.29</v>
      </c>
      <c r="U36" s="146">
        <f t="shared" si="0"/>
        <v>91.81009923076924</v>
      </c>
    </row>
    <row r="37" spans="1:21" ht="70.5" customHeight="1">
      <c r="A37" s="15"/>
      <c r="B37" s="53"/>
      <c r="C37" s="188" t="s">
        <v>253</v>
      </c>
      <c r="D37" s="160" t="s">
        <v>373</v>
      </c>
      <c r="E37" s="160" t="s">
        <v>379</v>
      </c>
      <c r="F37" s="160" t="s">
        <v>52</v>
      </c>
      <c r="G37" s="160" t="s">
        <v>29</v>
      </c>
      <c r="H37" s="160" t="s">
        <v>399</v>
      </c>
      <c r="I37" s="160" t="s">
        <v>29</v>
      </c>
      <c r="J37" s="160" t="s">
        <v>375</v>
      </c>
      <c r="K37" s="160" t="s">
        <v>397</v>
      </c>
      <c r="L37" s="158">
        <v>1300000</v>
      </c>
      <c r="M37" s="48"/>
      <c r="N37" s="48"/>
      <c r="O37" s="48"/>
      <c r="P37" s="48"/>
      <c r="Q37" s="48"/>
      <c r="R37" s="49"/>
      <c r="S37" s="49"/>
      <c r="T37" s="191">
        <v>1193531.29</v>
      </c>
      <c r="U37" s="146">
        <f t="shared" si="0"/>
        <v>91.81009923076924</v>
      </c>
    </row>
    <row r="38" spans="1:21" ht="46.5" customHeight="1">
      <c r="A38" s="15"/>
      <c r="B38" s="53"/>
      <c r="C38" s="192" t="s">
        <v>316</v>
      </c>
      <c r="D38" s="193" t="s">
        <v>54</v>
      </c>
      <c r="E38" s="193" t="s">
        <v>379</v>
      </c>
      <c r="F38" s="193" t="s">
        <v>52</v>
      </c>
      <c r="G38" s="193" t="s">
        <v>29</v>
      </c>
      <c r="H38" s="193" t="s">
        <v>318</v>
      </c>
      <c r="I38" s="193" t="s">
        <v>374</v>
      </c>
      <c r="J38" s="193" t="s">
        <v>375</v>
      </c>
      <c r="K38" s="193" t="s">
        <v>397</v>
      </c>
      <c r="L38" s="194">
        <f>L39</f>
        <v>2986000</v>
      </c>
      <c r="M38" s="69"/>
      <c r="N38" s="69"/>
      <c r="O38" s="69"/>
      <c r="P38" s="69"/>
      <c r="Q38" s="69"/>
      <c r="R38" s="70"/>
      <c r="S38" s="70"/>
      <c r="T38" s="195">
        <f>T39</f>
        <v>3188738.63</v>
      </c>
      <c r="U38" s="146">
        <f t="shared" si="0"/>
        <v>106.78963931681179</v>
      </c>
    </row>
    <row r="39" spans="1:21" ht="36" customHeight="1">
      <c r="A39" s="15"/>
      <c r="B39" s="53"/>
      <c r="C39" s="196" t="s">
        <v>317</v>
      </c>
      <c r="D39" s="160" t="s">
        <v>373</v>
      </c>
      <c r="E39" s="160" t="s">
        <v>379</v>
      </c>
      <c r="F39" s="160" t="s">
        <v>52</v>
      </c>
      <c r="G39" s="160" t="s">
        <v>29</v>
      </c>
      <c r="H39" s="160" t="s">
        <v>318</v>
      </c>
      <c r="I39" s="160" t="s">
        <v>29</v>
      </c>
      <c r="J39" s="160" t="s">
        <v>375</v>
      </c>
      <c r="K39" s="160" t="s">
        <v>397</v>
      </c>
      <c r="L39" s="158">
        <v>2986000</v>
      </c>
      <c r="M39" s="48"/>
      <c r="N39" s="48"/>
      <c r="O39" s="48"/>
      <c r="P39" s="48"/>
      <c r="Q39" s="48"/>
      <c r="R39" s="49"/>
      <c r="S39" s="49"/>
      <c r="T39" s="197">
        <v>3188738.63</v>
      </c>
      <c r="U39" s="146">
        <f t="shared" si="0"/>
        <v>106.78963931681179</v>
      </c>
    </row>
    <row r="40" spans="1:21" ht="24" customHeight="1">
      <c r="A40" s="41" t="s">
        <v>254</v>
      </c>
      <c r="B40" s="13"/>
      <c r="C40" s="198" t="s">
        <v>400</v>
      </c>
      <c r="D40" s="199" t="s">
        <v>373</v>
      </c>
      <c r="E40" s="200" t="s">
        <v>379</v>
      </c>
      <c r="F40" s="200" t="s">
        <v>27</v>
      </c>
      <c r="G40" s="200" t="s">
        <v>374</v>
      </c>
      <c r="H40" s="200" t="s">
        <v>373</v>
      </c>
      <c r="I40" s="200" t="s">
        <v>374</v>
      </c>
      <c r="J40" s="200" t="s">
        <v>375</v>
      </c>
      <c r="K40" s="200" t="s">
        <v>373</v>
      </c>
      <c r="L40" s="201">
        <f>L41</f>
        <v>599000</v>
      </c>
      <c r="M40" s="84" t="e">
        <f>#REF!+#REF!+#REF!</f>
        <v>#REF!</v>
      </c>
      <c r="N40" s="84" t="e">
        <f>#REF!+#REF!+#REF!</f>
        <v>#REF!</v>
      </c>
      <c r="O40" s="84" t="e">
        <f>#REF!+#REF!+#REF!</f>
        <v>#REF!</v>
      </c>
      <c r="P40" s="84" t="e">
        <f>#REF!+#REF!+#REF!</f>
        <v>#REF!</v>
      </c>
      <c r="Q40" s="84" t="e">
        <f>#REF!+#REF!+#REF!</f>
        <v>#REF!</v>
      </c>
      <c r="R40" s="85" t="e">
        <f>#REF!+#REF!+#REF!</f>
        <v>#REF!</v>
      </c>
      <c r="S40" s="85" t="e">
        <f>#REF!=SUM(L40:R40)</f>
        <v>#REF!</v>
      </c>
      <c r="T40" s="202">
        <f>T41</f>
        <v>103496.23999999999</v>
      </c>
      <c r="U40" s="146">
        <f t="shared" si="0"/>
        <v>17.278170283806343</v>
      </c>
    </row>
    <row r="41" spans="1:21" s="14" customFormat="1" ht="24.75" customHeight="1">
      <c r="A41" s="51" t="s">
        <v>255</v>
      </c>
      <c r="B41" s="52"/>
      <c r="C41" s="152" t="s">
        <v>401</v>
      </c>
      <c r="D41" s="44" t="s">
        <v>373</v>
      </c>
      <c r="E41" s="44" t="s">
        <v>379</v>
      </c>
      <c r="F41" s="44" t="s">
        <v>27</v>
      </c>
      <c r="G41" s="44" t="s">
        <v>23</v>
      </c>
      <c r="H41" s="44" t="s">
        <v>373</v>
      </c>
      <c r="I41" s="44" t="s">
        <v>23</v>
      </c>
      <c r="J41" s="44" t="s">
        <v>375</v>
      </c>
      <c r="K41" s="44" t="s">
        <v>397</v>
      </c>
      <c r="L41" s="154">
        <f>L42+L43+L44+L45</f>
        <v>599000</v>
      </c>
      <c r="M41" s="48"/>
      <c r="N41" s="48"/>
      <c r="O41" s="48"/>
      <c r="P41" s="48"/>
      <c r="Q41" s="48"/>
      <c r="R41" s="49"/>
      <c r="S41" s="49"/>
      <c r="T41" s="154">
        <f>T42+T43+T44+T45</f>
        <v>103496.23999999999</v>
      </c>
      <c r="U41" s="146">
        <f t="shared" si="0"/>
        <v>17.278170283806343</v>
      </c>
    </row>
    <row r="42" spans="1:21" s="5" customFormat="1" ht="34.5" customHeight="1">
      <c r="A42" s="51"/>
      <c r="B42" s="47"/>
      <c r="C42" s="176" t="s">
        <v>402</v>
      </c>
      <c r="D42" s="160" t="s">
        <v>373</v>
      </c>
      <c r="E42" s="160" t="s">
        <v>379</v>
      </c>
      <c r="F42" s="160" t="s">
        <v>27</v>
      </c>
      <c r="G42" s="160" t="s">
        <v>23</v>
      </c>
      <c r="H42" s="160" t="s">
        <v>380</v>
      </c>
      <c r="I42" s="160" t="s">
        <v>23</v>
      </c>
      <c r="J42" s="160" t="s">
        <v>375</v>
      </c>
      <c r="K42" s="160" t="s">
        <v>397</v>
      </c>
      <c r="L42" s="158">
        <v>150000</v>
      </c>
      <c r="M42" s="48"/>
      <c r="N42" s="48"/>
      <c r="O42" s="48"/>
      <c r="P42" s="48"/>
      <c r="Q42" s="48"/>
      <c r="R42" s="49"/>
      <c r="S42" s="49"/>
      <c r="T42" s="203">
        <v>32550.93</v>
      </c>
      <c r="U42" s="146">
        <f t="shared" si="0"/>
        <v>21.70062</v>
      </c>
    </row>
    <row r="43" spans="1:21" s="14" customFormat="1" ht="35.25" customHeight="1">
      <c r="A43" s="65"/>
      <c r="B43" s="44"/>
      <c r="C43" s="176" t="s">
        <v>403</v>
      </c>
      <c r="D43" s="160" t="s">
        <v>373</v>
      </c>
      <c r="E43" s="160" t="s">
        <v>379</v>
      </c>
      <c r="F43" s="160" t="s">
        <v>27</v>
      </c>
      <c r="G43" s="160" t="s">
        <v>23</v>
      </c>
      <c r="H43" s="160" t="s">
        <v>382</v>
      </c>
      <c r="I43" s="160" t="s">
        <v>23</v>
      </c>
      <c r="J43" s="160" t="s">
        <v>375</v>
      </c>
      <c r="K43" s="160" t="s">
        <v>397</v>
      </c>
      <c r="L43" s="158">
        <v>5000</v>
      </c>
      <c r="M43" s="48"/>
      <c r="N43" s="48"/>
      <c r="O43" s="48"/>
      <c r="P43" s="48"/>
      <c r="Q43" s="49"/>
      <c r="R43" s="49"/>
      <c r="S43" s="164">
        <v>150000</v>
      </c>
      <c r="T43" s="204">
        <v>0</v>
      </c>
      <c r="U43" s="146">
        <f t="shared" si="0"/>
        <v>0</v>
      </c>
    </row>
    <row r="44" spans="1:21" ht="30.75" customHeight="1">
      <c r="A44" s="65"/>
      <c r="B44" s="44"/>
      <c r="C44" s="176" t="s">
        <v>536</v>
      </c>
      <c r="D44" s="160" t="s">
        <v>373</v>
      </c>
      <c r="E44" s="160" t="s">
        <v>379</v>
      </c>
      <c r="F44" s="160" t="s">
        <v>27</v>
      </c>
      <c r="G44" s="160" t="s">
        <v>23</v>
      </c>
      <c r="H44" s="160" t="s">
        <v>384</v>
      </c>
      <c r="I44" s="160" t="s">
        <v>23</v>
      </c>
      <c r="J44" s="160" t="s">
        <v>375</v>
      </c>
      <c r="K44" s="160" t="s">
        <v>397</v>
      </c>
      <c r="L44" s="158">
        <v>1000</v>
      </c>
      <c r="M44" s="48"/>
      <c r="N44" s="48"/>
      <c r="O44" s="48"/>
      <c r="P44" s="48"/>
      <c r="Q44" s="49"/>
      <c r="R44" s="49"/>
      <c r="S44" s="164">
        <v>190000</v>
      </c>
      <c r="T44" s="205">
        <v>0</v>
      </c>
      <c r="U44" s="146">
        <f t="shared" si="0"/>
        <v>0</v>
      </c>
    </row>
    <row r="45" spans="1:21" ht="28.5" customHeight="1">
      <c r="A45" s="65"/>
      <c r="B45" s="44"/>
      <c r="C45" s="176" t="s">
        <v>404</v>
      </c>
      <c r="D45" s="160" t="s">
        <v>373</v>
      </c>
      <c r="E45" s="160" t="s">
        <v>379</v>
      </c>
      <c r="F45" s="160" t="s">
        <v>27</v>
      </c>
      <c r="G45" s="160" t="s">
        <v>23</v>
      </c>
      <c r="H45" s="160" t="s">
        <v>385</v>
      </c>
      <c r="I45" s="160" t="s">
        <v>23</v>
      </c>
      <c r="J45" s="160" t="s">
        <v>375</v>
      </c>
      <c r="K45" s="160" t="s">
        <v>397</v>
      </c>
      <c r="L45" s="158">
        <v>443000</v>
      </c>
      <c r="M45" s="48"/>
      <c r="N45" s="48"/>
      <c r="O45" s="48"/>
      <c r="P45" s="48"/>
      <c r="Q45" s="49"/>
      <c r="R45" s="49"/>
      <c r="S45" s="164">
        <v>0</v>
      </c>
      <c r="T45" s="206">
        <v>70945.31</v>
      </c>
      <c r="U45" s="146">
        <f t="shared" si="0"/>
        <v>16.014742663656882</v>
      </c>
    </row>
    <row r="46" spans="1:21" ht="45.75" customHeight="1">
      <c r="A46" s="41" t="s">
        <v>256</v>
      </c>
      <c r="B46" s="13"/>
      <c r="C46" s="198" t="s">
        <v>405</v>
      </c>
      <c r="D46" s="200" t="s">
        <v>373</v>
      </c>
      <c r="E46" s="200" t="s">
        <v>379</v>
      </c>
      <c r="F46" s="200" t="s">
        <v>92</v>
      </c>
      <c r="G46" s="200" t="s">
        <v>374</v>
      </c>
      <c r="H46" s="200" t="s">
        <v>373</v>
      </c>
      <c r="I46" s="200" t="s">
        <v>374</v>
      </c>
      <c r="J46" s="200" t="s">
        <v>375</v>
      </c>
      <c r="K46" s="200" t="s">
        <v>373</v>
      </c>
      <c r="L46" s="201">
        <f aca="true" t="shared" si="5" ref="L46:Q46">L47</f>
        <v>16594450</v>
      </c>
      <c r="M46" s="84">
        <f t="shared" si="5"/>
        <v>0</v>
      </c>
      <c r="N46" s="84">
        <f t="shared" si="5"/>
        <v>0</v>
      </c>
      <c r="O46" s="84">
        <f t="shared" si="5"/>
        <v>0</v>
      </c>
      <c r="P46" s="84">
        <f t="shared" si="5"/>
        <v>0</v>
      </c>
      <c r="Q46" s="85">
        <f t="shared" si="5"/>
        <v>0</v>
      </c>
      <c r="R46" s="85" t="e">
        <f>#REF!=SUM(L46:Q46)</f>
        <v>#REF!</v>
      </c>
      <c r="S46" s="164">
        <v>360000</v>
      </c>
      <c r="T46" s="151">
        <f>T47+T49</f>
        <v>16060860.9</v>
      </c>
      <c r="U46" s="146">
        <f t="shared" si="0"/>
        <v>96.78453278053807</v>
      </c>
    </row>
    <row r="47" spans="1:21" ht="24" customHeight="1">
      <c r="A47" s="59" t="s">
        <v>257</v>
      </c>
      <c r="B47" s="13"/>
      <c r="C47" s="207" t="s">
        <v>537</v>
      </c>
      <c r="D47" s="208" t="s">
        <v>373</v>
      </c>
      <c r="E47" s="208" t="s">
        <v>379</v>
      </c>
      <c r="F47" s="208" t="s">
        <v>92</v>
      </c>
      <c r="G47" s="208" t="s">
        <v>23</v>
      </c>
      <c r="H47" s="208" t="s">
        <v>538</v>
      </c>
      <c r="I47" s="208" t="s">
        <v>374</v>
      </c>
      <c r="J47" s="208" t="s">
        <v>375</v>
      </c>
      <c r="K47" s="208" t="s">
        <v>407</v>
      </c>
      <c r="L47" s="209">
        <f>L48+L50</f>
        <v>16594450</v>
      </c>
      <c r="M47" s="82">
        <f aca="true" t="shared" si="6" ref="M47:R49">M48</f>
        <v>0</v>
      </c>
      <c r="N47" s="82">
        <f t="shared" si="6"/>
        <v>0</v>
      </c>
      <c r="O47" s="82">
        <f t="shared" si="6"/>
        <v>0</v>
      </c>
      <c r="P47" s="82">
        <f t="shared" si="6"/>
        <v>0</v>
      </c>
      <c r="Q47" s="82">
        <f t="shared" si="6"/>
        <v>0</v>
      </c>
      <c r="R47" s="83">
        <f t="shared" si="6"/>
        <v>0</v>
      </c>
      <c r="S47" s="83" t="e">
        <f>#REF!=SUM(L47:R47)</f>
        <v>#REF!</v>
      </c>
      <c r="T47" s="209">
        <f>T48</f>
        <v>16054410.9</v>
      </c>
      <c r="U47" s="146">
        <f t="shared" si="0"/>
        <v>96.74566436368787</v>
      </c>
    </row>
    <row r="48" spans="1:21" ht="39" customHeight="1">
      <c r="A48" s="59"/>
      <c r="B48" s="47"/>
      <c r="C48" s="162" t="s">
        <v>408</v>
      </c>
      <c r="D48" s="160" t="s">
        <v>373</v>
      </c>
      <c r="E48" s="160" t="s">
        <v>379</v>
      </c>
      <c r="F48" s="160" t="s">
        <v>92</v>
      </c>
      <c r="G48" s="160" t="s">
        <v>23</v>
      </c>
      <c r="H48" s="160" t="s">
        <v>406</v>
      </c>
      <c r="I48" s="160" t="s">
        <v>29</v>
      </c>
      <c r="J48" s="160" t="s">
        <v>375</v>
      </c>
      <c r="K48" s="160" t="s">
        <v>407</v>
      </c>
      <c r="L48" s="158">
        <v>16588000</v>
      </c>
      <c r="M48" s="45">
        <f aca="true" t="shared" si="7" ref="M48:R48">M52</f>
        <v>0</v>
      </c>
      <c r="N48" s="45">
        <f t="shared" si="7"/>
        <v>0</v>
      </c>
      <c r="O48" s="45">
        <f t="shared" si="7"/>
        <v>0</v>
      </c>
      <c r="P48" s="45">
        <f t="shared" si="7"/>
        <v>0</v>
      </c>
      <c r="Q48" s="45">
        <f t="shared" si="7"/>
        <v>0</v>
      </c>
      <c r="R48" s="46">
        <f t="shared" si="7"/>
        <v>0</v>
      </c>
      <c r="S48" s="46" t="e">
        <f>#REF!=SUM(L48:R48)</f>
        <v>#REF!</v>
      </c>
      <c r="T48" s="210">
        <v>16054410.9</v>
      </c>
      <c r="U48" s="146">
        <f t="shared" si="0"/>
        <v>96.7832824933687</v>
      </c>
    </row>
    <row r="49" spans="1:21" ht="30" customHeight="1">
      <c r="A49" s="59" t="s">
        <v>591</v>
      </c>
      <c r="B49" s="47"/>
      <c r="C49" s="207" t="s">
        <v>590</v>
      </c>
      <c r="D49" s="208" t="s">
        <v>373</v>
      </c>
      <c r="E49" s="208" t="s">
        <v>379</v>
      </c>
      <c r="F49" s="208" t="s">
        <v>92</v>
      </c>
      <c r="G49" s="208" t="s">
        <v>30</v>
      </c>
      <c r="H49" s="208" t="s">
        <v>538</v>
      </c>
      <c r="I49" s="208" t="s">
        <v>374</v>
      </c>
      <c r="J49" s="208" t="s">
        <v>375</v>
      </c>
      <c r="K49" s="208" t="s">
        <v>407</v>
      </c>
      <c r="L49" s="209">
        <f>L50</f>
        <v>6450</v>
      </c>
      <c r="M49" s="82">
        <f t="shared" si="6"/>
        <v>0</v>
      </c>
      <c r="N49" s="82">
        <f t="shared" si="6"/>
        <v>0</v>
      </c>
      <c r="O49" s="82">
        <f t="shared" si="6"/>
        <v>0</v>
      </c>
      <c r="P49" s="82">
        <f t="shared" si="6"/>
        <v>0</v>
      </c>
      <c r="Q49" s="82">
        <f t="shared" si="6"/>
        <v>0</v>
      </c>
      <c r="R49" s="83">
        <f t="shared" si="6"/>
        <v>0</v>
      </c>
      <c r="S49" s="83" t="e">
        <f>#REF!=SUM(L49:R49)</f>
        <v>#REF!</v>
      </c>
      <c r="T49" s="209">
        <f>T50</f>
        <v>6450</v>
      </c>
      <c r="U49" s="146">
        <f t="shared" si="0"/>
        <v>100</v>
      </c>
    </row>
    <row r="50" spans="1:21" ht="17.25" customHeight="1">
      <c r="A50" s="59"/>
      <c r="B50" s="47"/>
      <c r="C50" s="162" t="s">
        <v>589</v>
      </c>
      <c r="D50" s="160" t="s">
        <v>373</v>
      </c>
      <c r="E50" s="160" t="s">
        <v>379</v>
      </c>
      <c r="F50" s="160" t="s">
        <v>92</v>
      </c>
      <c r="G50" s="160" t="s">
        <v>30</v>
      </c>
      <c r="H50" s="160" t="s">
        <v>406</v>
      </c>
      <c r="I50" s="160" t="s">
        <v>29</v>
      </c>
      <c r="J50" s="160" t="s">
        <v>375</v>
      </c>
      <c r="K50" s="160" t="s">
        <v>407</v>
      </c>
      <c r="L50" s="158">
        <v>6450</v>
      </c>
      <c r="M50" s="45">
        <f aca="true" t="shared" si="8" ref="M50:R50">M53</f>
        <v>0</v>
      </c>
      <c r="N50" s="45">
        <f t="shared" si="8"/>
        <v>0</v>
      </c>
      <c r="O50" s="45">
        <f t="shared" si="8"/>
        <v>0</v>
      </c>
      <c r="P50" s="45">
        <f t="shared" si="8"/>
        <v>0</v>
      </c>
      <c r="Q50" s="45">
        <f t="shared" si="8"/>
        <v>0</v>
      </c>
      <c r="R50" s="46">
        <f t="shared" si="8"/>
        <v>0</v>
      </c>
      <c r="S50" s="46" t="e">
        <f>#REF!=SUM(L50:R50)</f>
        <v>#REF!</v>
      </c>
      <c r="T50" s="210">
        <v>6450</v>
      </c>
      <c r="U50" s="146">
        <f t="shared" si="0"/>
        <v>100</v>
      </c>
    </row>
    <row r="51" spans="1:21" ht="44.25" customHeight="1">
      <c r="A51" s="41" t="s">
        <v>258</v>
      </c>
      <c r="B51" s="47"/>
      <c r="C51" s="147" t="s">
        <v>409</v>
      </c>
      <c r="D51" s="149" t="s">
        <v>373</v>
      </c>
      <c r="E51" s="149" t="s">
        <v>379</v>
      </c>
      <c r="F51" s="149" t="s">
        <v>56</v>
      </c>
      <c r="G51" s="149" t="s">
        <v>374</v>
      </c>
      <c r="H51" s="149" t="s">
        <v>373</v>
      </c>
      <c r="I51" s="149" t="s">
        <v>374</v>
      </c>
      <c r="J51" s="149" t="s">
        <v>375</v>
      </c>
      <c r="K51" s="149" t="s">
        <v>373</v>
      </c>
      <c r="L51" s="150">
        <f>L52+L55</f>
        <v>2930100</v>
      </c>
      <c r="M51" s="45"/>
      <c r="N51" s="45"/>
      <c r="O51" s="45"/>
      <c r="P51" s="45"/>
      <c r="Q51" s="45"/>
      <c r="R51" s="46"/>
      <c r="S51" s="46"/>
      <c r="T51" s="201">
        <f>T52+T55</f>
        <v>2987943.0100000002</v>
      </c>
      <c r="U51" s="146">
        <f t="shared" si="0"/>
        <v>101.97409678850553</v>
      </c>
    </row>
    <row r="52" spans="1:21" s="12" customFormat="1" ht="42" customHeight="1">
      <c r="A52" s="13" t="s">
        <v>259</v>
      </c>
      <c r="B52" s="47"/>
      <c r="C52" s="152" t="s">
        <v>410</v>
      </c>
      <c r="D52" s="44" t="s">
        <v>54</v>
      </c>
      <c r="E52" s="44" t="s">
        <v>379</v>
      </c>
      <c r="F52" s="44" t="s">
        <v>56</v>
      </c>
      <c r="G52" s="44" t="s">
        <v>30</v>
      </c>
      <c r="H52" s="44" t="s">
        <v>373</v>
      </c>
      <c r="I52" s="44" t="s">
        <v>374</v>
      </c>
      <c r="J52" s="44" t="s">
        <v>375</v>
      </c>
      <c r="K52" s="44" t="s">
        <v>373</v>
      </c>
      <c r="L52" s="154">
        <f>L53</f>
        <v>1050000</v>
      </c>
      <c r="M52" s="48"/>
      <c r="N52" s="48"/>
      <c r="O52" s="48"/>
      <c r="P52" s="48"/>
      <c r="Q52" s="48"/>
      <c r="R52" s="49"/>
      <c r="S52" s="49" t="e">
        <f>#REF!=SUM(L52:R52)</f>
        <v>#REF!</v>
      </c>
      <c r="T52" s="211">
        <f>T53</f>
        <v>1108331.54</v>
      </c>
      <c r="U52" s="146">
        <f t="shared" si="0"/>
        <v>105.55538476190476</v>
      </c>
    </row>
    <row r="53" spans="1:21" ht="95.25" customHeight="1">
      <c r="A53" s="13"/>
      <c r="B53" s="38"/>
      <c r="C53" s="212" t="s">
        <v>282</v>
      </c>
      <c r="D53" s="193" t="s">
        <v>54</v>
      </c>
      <c r="E53" s="193" t="s">
        <v>379</v>
      </c>
      <c r="F53" s="193" t="s">
        <v>56</v>
      </c>
      <c r="G53" s="193" t="s">
        <v>30</v>
      </c>
      <c r="H53" s="193" t="s">
        <v>396</v>
      </c>
      <c r="I53" s="193" t="s">
        <v>29</v>
      </c>
      <c r="J53" s="193" t="s">
        <v>375</v>
      </c>
      <c r="K53" s="193" t="s">
        <v>411</v>
      </c>
      <c r="L53" s="194">
        <f>L54</f>
        <v>1050000</v>
      </c>
      <c r="M53" s="69"/>
      <c r="N53" s="69"/>
      <c r="O53" s="69"/>
      <c r="P53" s="69"/>
      <c r="Q53" s="69"/>
      <c r="R53" s="70"/>
      <c r="S53" s="70"/>
      <c r="T53" s="213">
        <f>T54</f>
        <v>1108331.54</v>
      </c>
      <c r="U53" s="146">
        <f t="shared" si="0"/>
        <v>105.55538476190476</v>
      </c>
    </row>
    <row r="54" spans="1:21" s="16" customFormat="1" ht="99" customHeight="1">
      <c r="A54" s="66"/>
      <c r="B54" s="86"/>
      <c r="C54" s="214" t="s">
        <v>133</v>
      </c>
      <c r="D54" s="157" t="s">
        <v>54</v>
      </c>
      <c r="E54" s="157" t="s">
        <v>379</v>
      </c>
      <c r="F54" s="157" t="s">
        <v>56</v>
      </c>
      <c r="G54" s="157" t="s">
        <v>30</v>
      </c>
      <c r="H54" s="157" t="s">
        <v>412</v>
      </c>
      <c r="I54" s="157" t="s">
        <v>29</v>
      </c>
      <c r="J54" s="157" t="s">
        <v>375</v>
      </c>
      <c r="K54" s="157" t="s">
        <v>411</v>
      </c>
      <c r="L54" s="158">
        <v>1050000</v>
      </c>
      <c r="M54" s="61"/>
      <c r="N54" s="61"/>
      <c r="O54" s="61"/>
      <c r="P54" s="61"/>
      <c r="Q54" s="61"/>
      <c r="R54" s="62"/>
      <c r="S54" s="62"/>
      <c r="T54" s="215">
        <v>1108331.54</v>
      </c>
      <c r="U54" s="146">
        <f t="shared" si="0"/>
        <v>105.55538476190476</v>
      </c>
    </row>
    <row r="55" spans="1:21" s="12" customFormat="1" ht="38.25" customHeight="1">
      <c r="A55" s="13" t="s">
        <v>283</v>
      </c>
      <c r="B55" s="13"/>
      <c r="C55" s="216" t="s">
        <v>284</v>
      </c>
      <c r="D55" s="44" t="s">
        <v>54</v>
      </c>
      <c r="E55" s="44" t="s">
        <v>379</v>
      </c>
      <c r="F55" s="44" t="s">
        <v>56</v>
      </c>
      <c r="G55" s="44" t="s">
        <v>413</v>
      </c>
      <c r="H55" s="44" t="s">
        <v>373</v>
      </c>
      <c r="I55" s="44" t="s">
        <v>374</v>
      </c>
      <c r="J55" s="44" t="s">
        <v>375</v>
      </c>
      <c r="K55" s="44" t="s">
        <v>414</v>
      </c>
      <c r="L55" s="154">
        <f>L56</f>
        <v>1880100</v>
      </c>
      <c r="M55" s="48"/>
      <c r="N55" s="48"/>
      <c r="O55" s="48"/>
      <c r="P55" s="48"/>
      <c r="Q55" s="48"/>
      <c r="R55" s="49"/>
      <c r="S55" s="49"/>
      <c r="T55" s="154">
        <f>T56</f>
        <v>1879611.4700000002</v>
      </c>
      <c r="U55" s="146">
        <f t="shared" si="0"/>
        <v>99.97401574384342</v>
      </c>
    </row>
    <row r="56" spans="1:21" s="12" customFormat="1" ht="53.25" customHeight="1">
      <c r="A56" s="66"/>
      <c r="B56" s="13"/>
      <c r="C56" s="217" t="s">
        <v>285</v>
      </c>
      <c r="D56" s="193" t="s">
        <v>54</v>
      </c>
      <c r="E56" s="193" t="s">
        <v>379</v>
      </c>
      <c r="F56" s="193" t="s">
        <v>56</v>
      </c>
      <c r="G56" s="193" t="s">
        <v>413</v>
      </c>
      <c r="H56" s="193" t="s">
        <v>380</v>
      </c>
      <c r="I56" s="193" t="s">
        <v>374</v>
      </c>
      <c r="J56" s="193" t="s">
        <v>375</v>
      </c>
      <c r="K56" s="193" t="s">
        <v>414</v>
      </c>
      <c r="L56" s="194">
        <f>L57+L58+L59</f>
        <v>1880100</v>
      </c>
      <c r="M56" s="218"/>
      <c r="N56" s="218" t="e">
        <f>#REF!+#REF!</f>
        <v>#REF!</v>
      </c>
      <c r="O56" s="218" t="e">
        <f>#REF!+#REF!</f>
        <v>#REF!</v>
      </c>
      <c r="P56" s="218" t="e">
        <f>#REF!+#REF!</f>
        <v>#REF!</v>
      </c>
      <c r="Q56" s="218" t="e">
        <f>#REF!+#REF!</f>
        <v>#REF!</v>
      </c>
      <c r="R56" s="219" t="e">
        <f>#REF!+#REF!</f>
        <v>#REF!</v>
      </c>
      <c r="S56" s="219" t="e">
        <f>#REF!=SUM(L56:R56)</f>
        <v>#REF!</v>
      </c>
      <c r="T56" s="213">
        <f>T57+T59</f>
        <v>1879611.4700000002</v>
      </c>
      <c r="U56" s="146">
        <f t="shared" si="0"/>
        <v>99.97401574384342</v>
      </c>
    </row>
    <row r="57" spans="1:21" s="14" customFormat="1" ht="73.5" customHeight="1">
      <c r="A57" s="13"/>
      <c r="B57" s="13"/>
      <c r="C57" s="162" t="s">
        <v>514</v>
      </c>
      <c r="D57" s="160" t="s">
        <v>373</v>
      </c>
      <c r="E57" s="160" t="s">
        <v>379</v>
      </c>
      <c r="F57" s="160" t="s">
        <v>56</v>
      </c>
      <c r="G57" s="160" t="s">
        <v>413</v>
      </c>
      <c r="H57" s="160" t="s">
        <v>398</v>
      </c>
      <c r="I57" s="160" t="s">
        <v>29</v>
      </c>
      <c r="J57" s="160" t="s">
        <v>375</v>
      </c>
      <c r="K57" s="160" t="s">
        <v>414</v>
      </c>
      <c r="L57" s="158">
        <v>951167</v>
      </c>
      <c r="M57" s="54"/>
      <c r="N57" s="54" t="e">
        <f>#REF!+#REF!</f>
        <v>#REF!</v>
      </c>
      <c r="O57" s="54" t="e">
        <f>#REF!+#REF!</f>
        <v>#REF!</v>
      </c>
      <c r="P57" s="54" t="e">
        <f>#REF!+#REF!</f>
        <v>#REF!</v>
      </c>
      <c r="Q57" s="54" t="e">
        <f>#REF!+#REF!</f>
        <v>#REF!</v>
      </c>
      <c r="R57" s="55" t="e">
        <f>#REF!+#REF!</f>
        <v>#REF!</v>
      </c>
      <c r="S57" s="55" t="e">
        <f>#REF!=SUM(L57:R57)</f>
        <v>#REF!</v>
      </c>
      <c r="T57" s="220">
        <v>1467688.85</v>
      </c>
      <c r="U57" s="146">
        <f t="shared" si="0"/>
        <v>154.304012859992</v>
      </c>
    </row>
    <row r="58" spans="1:21" s="14" customFormat="1" ht="54.75" customHeight="1">
      <c r="A58" s="13"/>
      <c r="B58" s="13"/>
      <c r="C58" s="162" t="s">
        <v>126</v>
      </c>
      <c r="D58" s="160" t="s">
        <v>373</v>
      </c>
      <c r="E58" s="160" t="s">
        <v>379</v>
      </c>
      <c r="F58" s="160" t="s">
        <v>56</v>
      </c>
      <c r="G58" s="160" t="s">
        <v>413</v>
      </c>
      <c r="H58" s="160" t="s">
        <v>398</v>
      </c>
      <c r="I58" s="160" t="s">
        <v>28</v>
      </c>
      <c r="J58" s="160" t="s">
        <v>375</v>
      </c>
      <c r="K58" s="160" t="s">
        <v>414</v>
      </c>
      <c r="L58" s="158">
        <v>516833</v>
      </c>
      <c r="M58" s="54"/>
      <c r="N58" s="54"/>
      <c r="O58" s="54"/>
      <c r="P58" s="54"/>
      <c r="Q58" s="54"/>
      <c r="R58" s="55"/>
      <c r="S58" s="55"/>
      <c r="T58" s="427">
        <v>0</v>
      </c>
      <c r="U58" s="146">
        <f t="shared" si="0"/>
        <v>0</v>
      </c>
    </row>
    <row r="59" spans="1:21" s="14" customFormat="1" ht="54.75" customHeight="1">
      <c r="A59" s="66"/>
      <c r="B59" s="57"/>
      <c r="C59" s="162" t="s">
        <v>547</v>
      </c>
      <c r="D59" s="160" t="s">
        <v>373</v>
      </c>
      <c r="E59" s="160" t="s">
        <v>379</v>
      </c>
      <c r="F59" s="160" t="s">
        <v>56</v>
      </c>
      <c r="G59" s="160" t="s">
        <v>413</v>
      </c>
      <c r="H59" s="160" t="s">
        <v>398</v>
      </c>
      <c r="I59" s="160" t="s">
        <v>92</v>
      </c>
      <c r="J59" s="160" t="s">
        <v>375</v>
      </c>
      <c r="K59" s="160" t="s">
        <v>414</v>
      </c>
      <c r="L59" s="158">
        <v>412100</v>
      </c>
      <c r="M59" s="54"/>
      <c r="N59" s="54"/>
      <c r="O59" s="54"/>
      <c r="P59" s="54"/>
      <c r="Q59" s="54"/>
      <c r="R59" s="55"/>
      <c r="S59" s="55"/>
      <c r="T59" s="221">
        <v>411922.62</v>
      </c>
      <c r="U59" s="146">
        <f t="shared" si="0"/>
        <v>99.95695704925988</v>
      </c>
    </row>
    <row r="60" spans="1:21" ht="30.75" customHeight="1">
      <c r="A60" s="53" t="s">
        <v>286</v>
      </c>
      <c r="B60" s="47"/>
      <c r="C60" s="147" t="s">
        <v>416</v>
      </c>
      <c r="D60" s="222" t="s">
        <v>373</v>
      </c>
      <c r="E60" s="223" t="s">
        <v>379</v>
      </c>
      <c r="F60" s="223" t="s">
        <v>417</v>
      </c>
      <c r="G60" s="223" t="s">
        <v>374</v>
      </c>
      <c r="H60" s="223" t="s">
        <v>373</v>
      </c>
      <c r="I60" s="223" t="s">
        <v>374</v>
      </c>
      <c r="J60" s="223" t="s">
        <v>375</v>
      </c>
      <c r="K60" s="223" t="s">
        <v>373</v>
      </c>
      <c r="L60" s="224">
        <f aca="true" t="shared" si="9" ref="L60:T60">L61+L64+L66+L69+L72+L74+L76+L78+L80+L82</f>
        <v>2282083</v>
      </c>
      <c r="M60" s="224">
        <f t="shared" si="9"/>
        <v>0</v>
      </c>
      <c r="N60" s="224">
        <f t="shared" si="9"/>
        <v>0</v>
      </c>
      <c r="O60" s="224">
        <f t="shared" si="9"/>
        <v>0</v>
      </c>
      <c r="P60" s="224">
        <f t="shared" si="9"/>
        <v>0</v>
      </c>
      <c r="Q60" s="224">
        <f t="shared" si="9"/>
        <v>0</v>
      </c>
      <c r="R60" s="224">
        <f t="shared" si="9"/>
        <v>0</v>
      </c>
      <c r="S60" s="224">
        <f t="shared" si="9"/>
        <v>0</v>
      </c>
      <c r="T60" s="224">
        <f t="shared" si="9"/>
        <v>1746735.72</v>
      </c>
      <c r="U60" s="146">
        <f t="shared" si="0"/>
        <v>76.54128793738002</v>
      </c>
    </row>
    <row r="61" spans="1:21" ht="36" customHeight="1">
      <c r="A61" s="51" t="s">
        <v>287</v>
      </c>
      <c r="B61" s="47"/>
      <c r="C61" s="152" t="s">
        <v>418</v>
      </c>
      <c r="D61" s="44" t="s">
        <v>373</v>
      </c>
      <c r="E61" s="44" t="s">
        <v>379</v>
      </c>
      <c r="F61" s="44" t="s">
        <v>417</v>
      </c>
      <c r="G61" s="44" t="s">
        <v>32</v>
      </c>
      <c r="H61" s="44" t="s">
        <v>373</v>
      </c>
      <c r="I61" s="44" t="s">
        <v>374</v>
      </c>
      <c r="J61" s="44" t="s">
        <v>375</v>
      </c>
      <c r="K61" s="44" t="s">
        <v>419</v>
      </c>
      <c r="L61" s="225">
        <f>L62+L63</f>
        <v>50500</v>
      </c>
      <c r="M61" s="225">
        <f aca="true" t="shared" si="10" ref="M61:T61">M62+M63</f>
        <v>0</v>
      </c>
      <c r="N61" s="225">
        <f t="shared" si="10"/>
        <v>0</v>
      </c>
      <c r="O61" s="225">
        <f t="shared" si="10"/>
        <v>0</v>
      </c>
      <c r="P61" s="225">
        <f t="shared" si="10"/>
        <v>0</v>
      </c>
      <c r="Q61" s="225">
        <f t="shared" si="10"/>
        <v>0</v>
      </c>
      <c r="R61" s="225">
        <f t="shared" si="10"/>
        <v>0</v>
      </c>
      <c r="S61" s="225">
        <f t="shared" si="10"/>
        <v>0</v>
      </c>
      <c r="T61" s="225">
        <f t="shared" si="10"/>
        <v>50437.65</v>
      </c>
      <c r="U61" s="146">
        <f t="shared" si="0"/>
        <v>99.87653465346536</v>
      </c>
    </row>
    <row r="62" spans="1:21" ht="80.25" customHeight="1">
      <c r="A62" s="226"/>
      <c r="B62" s="47"/>
      <c r="C62" s="227" t="s">
        <v>288</v>
      </c>
      <c r="D62" s="160" t="s">
        <v>373</v>
      </c>
      <c r="E62" s="160" t="s">
        <v>379</v>
      </c>
      <c r="F62" s="160" t="s">
        <v>417</v>
      </c>
      <c r="G62" s="160" t="s">
        <v>32</v>
      </c>
      <c r="H62" s="160" t="s">
        <v>380</v>
      </c>
      <c r="I62" s="160" t="s">
        <v>23</v>
      </c>
      <c r="J62" s="160" t="s">
        <v>375</v>
      </c>
      <c r="K62" s="160" t="s">
        <v>419</v>
      </c>
      <c r="L62" s="158">
        <v>47050</v>
      </c>
      <c r="M62" s="48"/>
      <c r="N62" s="48"/>
      <c r="O62" s="48"/>
      <c r="P62" s="48"/>
      <c r="Q62" s="48"/>
      <c r="R62" s="49"/>
      <c r="S62" s="49"/>
      <c r="T62" s="228">
        <v>49487.65</v>
      </c>
      <c r="U62" s="146">
        <f t="shared" si="0"/>
        <v>105.18097768331562</v>
      </c>
    </row>
    <row r="63" spans="1:21" ht="61.5" customHeight="1">
      <c r="A63" s="226"/>
      <c r="B63" s="47"/>
      <c r="C63" s="229" t="s">
        <v>420</v>
      </c>
      <c r="D63" s="411" t="s">
        <v>373</v>
      </c>
      <c r="E63" s="411" t="s">
        <v>379</v>
      </c>
      <c r="F63" s="411" t="s">
        <v>417</v>
      </c>
      <c r="G63" s="411" t="s">
        <v>32</v>
      </c>
      <c r="H63" s="411" t="s">
        <v>384</v>
      </c>
      <c r="I63" s="411" t="s">
        <v>23</v>
      </c>
      <c r="J63" s="411" t="s">
        <v>375</v>
      </c>
      <c r="K63" s="411" t="s">
        <v>419</v>
      </c>
      <c r="L63" s="158">
        <v>3450</v>
      </c>
      <c r="M63" s="48"/>
      <c r="N63" s="48"/>
      <c r="O63" s="48"/>
      <c r="P63" s="48"/>
      <c r="Q63" s="48"/>
      <c r="R63" s="49"/>
      <c r="S63" s="49"/>
      <c r="T63" s="228">
        <v>950</v>
      </c>
      <c r="U63" s="146">
        <f t="shared" si="0"/>
        <v>27.536231884057973</v>
      </c>
    </row>
    <row r="64" spans="1:21" ht="51.75" customHeight="1">
      <c r="A64" s="226"/>
      <c r="B64" s="47"/>
      <c r="C64" s="412" t="s">
        <v>539</v>
      </c>
      <c r="D64" s="410" t="s">
        <v>373</v>
      </c>
      <c r="E64" s="410" t="s">
        <v>379</v>
      </c>
      <c r="F64" s="410" t="s">
        <v>417</v>
      </c>
      <c r="G64" s="410" t="s">
        <v>413</v>
      </c>
      <c r="H64" s="410" t="s">
        <v>373</v>
      </c>
      <c r="I64" s="410" t="s">
        <v>374</v>
      </c>
      <c r="J64" s="410" t="s">
        <v>375</v>
      </c>
      <c r="K64" s="410" t="s">
        <v>374</v>
      </c>
      <c r="L64" s="422">
        <f>L65</f>
        <v>85000</v>
      </c>
      <c r="M64" s="422">
        <f aca="true" t="shared" si="11" ref="M64:T64">M65</f>
        <v>0</v>
      </c>
      <c r="N64" s="422">
        <f t="shared" si="11"/>
        <v>0</v>
      </c>
      <c r="O64" s="422">
        <f t="shared" si="11"/>
        <v>0</v>
      </c>
      <c r="P64" s="422">
        <f t="shared" si="11"/>
        <v>0</v>
      </c>
      <c r="Q64" s="422">
        <f t="shared" si="11"/>
        <v>0</v>
      </c>
      <c r="R64" s="422">
        <f t="shared" si="11"/>
        <v>0</v>
      </c>
      <c r="S64" s="422">
        <f t="shared" si="11"/>
        <v>0</v>
      </c>
      <c r="T64" s="422">
        <f t="shared" si="11"/>
        <v>76000</v>
      </c>
      <c r="U64" s="146">
        <f t="shared" si="0"/>
        <v>89.41176470588236</v>
      </c>
    </row>
    <row r="65" spans="1:21" ht="53.25" customHeight="1">
      <c r="A65" s="226"/>
      <c r="B65" s="47"/>
      <c r="C65" s="413" t="s">
        <v>539</v>
      </c>
      <c r="D65" s="414" t="s">
        <v>373</v>
      </c>
      <c r="E65" s="414" t="s">
        <v>379</v>
      </c>
      <c r="F65" s="414" t="s">
        <v>417</v>
      </c>
      <c r="G65" s="414" t="s">
        <v>413</v>
      </c>
      <c r="H65" s="414" t="s">
        <v>373</v>
      </c>
      <c r="I65" s="414" t="s">
        <v>23</v>
      </c>
      <c r="J65" s="414" t="s">
        <v>375</v>
      </c>
      <c r="K65" s="414" t="s">
        <v>419</v>
      </c>
      <c r="L65" s="158">
        <v>85000</v>
      </c>
      <c r="M65" s="48"/>
      <c r="N65" s="48"/>
      <c r="O65" s="48"/>
      <c r="P65" s="48"/>
      <c r="Q65" s="48"/>
      <c r="R65" s="49"/>
      <c r="S65" s="49"/>
      <c r="T65" s="228">
        <v>76000</v>
      </c>
      <c r="U65" s="146">
        <f t="shared" si="0"/>
        <v>89.41176470588236</v>
      </c>
    </row>
    <row r="66" spans="1:21" ht="60.75" customHeight="1">
      <c r="A66" s="226"/>
      <c r="B66" s="47"/>
      <c r="C66" s="415" t="s">
        <v>509</v>
      </c>
      <c r="D66" s="410" t="s">
        <v>373</v>
      </c>
      <c r="E66" s="410" t="s">
        <v>379</v>
      </c>
      <c r="F66" s="410" t="s">
        <v>417</v>
      </c>
      <c r="G66" s="410" t="s">
        <v>25</v>
      </c>
      <c r="H66" s="410" t="s">
        <v>373</v>
      </c>
      <c r="I66" s="410" t="s">
        <v>374</v>
      </c>
      <c r="J66" s="410" t="s">
        <v>375</v>
      </c>
      <c r="K66" s="410" t="s">
        <v>374</v>
      </c>
      <c r="L66" s="422">
        <f>L67+L68</f>
        <v>15000</v>
      </c>
      <c r="M66" s="422">
        <f aca="true" t="shared" si="12" ref="M66:T66">M67</f>
        <v>0</v>
      </c>
      <c r="N66" s="422">
        <f t="shared" si="12"/>
        <v>0</v>
      </c>
      <c r="O66" s="422">
        <f t="shared" si="12"/>
        <v>0</v>
      </c>
      <c r="P66" s="422">
        <f t="shared" si="12"/>
        <v>0</v>
      </c>
      <c r="Q66" s="422">
        <f t="shared" si="12"/>
        <v>0</v>
      </c>
      <c r="R66" s="422">
        <f t="shared" si="12"/>
        <v>0</v>
      </c>
      <c r="S66" s="422">
        <f t="shared" si="12"/>
        <v>0</v>
      </c>
      <c r="T66" s="422">
        <f t="shared" si="12"/>
        <v>15000</v>
      </c>
      <c r="U66" s="146">
        <f t="shared" si="0"/>
        <v>100</v>
      </c>
    </row>
    <row r="67" spans="1:21" ht="48" customHeight="1">
      <c r="A67" s="226"/>
      <c r="B67" s="47"/>
      <c r="C67" s="416" t="s">
        <v>145</v>
      </c>
      <c r="D67" s="414" t="s">
        <v>373</v>
      </c>
      <c r="E67" s="414" t="s">
        <v>379</v>
      </c>
      <c r="F67" s="414" t="s">
        <v>417</v>
      </c>
      <c r="G67" s="414" t="s">
        <v>25</v>
      </c>
      <c r="H67" s="414" t="s">
        <v>380</v>
      </c>
      <c r="I67" s="414" t="s">
        <v>23</v>
      </c>
      <c r="J67" s="414" t="s">
        <v>375</v>
      </c>
      <c r="K67" s="414" t="s">
        <v>419</v>
      </c>
      <c r="L67" s="158">
        <v>8000</v>
      </c>
      <c r="M67" s="48"/>
      <c r="N67" s="48"/>
      <c r="O67" s="48"/>
      <c r="P67" s="48"/>
      <c r="Q67" s="48"/>
      <c r="R67" s="49"/>
      <c r="S67" s="49"/>
      <c r="T67" s="228">
        <v>15000</v>
      </c>
      <c r="U67" s="146">
        <f t="shared" si="0"/>
        <v>187.5</v>
      </c>
    </row>
    <row r="68" spans="1:21" ht="41.25" customHeight="1">
      <c r="A68" s="226"/>
      <c r="B68" s="47"/>
      <c r="C68" s="416" t="s">
        <v>634</v>
      </c>
      <c r="D68" s="414" t="s">
        <v>373</v>
      </c>
      <c r="E68" s="414" t="s">
        <v>379</v>
      </c>
      <c r="F68" s="414" t="s">
        <v>417</v>
      </c>
      <c r="G68" s="414" t="s">
        <v>25</v>
      </c>
      <c r="H68" s="414" t="s">
        <v>382</v>
      </c>
      <c r="I68" s="414" t="s">
        <v>23</v>
      </c>
      <c r="J68" s="414" t="s">
        <v>375</v>
      </c>
      <c r="K68" s="414" t="s">
        <v>419</v>
      </c>
      <c r="L68" s="158">
        <v>7000</v>
      </c>
      <c r="M68" s="423"/>
      <c r="N68" s="423"/>
      <c r="O68" s="423"/>
      <c r="P68" s="423"/>
      <c r="Q68" s="423"/>
      <c r="R68" s="424"/>
      <c r="S68" s="424"/>
      <c r="T68" s="425">
        <v>0</v>
      </c>
      <c r="U68" s="146">
        <f t="shared" si="0"/>
        <v>0</v>
      </c>
    </row>
    <row r="69" spans="1:21" ht="80.25" customHeight="1">
      <c r="A69" s="226"/>
      <c r="B69" s="47"/>
      <c r="C69" s="412" t="s">
        <v>540</v>
      </c>
      <c r="D69" s="410" t="s">
        <v>373</v>
      </c>
      <c r="E69" s="410" t="s">
        <v>379</v>
      </c>
      <c r="F69" s="410" t="s">
        <v>417</v>
      </c>
      <c r="G69" s="410" t="s">
        <v>422</v>
      </c>
      <c r="H69" s="410" t="s">
        <v>373</v>
      </c>
      <c r="I69" s="410" t="s">
        <v>374</v>
      </c>
      <c r="J69" s="410" t="s">
        <v>375</v>
      </c>
      <c r="K69" s="410" t="s">
        <v>373</v>
      </c>
      <c r="L69" s="422">
        <f>L70+L71</f>
        <v>133800</v>
      </c>
      <c r="M69" s="422">
        <f aca="true" t="shared" si="13" ref="M69:T69">M70+M71</f>
        <v>0</v>
      </c>
      <c r="N69" s="422">
        <f t="shared" si="13"/>
        <v>0</v>
      </c>
      <c r="O69" s="422">
        <f t="shared" si="13"/>
        <v>0</v>
      </c>
      <c r="P69" s="422">
        <f t="shared" si="13"/>
        <v>0</v>
      </c>
      <c r="Q69" s="422">
        <f t="shared" si="13"/>
        <v>0</v>
      </c>
      <c r="R69" s="422">
        <f t="shared" si="13"/>
        <v>0</v>
      </c>
      <c r="S69" s="422">
        <f t="shared" si="13"/>
        <v>0</v>
      </c>
      <c r="T69" s="422">
        <f t="shared" si="13"/>
        <v>133554.72</v>
      </c>
      <c r="U69" s="146">
        <f t="shared" si="0"/>
        <v>99.81668161434978</v>
      </c>
    </row>
    <row r="70" spans="1:21" ht="36" customHeight="1">
      <c r="A70" s="226"/>
      <c r="B70" s="47"/>
      <c r="C70" s="417" t="s">
        <v>421</v>
      </c>
      <c r="D70" s="414" t="s">
        <v>373</v>
      </c>
      <c r="E70" s="414" t="s">
        <v>379</v>
      </c>
      <c r="F70" s="414" t="s">
        <v>417</v>
      </c>
      <c r="G70" s="414" t="s">
        <v>422</v>
      </c>
      <c r="H70" s="414" t="s">
        <v>384</v>
      </c>
      <c r="I70" s="414" t="s">
        <v>23</v>
      </c>
      <c r="J70" s="414" t="s">
        <v>375</v>
      </c>
      <c r="K70" s="414" t="s">
        <v>419</v>
      </c>
      <c r="L70" s="158">
        <v>33800</v>
      </c>
      <c r="M70" s="48"/>
      <c r="N70" s="48"/>
      <c r="O70" s="48"/>
      <c r="P70" s="48"/>
      <c r="Q70" s="48"/>
      <c r="R70" s="49"/>
      <c r="S70" s="49"/>
      <c r="T70" s="228">
        <v>33800</v>
      </c>
      <c r="U70" s="146">
        <f aca="true" t="shared" si="14" ref="U70:U130">T70/L70*100</f>
        <v>100</v>
      </c>
    </row>
    <row r="71" spans="1:21" ht="21.75" customHeight="1">
      <c r="A71" s="226"/>
      <c r="B71" s="47"/>
      <c r="C71" s="418" t="s">
        <v>423</v>
      </c>
      <c r="D71" s="414" t="s">
        <v>373</v>
      </c>
      <c r="E71" s="414" t="s">
        <v>379</v>
      </c>
      <c r="F71" s="414" t="s">
        <v>417</v>
      </c>
      <c r="G71" s="414" t="s">
        <v>422</v>
      </c>
      <c r="H71" s="414" t="s">
        <v>424</v>
      </c>
      <c r="I71" s="414" t="s">
        <v>23</v>
      </c>
      <c r="J71" s="414" t="s">
        <v>375</v>
      </c>
      <c r="K71" s="414" t="s">
        <v>419</v>
      </c>
      <c r="L71" s="158">
        <v>100000</v>
      </c>
      <c r="M71" s="48"/>
      <c r="N71" s="48"/>
      <c r="O71" s="48"/>
      <c r="P71" s="48"/>
      <c r="Q71" s="48"/>
      <c r="R71" s="49"/>
      <c r="S71" s="49"/>
      <c r="T71" s="228">
        <v>99754.72</v>
      </c>
      <c r="U71" s="146">
        <f t="shared" si="14"/>
        <v>99.75471999999999</v>
      </c>
    </row>
    <row r="72" spans="1:21" ht="51" customHeight="1">
      <c r="A72" s="226"/>
      <c r="B72" s="47"/>
      <c r="C72" s="419" t="s">
        <v>510</v>
      </c>
      <c r="D72" s="410" t="s">
        <v>373</v>
      </c>
      <c r="E72" s="410" t="s">
        <v>379</v>
      </c>
      <c r="F72" s="410" t="s">
        <v>417</v>
      </c>
      <c r="G72" s="410" t="s">
        <v>425</v>
      </c>
      <c r="H72" s="410" t="s">
        <v>373</v>
      </c>
      <c r="I72" s="410" t="s">
        <v>374</v>
      </c>
      <c r="J72" s="410" t="s">
        <v>375</v>
      </c>
      <c r="K72" s="410" t="s">
        <v>373</v>
      </c>
      <c r="L72" s="422">
        <f>L73</f>
        <v>114500</v>
      </c>
      <c r="M72" s="422">
        <f aca="true" t="shared" si="15" ref="M72:T72">M73</f>
        <v>0</v>
      </c>
      <c r="N72" s="422">
        <f t="shared" si="15"/>
        <v>0</v>
      </c>
      <c r="O72" s="422">
        <f t="shared" si="15"/>
        <v>0</v>
      </c>
      <c r="P72" s="422">
        <f t="shared" si="15"/>
        <v>0</v>
      </c>
      <c r="Q72" s="422">
        <f t="shared" si="15"/>
        <v>0</v>
      </c>
      <c r="R72" s="422">
        <f t="shared" si="15"/>
        <v>0</v>
      </c>
      <c r="S72" s="422">
        <f t="shared" si="15"/>
        <v>0</v>
      </c>
      <c r="T72" s="422">
        <f t="shared" si="15"/>
        <v>124500</v>
      </c>
      <c r="U72" s="146">
        <f t="shared" si="14"/>
        <v>108.73362445414847</v>
      </c>
    </row>
    <row r="73" spans="1:21" ht="51" customHeight="1">
      <c r="A73" s="226"/>
      <c r="B73" s="47"/>
      <c r="C73" s="413" t="s">
        <v>545</v>
      </c>
      <c r="D73" s="414" t="s">
        <v>373</v>
      </c>
      <c r="E73" s="414" t="s">
        <v>379</v>
      </c>
      <c r="F73" s="414" t="s">
        <v>417</v>
      </c>
      <c r="G73" s="414" t="s">
        <v>425</v>
      </c>
      <c r="H73" s="414" t="s">
        <v>373</v>
      </c>
      <c r="I73" s="414" t="s">
        <v>23</v>
      </c>
      <c r="J73" s="414" t="s">
        <v>375</v>
      </c>
      <c r="K73" s="414" t="s">
        <v>419</v>
      </c>
      <c r="L73" s="158">
        <v>114500</v>
      </c>
      <c r="M73" s="48"/>
      <c r="N73" s="48"/>
      <c r="O73" s="48"/>
      <c r="P73" s="48"/>
      <c r="Q73" s="48"/>
      <c r="R73" s="49"/>
      <c r="S73" s="49"/>
      <c r="T73" s="228">
        <v>124500</v>
      </c>
      <c r="U73" s="146">
        <f t="shared" si="14"/>
        <v>108.73362445414847</v>
      </c>
    </row>
    <row r="74" spans="1:21" ht="38.25" customHeight="1">
      <c r="A74" s="226"/>
      <c r="B74" s="47"/>
      <c r="C74" s="412" t="s">
        <v>428</v>
      </c>
      <c r="D74" s="410" t="s">
        <v>373</v>
      </c>
      <c r="E74" s="410" t="s">
        <v>379</v>
      </c>
      <c r="F74" s="410" t="s">
        <v>417</v>
      </c>
      <c r="G74" s="410" t="s">
        <v>635</v>
      </c>
      <c r="H74" s="410" t="s">
        <v>373</v>
      </c>
      <c r="I74" s="410" t="s">
        <v>374</v>
      </c>
      <c r="J74" s="410" t="s">
        <v>375</v>
      </c>
      <c r="K74" s="410" t="s">
        <v>373</v>
      </c>
      <c r="L74" s="422">
        <f>L75</f>
        <v>54500</v>
      </c>
      <c r="M74" s="422">
        <f aca="true" t="shared" si="16" ref="M74:T74">M75</f>
        <v>0</v>
      </c>
      <c r="N74" s="422">
        <f t="shared" si="16"/>
        <v>0</v>
      </c>
      <c r="O74" s="422">
        <f t="shared" si="16"/>
        <v>0</v>
      </c>
      <c r="P74" s="422">
        <f t="shared" si="16"/>
        <v>0</v>
      </c>
      <c r="Q74" s="422">
        <f t="shared" si="16"/>
        <v>0</v>
      </c>
      <c r="R74" s="422">
        <f t="shared" si="16"/>
        <v>0</v>
      </c>
      <c r="S74" s="422">
        <f t="shared" si="16"/>
        <v>0</v>
      </c>
      <c r="T74" s="422">
        <f t="shared" si="16"/>
        <v>54500</v>
      </c>
      <c r="U74" s="146">
        <f t="shared" si="14"/>
        <v>100</v>
      </c>
    </row>
    <row r="75" spans="1:21" ht="35.25" customHeight="1">
      <c r="A75" s="226"/>
      <c r="B75" s="47"/>
      <c r="C75" s="413" t="s">
        <v>511</v>
      </c>
      <c r="D75" s="420" t="s">
        <v>373</v>
      </c>
      <c r="E75" s="420" t="s">
        <v>379</v>
      </c>
      <c r="F75" s="420" t="s">
        <v>417</v>
      </c>
      <c r="G75" s="420" t="s">
        <v>635</v>
      </c>
      <c r="H75" s="420" t="s">
        <v>384</v>
      </c>
      <c r="I75" s="420" t="s">
        <v>23</v>
      </c>
      <c r="J75" s="420" t="s">
        <v>375</v>
      </c>
      <c r="K75" s="420" t="s">
        <v>419</v>
      </c>
      <c r="L75" s="158">
        <v>54500</v>
      </c>
      <c r="M75" s="48"/>
      <c r="N75" s="48"/>
      <c r="O75" s="48"/>
      <c r="P75" s="48"/>
      <c r="Q75" s="48"/>
      <c r="R75" s="49"/>
      <c r="S75" s="49"/>
      <c r="T75" s="228">
        <v>54500</v>
      </c>
      <c r="U75" s="146">
        <f t="shared" si="14"/>
        <v>100</v>
      </c>
    </row>
    <row r="76" spans="1:21" ht="22.5" customHeight="1">
      <c r="A76" s="226"/>
      <c r="B76" s="47"/>
      <c r="C76" s="412" t="s">
        <v>146</v>
      </c>
      <c r="D76" s="410" t="s">
        <v>373</v>
      </c>
      <c r="E76" s="410" t="s">
        <v>379</v>
      </c>
      <c r="F76" s="410" t="s">
        <v>417</v>
      </c>
      <c r="G76" s="410" t="s">
        <v>148</v>
      </c>
      <c r="H76" s="410" t="s">
        <v>373</v>
      </c>
      <c r="I76" s="410" t="s">
        <v>374</v>
      </c>
      <c r="J76" s="410" t="s">
        <v>375</v>
      </c>
      <c r="K76" s="410" t="s">
        <v>373</v>
      </c>
      <c r="L76" s="422">
        <f>L77</f>
        <v>53833</v>
      </c>
      <c r="M76" s="422">
        <f aca="true" t="shared" si="17" ref="M76:T76">M77</f>
        <v>0</v>
      </c>
      <c r="N76" s="422">
        <f t="shared" si="17"/>
        <v>0</v>
      </c>
      <c r="O76" s="422">
        <f t="shared" si="17"/>
        <v>0</v>
      </c>
      <c r="P76" s="422">
        <f t="shared" si="17"/>
        <v>0</v>
      </c>
      <c r="Q76" s="422">
        <f t="shared" si="17"/>
        <v>0</v>
      </c>
      <c r="R76" s="422">
        <f t="shared" si="17"/>
        <v>0</v>
      </c>
      <c r="S76" s="422">
        <f t="shared" si="17"/>
        <v>0</v>
      </c>
      <c r="T76" s="422">
        <f t="shared" si="17"/>
        <v>41144</v>
      </c>
      <c r="U76" s="146">
        <f t="shared" si="14"/>
        <v>76.42895621644716</v>
      </c>
    </row>
    <row r="77" spans="1:21" ht="31.5" customHeight="1">
      <c r="A77" s="226"/>
      <c r="B77" s="47"/>
      <c r="C77" s="413" t="s">
        <v>147</v>
      </c>
      <c r="D77" s="420" t="s">
        <v>373</v>
      </c>
      <c r="E77" s="420" t="s">
        <v>379</v>
      </c>
      <c r="F77" s="420" t="s">
        <v>417</v>
      </c>
      <c r="G77" s="420" t="s">
        <v>148</v>
      </c>
      <c r="H77" s="420" t="s">
        <v>384</v>
      </c>
      <c r="I77" s="420" t="s">
        <v>29</v>
      </c>
      <c r="J77" s="420" t="s">
        <v>375</v>
      </c>
      <c r="K77" s="420" t="s">
        <v>419</v>
      </c>
      <c r="L77" s="158">
        <v>53833</v>
      </c>
      <c r="M77" s="48"/>
      <c r="N77" s="48"/>
      <c r="O77" s="48"/>
      <c r="P77" s="48"/>
      <c r="Q77" s="48"/>
      <c r="R77" s="49"/>
      <c r="S77" s="49"/>
      <c r="T77" s="228">
        <v>41144</v>
      </c>
      <c r="U77" s="146">
        <f t="shared" si="14"/>
        <v>76.42895621644716</v>
      </c>
    </row>
    <row r="78" spans="1:21" ht="40.5" customHeight="1">
      <c r="A78" s="226"/>
      <c r="B78" s="47"/>
      <c r="C78" s="421" t="s">
        <v>512</v>
      </c>
      <c r="D78" s="410" t="s">
        <v>373</v>
      </c>
      <c r="E78" s="410" t="s">
        <v>379</v>
      </c>
      <c r="F78" s="410" t="s">
        <v>417</v>
      </c>
      <c r="G78" s="410" t="s">
        <v>427</v>
      </c>
      <c r="H78" s="410" t="s">
        <v>373</v>
      </c>
      <c r="I78" s="410" t="s">
        <v>374</v>
      </c>
      <c r="J78" s="410" t="s">
        <v>375</v>
      </c>
      <c r="K78" s="410" t="s">
        <v>373</v>
      </c>
      <c r="L78" s="422">
        <f>L79</f>
        <v>827550</v>
      </c>
      <c r="M78" s="422">
        <f aca="true" t="shared" si="18" ref="M78:T78">M79</f>
        <v>0</v>
      </c>
      <c r="N78" s="422">
        <f t="shared" si="18"/>
        <v>0</v>
      </c>
      <c r="O78" s="422">
        <f t="shared" si="18"/>
        <v>0</v>
      </c>
      <c r="P78" s="422">
        <f t="shared" si="18"/>
        <v>0</v>
      </c>
      <c r="Q78" s="422">
        <f t="shared" si="18"/>
        <v>0</v>
      </c>
      <c r="R78" s="422">
        <f t="shared" si="18"/>
        <v>0</v>
      </c>
      <c r="S78" s="422">
        <f t="shared" si="18"/>
        <v>0</v>
      </c>
      <c r="T78" s="422">
        <f t="shared" si="18"/>
        <v>452270.34</v>
      </c>
      <c r="U78" s="146">
        <f t="shared" si="14"/>
        <v>54.65172376291463</v>
      </c>
    </row>
    <row r="79" spans="1:21" ht="48" customHeight="1">
      <c r="A79" s="226"/>
      <c r="B79" s="47"/>
      <c r="C79" s="413" t="s">
        <v>546</v>
      </c>
      <c r="D79" s="420" t="s">
        <v>373</v>
      </c>
      <c r="E79" s="420" t="s">
        <v>379</v>
      </c>
      <c r="F79" s="420" t="s">
        <v>417</v>
      </c>
      <c r="G79" s="420" t="s">
        <v>427</v>
      </c>
      <c r="H79" s="420" t="s">
        <v>373</v>
      </c>
      <c r="I79" s="420" t="s">
        <v>23</v>
      </c>
      <c r="J79" s="420" t="s">
        <v>375</v>
      </c>
      <c r="K79" s="420" t="s">
        <v>419</v>
      </c>
      <c r="L79" s="158">
        <v>827550</v>
      </c>
      <c r="M79" s="48"/>
      <c r="N79" s="48"/>
      <c r="O79" s="48"/>
      <c r="P79" s="48"/>
      <c r="Q79" s="48"/>
      <c r="R79" s="49"/>
      <c r="S79" s="49"/>
      <c r="T79" s="228">
        <v>452270.34</v>
      </c>
      <c r="U79" s="146">
        <f t="shared" si="14"/>
        <v>54.65172376291463</v>
      </c>
    </row>
    <row r="80" spans="1:21" s="14" customFormat="1" ht="58.5" customHeight="1">
      <c r="A80" s="51" t="s">
        <v>289</v>
      </c>
      <c r="B80" s="47"/>
      <c r="C80" s="234" t="s">
        <v>290</v>
      </c>
      <c r="D80" s="44" t="s">
        <v>54</v>
      </c>
      <c r="E80" s="44" t="s">
        <v>379</v>
      </c>
      <c r="F80" s="44" t="s">
        <v>417</v>
      </c>
      <c r="G80" s="44" t="s">
        <v>291</v>
      </c>
      <c r="H80" s="44" t="s">
        <v>373</v>
      </c>
      <c r="I80" s="44" t="s">
        <v>30</v>
      </c>
      <c r="J80" s="44" t="s">
        <v>375</v>
      </c>
      <c r="K80" s="44" t="s">
        <v>419</v>
      </c>
      <c r="L80" s="231">
        <f>L81</f>
        <v>30000</v>
      </c>
      <c r="M80" s="48"/>
      <c r="N80" s="48"/>
      <c r="O80" s="48"/>
      <c r="P80" s="48"/>
      <c r="Q80" s="48"/>
      <c r="R80" s="49"/>
      <c r="S80" s="49"/>
      <c r="T80" s="235">
        <f>T81</f>
        <v>30000</v>
      </c>
      <c r="U80" s="146">
        <f t="shared" si="14"/>
        <v>100</v>
      </c>
    </row>
    <row r="81" spans="1:21" ht="59.25" customHeight="1">
      <c r="A81" s="65"/>
      <c r="B81" s="47"/>
      <c r="C81" s="230" t="s">
        <v>292</v>
      </c>
      <c r="D81" s="232" t="s">
        <v>54</v>
      </c>
      <c r="E81" s="232" t="s">
        <v>379</v>
      </c>
      <c r="F81" s="232" t="s">
        <v>417</v>
      </c>
      <c r="G81" s="232" t="s">
        <v>291</v>
      </c>
      <c r="H81" s="232" t="s">
        <v>384</v>
      </c>
      <c r="I81" s="232" t="s">
        <v>30</v>
      </c>
      <c r="J81" s="232" t="s">
        <v>375</v>
      </c>
      <c r="K81" s="232" t="s">
        <v>419</v>
      </c>
      <c r="L81" s="233">
        <v>30000</v>
      </c>
      <c r="M81" s="39" t="e">
        <f aca="true" t="shared" si="19" ref="M81:R81">M83</f>
        <v>#REF!</v>
      </c>
      <c r="N81" s="39" t="e">
        <f t="shared" si="19"/>
        <v>#REF!</v>
      </c>
      <c r="O81" s="39" t="e">
        <f t="shared" si="19"/>
        <v>#REF!</v>
      </c>
      <c r="P81" s="39" t="e">
        <f t="shared" si="19"/>
        <v>#REF!</v>
      </c>
      <c r="Q81" s="39" t="e">
        <f t="shared" si="19"/>
        <v>#REF!</v>
      </c>
      <c r="R81" s="56" t="e">
        <f t="shared" si="19"/>
        <v>#REF!</v>
      </c>
      <c r="S81" s="56" t="e">
        <f>#REF!=SUM(L81:R81)</f>
        <v>#REF!</v>
      </c>
      <c r="T81" s="236">
        <v>30000</v>
      </c>
      <c r="U81" s="146">
        <f t="shared" si="14"/>
        <v>100</v>
      </c>
    </row>
    <row r="82" spans="1:21" ht="37.5" customHeight="1">
      <c r="A82" s="51" t="s">
        <v>293</v>
      </c>
      <c r="B82" s="47"/>
      <c r="C82" s="152" t="s">
        <v>428</v>
      </c>
      <c r="D82" s="44" t="s">
        <v>373</v>
      </c>
      <c r="E82" s="44" t="s">
        <v>379</v>
      </c>
      <c r="F82" s="44" t="s">
        <v>417</v>
      </c>
      <c r="G82" s="44" t="s">
        <v>429</v>
      </c>
      <c r="H82" s="44" t="s">
        <v>373</v>
      </c>
      <c r="I82" s="44" t="s">
        <v>374</v>
      </c>
      <c r="J82" s="44" t="s">
        <v>375</v>
      </c>
      <c r="K82" s="44" t="s">
        <v>419</v>
      </c>
      <c r="L82" s="237">
        <f>L83</f>
        <v>917400</v>
      </c>
      <c r="M82" s="39"/>
      <c r="N82" s="39"/>
      <c r="O82" s="39"/>
      <c r="P82" s="39"/>
      <c r="Q82" s="39"/>
      <c r="R82" s="56"/>
      <c r="S82" s="56"/>
      <c r="T82" s="154">
        <f>T83</f>
        <v>769329.01</v>
      </c>
      <c r="U82" s="146">
        <f t="shared" si="14"/>
        <v>83.8597133202529</v>
      </c>
    </row>
    <row r="83" spans="1:21" ht="36.75" customHeight="1">
      <c r="A83" s="65"/>
      <c r="B83" s="47"/>
      <c r="C83" s="238" t="s">
        <v>294</v>
      </c>
      <c r="D83" s="160" t="s">
        <v>373</v>
      </c>
      <c r="E83" s="160" t="s">
        <v>379</v>
      </c>
      <c r="F83" s="160" t="s">
        <v>417</v>
      </c>
      <c r="G83" s="160" t="s">
        <v>429</v>
      </c>
      <c r="H83" s="160" t="s">
        <v>396</v>
      </c>
      <c r="I83" s="160" t="s">
        <v>29</v>
      </c>
      <c r="J83" s="160" t="s">
        <v>375</v>
      </c>
      <c r="K83" s="160" t="s">
        <v>419</v>
      </c>
      <c r="L83" s="158">
        <v>917400</v>
      </c>
      <c r="M83" s="42" t="e">
        <f>M84+#REF!+#REF!+#REF!</f>
        <v>#REF!</v>
      </c>
      <c r="N83" s="42" t="e">
        <f>N84+#REF!+#REF!+#REF!</f>
        <v>#REF!</v>
      </c>
      <c r="O83" s="42" t="e">
        <f>O84+#REF!+#REF!+#REF!</f>
        <v>#REF!</v>
      </c>
      <c r="P83" s="42" t="e">
        <f>P84+#REF!+#REF!+#REF!</f>
        <v>#REF!</v>
      </c>
      <c r="Q83" s="42" t="e">
        <f>Q84+#REF!+#REF!+#REF!</f>
        <v>#REF!</v>
      </c>
      <c r="R83" s="43" t="e">
        <f>R84+#REF!+#REF!+#REF!</f>
        <v>#REF!</v>
      </c>
      <c r="S83" s="43" t="e">
        <f>#REF!=SUM(L83:R83)</f>
        <v>#REF!</v>
      </c>
      <c r="T83" s="239">
        <v>769329.01</v>
      </c>
      <c r="U83" s="146">
        <f t="shared" si="14"/>
        <v>83.8597133202529</v>
      </c>
    </row>
    <row r="84" spans="1:21" ht="24.75" customHeight="1">
      <c r="A84" s="58" t="s">
        <v>295</v>
      </c>
      <c r="B84" s="47"/>
      <c r="C84" s="147" t="s">
        <v>430</v>
      </c>
      <c r="D84" s="240" t="s">
        <v>373</v>
      </c>
      <c r="E84" s="240" t="s">
        <v>379</v>
      </c>
      <c r="F84" s="240" t="s">
        <v>431</v>
      </c>
      <c r="G84" s="240" t="s">
        <v>374</v>
      </c>
      <c r="H84" s="240" t="s">
        <v>373</v>
      </c>
      <c r="I84" s="240" t="s">
        <v>374</v>
      </c>
      <c r="J84" s="240" t="s">
        <v>375</v>
      </c>
      <c r="K84" s="240" t="s">
        <v>373</v>
      </c>
      <c r="L84" s="241">
        <f>L87+L85</f>
        <v>848100</v>
      </c>
      <c r="M84" s="241">
        <f aca="true" t="shared" si="20" ref="M84:T84">M87+M85</f>
        <v>0</v>
      </c>
      <c r="N84" s="241">
        <f t="shared" si="20"/>
        <v>0</v>
      </c>
      <c r="O84" s="241">
        <f t="shared" si="20"/>
        <v>0</v>
      </c>
      <c r="P84" s="241">
        <f t="shared" si="20"/>
        <v>0</v>
      </c>
      <c r="Q84" s="241">
        <f t="shared" si="20"/>
        <v>0</v>
      </c>
      <c r="R84" s="241">
        <f t="shared" si="20"/>
        <v>0</v>
      </c>
      <c r="S84" s="241" t="e">
        <f t="shared" si="20"/>
        <v>#REF!</v>
      </c>
      <c r="T84" s="241">
        <f t="shared" si="20"/>
        <v>977929.0599999999</v>
      </c>
      <c r="U84" s="146">
        <f t="shared" si="14"/>
        <v>115.30822544511258</v>
      </c>
    </row>
    <row r="85" spans="1:21" ht="24.75" customHeight="1">
      <c r="A85" s="51" t="s">
        <v>296</v>
      </c>
      <c r="B85" s="47"/>
      <c r="C85" s="242" t="s">
        <v>323</v>
      </c>
      <c r="D85" s="208" t="s">
        <v>373</v>
      </c>
      <c r="E85" s="208" t="s">
        <v>379</v>
      </c>
      <c r="F85" s="208" t="s">
        <v>431</v>
      </c>
      <c r="G85" s="208" t="s">
        <v>23</v>
      </c>
      <c r="H85" s="208" t="s">
        <v>373</v>
      </c>
      <c r="I85" s="208" t="s">
        <v>374</v>
      </c>
      <c r="J85" s="208" t="s">
        <v>375</v>
      </c>
      <c r="K85" s="208" t="s">
        <v>373</v>
      </c>
      <c r="L85" s="243">
        <f>L86</f>
        <v>248100</v>
      </c>
      <c r="M85" s="82"/>
      <c r="N85" s="82"/>
      <c r="O85" s="82"/>
      <c r="P85" s="82"/>
      <c r="Q85" s="82"/>
      <c r="R85" s="83"/>
      <c r="S85" s="83" t="e">
        <f>#REF!=SUM(L85:R85)</f>
        <v>#REF!</v>
      </c>
      <c r="T85" s="211">
        <f>T86</f>
        <v>-19677.4</v>
      </c>
      <c r="U85" s="146">
        <f t="shared" si="14"/>
        <v>-7.931237404272472</v>
      </c>
    </row>
    <row r="86" spans="1:21" ht="24.75" customHeight="1">
      <c r="A86" s="244"/>
      <c r="B86" s="47"/>
      <c r="C86" s="245" t="s">
        <v>321</v>
      </c>
      <c r="D86" s="157" t="s">
        <v>373</v>
      </c>
      <c r="E86" s="157" t="s">
        <v>379</v>
      </c>
      <c r="F86" s="157" t="s">
        <v>431</v>
      </c>
      <c r="G86" s="157" t="s">
        <v>23</v>
      </c>
      <c r="H86" s="157" t="s">
        <v>396</v>
      </c>
      <c r="I86" s="157" t="s">
        <v>29</v>
      </c>
      <c r="J86" s="157" t="s">
        <v>375</v>
      </c>
      <c r="K86" s="157" t="s">
        <v>432</v>
      </c>
      <c r="L86" s="158">
        <v>248100</v>
      </c>
      <c r="M86" s="48"/>
      <c r="N86" s="48"/>
      <c r="O86" s="48"/>
      <c r="P86" s="48"/>
      <c r="Q86" s="48"/>
      <c r="R86" s="49"/>
      <c r="S86" s="49" t="e">
        <f>#REF!=SUM(L86:R86)</f>
        <v>#REF!</v>
      </c>
      <c r="T86" s="246">
        <v>-19677.4</v>
      </c>
      <c r="U86" s="146">
        <f t="shared" si="14"/>
        <v>-7.931237404272472</v>
      </c>
    </row>
    <row r="87" spans="1:21" ht="18.75" customHeight="1">
      <c r="A87" s="51" t="s">
        <v>322</v>
      </c>
      <c r="B87" s="47"/>
      <c r="C87" s="152" t="s">
        <v>433</v>
      </c>
      <c r="D87" s="44" t="s">
        <v>373</v>
      </c>
      <c r="E87" s="44" t="s">
        <v>379</v>
      </c>
      <c r="F87" s="44" t="s">
        <v>431</v>
      </c>
      <c r="G87" s="44" t="s">
        <v>29</v>
      </c>
      <c r="H87" s="44" t="s">
        <v>373</v>
      </c>
      <c r="I87" s="44" t="s">
        <v>374</v>
      </c>
      <c r="J87" s="44" t="s">
        <v>375</v>
      </c>
      <c r="K87" s="44" t="s">
        <v>373</v>
      </c>
      <c r="L87" s="243">
        <f>L88</f>
        <v>600000</v>
      </c>
      <c r="M87" s="82"/>
      <c r="N87" s="82"/>
      <c r="O87" s="82"/>
      <c r="P87" s="82"/>
      <c r="Q87" s="82"/>
      <c r="R87" s="83"/>
      <c r="S87" s="83" t="e">
        <f>#REF!=SUM(L87:R87)</f>
        <v>#REF!</v>
      </c>
      <c r="T87" s="211">
        <f>T88</f>
        <v>997606.46</v>
      </c>
      <c r="U87" s="146">
        <f t="shared" si="14"/>
        <v>166.26774333333333</v>
      </c>
    </row>
    <row r="88" spans="1:21" ht="25.5" customHeight="1">
      <c r="A88" s="244"/>
      <c r="B88" s="57"/>
      <c r="C88" s="247" t="s">
        <v>434</v>
      </c>
      <c r="D88" s="157" t="s">
        <v>373</v>
      </c>
      <c r="E88" s="157" t="s">
        <v>379</v>
      </c>
      <c r="F88" s="157" t="s">
        <v>431</v>
      </c>
      <c r="G88" s="157" t="s">
        <v>29</v>
      </c>
      <c r="H88" s="157" t="s">
        <v>396</v>
      </c>
      <c r="I88" s="157" t="s">
        <v>29</v>
      </c>
      <c r="J88" s="157" t="s">
        <v>375</v>
      </c>
      <c r="K88" s="157" t="s">
        <v>432</v>
      </c>
      <c r="L88" s="158">
        <v>600000</v>
      </c>
      <c r="M88" s="48"/>
      <c r="N88" s="48"/>
      <c r="O88" s="48"/>
      <c r="P88" s="48"/>
      <c r="Q88" s="48"/>
      <c r="R88" s="49"/>
      <c r="S88" s="49" t="e">
        <f>#REF!=SUM(L88:R88)</f>
        <v>#REF!</v>
      </c>
      <c r="T88" s="248">
        <v>997606.46</v>
      </c>
      <c r="U88" s="146">
        <f t="shared" si="14"/>
        <v>166.26774333333333</v>
      </c>
    </row>
    <row r="89" spans="1:21" ht="22.5" customHeight="1">
      <c r="A89" s="38" t="s">
        <v>297</v>
      </c>
      <c r="B89" s="47"/>
      <c r="C89" s="141" t="s">
        <v>435</v>
      </c>
      <c r="D89" s="142" t="s">
        <v>373</v>
      </c>
      <c r="E89" s="143" t="s">
        <v>436</v>
      </c>
      <c r="F89" s="143" t="s">
        <v>374</v>
      </c>
      <c r="G89" s="143" t="s">
        <v>374</v>
      </c>
      <c r="H89" s="143" t="s">
        <v>373</v>
      </c>
      <c r="I89" s="143" t="s">
        <v>374</v>
      </c>
      <c r="J89" s="143" t="s">
        <v>375</v>
      </c>
      <c r="K89" s="143" t="s">
        <v>373</v>
      </c>
      <c r="L89" s="144">
        <f>L90+L127+L130</f>
        <v>358419894</v>
      </c>
      <c r="M89" s="48"/>
      <c r="N89" s="48"/>
      <c r="O89" s="48"/>
      <c r="P89" s="48"/>
      <c r="Q89" s="48"/>
      <c r="R89" s="49"/>
      <c r="S89" s="49"/>
      <c r="T89" s="144">
        <f>T90+T127+T130</f>
        <v>312480028.01000005</v>
      </c>
      <c r="U89" s="146">
        <f t="shared" si="14"/>
        <v>87.18266849607407</v>
      </c>
    </row>
    <row r="90" spans="1:21" ht="37.5" customHeight="1">
      <c r="A90" s="41" t="s">
        <v>236</v>
      </c>
      <c r="B90" s="13"/>
      <c r="C90" s="198" t="s">
        <v>437</v>
      </c>
      <c r="D90" s="199" t="s">
        <v>373</v>
      </c>
      <c r="E90" s="200" t="s">
        <v>436</v>
      </c>
      <c r="F90" s="200" t="s">
        <v>30</v>
      </c>
      <c r="G90" s="200" t="s">
        <v>374</v>
      </c>
      <c r="H90" s="200" t="s">
        <v>373</v>
      </c>
      <c r="I90" s="200" t="s">
        <v>374</v>
      </c>
      <c r="J90" s="200" t="s">
        <v>375</v>
      </c>
      <c r="K90" s="200" t="s">
        <v>373</v>
      </c>
      <c r="L90" s="201">
        <f>L91+L94+L111+L120</f>
        <v>357441972.9</v>
      </c>
      <c r="M90" s="48"/>
      <c r="N90" s="48"/>
      <c r="O90" s="48"/>
      <c r="P90" s="48"/>
      <c r="Q90" s="48"/>
      <c r="R90" s="49"/>
      <c r="S90" s="49"/>
      <c r="T90" s="150">
        <f>T91+T94+T111+T120</f>
        <v>311477117.84000003</v>
      </c>
      <c r="U90" s="146">
        <f t="shared" si="14"/>
        <v>87.14061063196422</v>
      </c>
    </row>
    <row r="91" spans="1:21" ht="22.5" customHeight="1">
      <c r="A91" s="13" t="s">
        <v>237</v>
      </c>
      <c r="B91" s="47"/>
      <c r="C91" s="152" t="s">
        <v>438</v>
      </c>
      <c r="D91" s="44" t="s">
        <v>373</v>
      </c>
      <c r="E91" s="44" t="s">
        <v>436</v>
      </c>
      <c r="F91" s="44" t="s">
        <v>30</v>
      </c>
      <c r="G91" s="44" t="s">
        <v>28</v>
      </c>
      <c r="H91" s="44" t="s">
        <v>373</v>
      </c>
      <c r="I91" s="44" t="s">
        <v>374</v>
      </c>
      <c r="J91" s="44" t="s">
        <v>375</v>
      </c>
      <c r="K91" s="44" t="s">
        <v>439</v>
      </c>
      <c r="L91" s="154">
        <f>L92</f>
        <v>48182000</v>
      </c>
      <c r="M91" s="48"/>
      <c r="N91" s="48"/>
      <c r="O91" s="48"/>
      <c r="P91" s="48"/>
      <c r="Q91" s="48"/>
      <c r="R91" s="49"/>
      <c r="S91" s="49"/>
      <c r="T91" s="154">
        <f>T92</f>
        <v>48182000</v>
      </c>
      <c r="U91" s="146">
        <f t="shared" si="14"/>
        <v>100</v>
      </c>
    </row>
    <row r="92" spans="1:21" ht="19.5" customHeight="1">
      <c r="A92" s="15"/>
      <c r="B92" s="47"/>
      <c r="C92" s="249" t="s">
        <v>440</v>
      </c>
      <c r="D92" s="250" t="s">
        <v>373</v>
      </c>
      <c r="E92" s="250" t="s">
        <v>436</v>
      </c>
      <c r="F92" s="250" t="s">
        <v>30</v>
      </c>
      <c r="G92" s="250" t="s">
        <v>28</v>
      </c>
      <c r="H92" s="250" t="s">
        <v>441</v>
      </c>
      <c r="I92" s="250" t="s">
        <v>374</v>
      </c>
      <c r="J92" s="250" t="s">
        <v>375</v>
      </c>
      <c r="K92" s="250" t="s">
        <v>439</v>
      </c>
      <c r="L92" s="251">
        <f>L93</f>
        <v>48182000</v>
      </c>
      <c r="M92" s="67"/>
      <c r="N92" s="67"/>
      <c r="O92" s="67"/>
      <c r="P92" s="67"/>
      <c r="Q92" s="67"/>
      <c r="R92" s="68"/>
      <c r="S92" s="68"/>
      <c r="T92" s="252">
        <f>T93</f>
        <v>48182000</v>
      </c>
      <c r="U92" s="146">
        <f t="shared" si="14"/>
        <v>100</v>
      </c>
    </row>
    <row r="93" spans="1:21" ht="39" customHeight="1">
      <c r="A93" s="15"/>
      <c r="B93" s="47"/>
      <c r="C93" s="253" t="s">
        <v>442</v>
      </c>
      <c r="D93" s="160" t="s">
        <v>373</v>
      </c>
      <c r="E93" s="160" t="s">
        <v>436</v>
      </c>
      <c r="F93" s="160" t="s">
        <v>30</v>
      </c>
      <c r="G93" s="160" t="s">
        <v>298</v>
      </c>
      <c r="H93" s="160" t="s">
        <v>441</v>
      </c>
      <c r="I93" s="160" t="s">
        <v>29</v>
      </c>
      <c r="J93" s="160" t="s">
        <v>375</v>
      </c>
      <c r="K93" s="160" t="s">
        <v>439</v>
      </c>
      <c r="L93" s="158">
        <v>48182000</v>
      </c>
      <c r="M93" s="67"/>
      <c r="N93" s="67"/>
      <c r="O93" s="67"/>
      <c r="P93" s="67"/>
      <c r="Q93" s="67"/>
      <c r="R93" s="68"/>
      <c r="S93" s="68"/>
      <c r="T93" s="254">
        <v>48182000</v>
      </c>
      <c r="U93" s="146">
        <f t="shared" si="14"/>
        <v>100</v>
      </c>
    </row>
    <row r="94" spans="1:21" ht="31.5" customHeight="1">
      <c r="A94" s="13" t="s">
        <v>299</v>
      </c>
      <c r="B94" s="47"/>
      <c r="C94" s="255" t="s">
        <v>309</v>
      </c>
      <c r="D94" s="208" t="s">
        <v>373</v>
      </c>
      <c r="E94" s="208" t="s">
        <v>436</v>
      </c>
      <c r="F94" s="208" t="s">
        <v>30</v>
      </c>
      <c r="G94" s="208" t="s">
        <v>374</v>
      </c>
      <c r="H94" s="208" t="s">
        <v>373</v>
      </c>
      <c r="I94" s="208" t="s">
        <v>374</v>
      </c>
      <c r="J94" s="208" t="s">
        <v>375</v>
      </c>
      <c r="K94" s="208" t="s">
        <v>439</v>
      </c>
      <c r="L94" s="209">
        <f>L95+L97+L99+L101+L103+L105+L107+L109</f>
        <v>96195372.9</v>
      </c>
      <c r="M94" s="69"/>
      <c r="N94" s="69"/>
      <c r="O94" s="69"/>
      <c r="P94" s="69"/>
      <c r="Q94" s="69"/>
      <c r="R94" s="70"/>
      <c r="S94" s="70"/>
      <c r="T94" s="209">
        <f>T95+T97+T99+T101+T103+T105+T107+T109</f>
        <v>54146717.78</v>
      </c>
      <c r="U94" s="146">
        <f t="shared" si="14"/>
        <v>56.288276813780094</v>
      </c>
    </row>
    <row r="95" spans="1:21" ht="80.25" customHeight="1">
      <c r="A95" s="15"/>
      <c r="B95" s="47"/>
      <c r="C95" s="256" t="s">
        <v>310</v>
      </c>
      <c r="D95" s="250" t="s">
        <v>373</v>
      </c>
      <c r="E95" s="250" t="s">
        <v>436</v>
      </c>
      <c r="F95" s="250" t="s">
        <v>30</v>
      </c>
      <c r="G95" s="250" t="s">
        <v>311</v>
      </c>
      <c r="H95" s="250" t="s">
        <v>312</v>
      </c>
      <c r="I95" s="250" t="s">
        <v>374</v>
      </c>
      <c r="J95" s="250" t="s">
        <v>375</v>
      </c>
      <c r="K95" s="250" t="s">
        <v>439</v>
      </c>
      <c r="L95" s="251">
        <f>L96</f>
        <v>49446213</v>
      </c>
      <c r="M95" s="67"/>
      <c r="N95" s="67"/>
      <c r="O95" s="67"/>
      <c r="P95" s="67"/>
      <c r="Q95" s="67"/>
      <c r="R95" s="68"/>
      <c r="S95" s="68"/>
      <c r="T95" s="251">
        <f>T96</f>
        <v>13451466.3</v>
      </c>
      <c r="U95" s="146">
        <f t="shared" si="14"/>
        <v>27.204239685656006</v>
      </c>
    </row>
    <row r="96" spans="1:21" ht="88.5" customHeight="1">
      <c r="A96" s="15"/>
      <c r="B96" s="13"/>
      <c r="C96" s="257" t="s">
        <v>127</v>
      </c>
      <c r="D96" s="160" t="s">
        <v>373</v>
      </c>
      <c r="E96" s="160" t="s">
        <v>436</v>
      </c>
      <c r="F96" s="160" t="s">
        <v>30</v>
      </c>
      <c r="G96" s="160" t="s">
        <v>311</v>
      </c>
      <c r="H96" s="160" t="s">
        <v>312</v>
      </c>
      <c r="I96" s="160" t="s">
        <v>29</v>
      </c>
      <c r="J96" s="160" t="s">
        <v>375</v>
      </c>
      <c r="K96" s="160" t="s">
        <v>439</v>
      </c>
      <c r="L96" s="258">
        <v>49446213</v>
      </c>
      <c r="M96" s="34"/>
      <c r="N96" s="34"/>
      <c r="O96" s="34"/>
      <c r="P96" s="34"/>
      <c r="Q96" s="35"/>
      <c r="R96" s="35"/>
      <c r="S96" s="259">
        <f>S97</f>
        <v>0</v>
      </c>
      <c r="T96" s="236">
        <v>13451466.3</v>
      </c>
      <c r="U96" s="146">
        <f t="shared" si="14"/>
        <v>27.204239685656006</v>
      </c>
    </row>
    <row r="97" spans="1:21" ht="60" customHeight="1">
      <c r="A97" s="15"/>
      <c r="B97" s="80"/>
      <c r="C97" s="260" t="s">
        <v>313</v>
      </c>
      <c r="D97" s="250" t="s">
        <v>373</v>
      </c>
      <c r="E97" s="250" t="s">
        <v>436</v>
      </c>
      <c r="F97" s="250" t="s">
        <v>30</v>
      </c>
      <c r="G97" s="250" t="s">
        <v>311</v>
      </c>
      <c r="H97" s="250" t="s">
        <v>314</v>
      </c>
      <c r="I97" s="250" t="s">
        <v>374</v>
      </c>
      <c r="J97" s="250" t="s">
        <v>375</v>
      </c>
      <c r="K97" s="250" t="s">
        <v>439</v>
      </c>
      <c r="L97" s="251">
        <f>L98</f>
        <v>156660.9</v>
      </c>
      <c r="M97" s="67"/>
      <c r="N97" s="67"/>
      <c r="O97" s="67"/>
      <c r="P97" s="67"/>
      <c r="Q97" s="67"/>
      <c r="R97" s="68"/>
      <c r="S97" s="68"/>
      <c r="T97" s="251">
        <f>T98</f>
        <v>42023.1</v>
      </c>
      <c r="U97" s="146">
        <f t="shared" si="14"/>
        <v>26.82424267957097</v>
      </c>
    </row>
    <row r="98" spans="1:21" ht="64.5" customHeight="1">
      <c r="A98" s="15"/>
      <c r="B98" s="63"/>
      <c r="C98" s="261" t="s">
        <v>130</v>
      </c>
      <c r="D98" s="157" t="s">
        <v>373</v>
      </c>
      <c r="E98" s="157" t="s">
        <v>436</v>
      </c>
      <c r="F98" s="157" t="s">
        <v>30</v>
      </c>
      <c r="G98" s="157" t="s">
        <v>311</v>
      </c>
      <c r="H98" s="157" t="s">
        <v>314</v>
      </c>
      <c r="I98" s="157" t="s">
        <v>374</v>
      </c>
      <c r="J98" s="157" t="s">
        <v>375</v>
      </c>
      <c r="K98" s="157" t="s">
        <v>439</v>
      </c>
      <c r="L98" s="262">
        <v>156660.9</v>
      </c>
      <c r="M98" s="48"/>
      <c r="N98" s="48"/>
      <c r="O98" s="48"/>
      <c r="P98" s="48"/>
      <c r="Q98" s="48"/>
      <c r="R98" s="49"/>
      <c r="S98" s="49"/>
      <c r="T98" s="164">
        <v>42023.1</v>
      </c>
      <c r="U98" s="146">
        <f t="shared" si="14"/>
        <v>26.82424267957097</v>
      </c>
    </row>
    <row r="99" spans="1:21" ht="54.75" customHeight="1">
      <c r="A99" s="15"/>
      <c r="B99" s="63"/>
      <c r="C99" s="263" t="s">
        <v>558</v>
      </c>
      <c r="D99" s="264" t="s">
        <v>373</v>
      </c>
      <c r="E99" s="264" t="s">
        <v>436</v>
      </c>
      <c r="F99" s="264" t="s">
        <v>30</v>
      </c>
      <c r="G99" s="264" t="s">
        <v>422</v>
      </c>
      <c r="H99" s="264" t="s">
        <v>560</v>
      </c>
      <c r="I99" s="264" t="s">
        <v>374</v>
      </c>
      <c r="J99" s="264" t="s">
        <v>375</v>
      </c>
      <c r="K99" s="264" t="s">
        <v>439</v>
      </c>
      <c r="L99" s="265">
        <f>L100</f>
        <v>1050000</v>
      </c>
      <c r="M99" s="92"/>
      <c r="N99" s="92"/>
      <c r="O99" s="92"/>
      <c r="P99" s="92"/>
      <c r="Q99" s="92"/>
      <c r="R99" s="93"/>
      <c r="S99" s="93"/>
      <c r="T99" s="265">
        <f>T100</f>
        <v>1050000</v>
      </c>
      <c r="U99" s="146">
        <f t="shared" si="14"/>
        <v>100</v>
      </c>
    </row>
    <row r="100" spans="1:21" ht="60.75" customHeight="1">
      <c r="A100" s="15"/>
      <c r="B100" s="63"/>
      <c r="C100" s="266" t="s">
        <v>559</v>
      </c>
      <c r="D100" s="157" t="s">
        <v>373</v>
      </c>
      <c r="E100" s="157" t="s">
        <v>436</v>
      </c>
      <c r="F100" s="157" t="s">
        <v>30</v>
      </c>
      <c r="G100" s="157" t="s">
        <v>422</v>
      </c>
      <c r="H100" s="157" t="s">
        <v>560</v>
      </c>
      <c r="I100" s="157" t="s">
        <v>29</v>
      </c>
      <c r="J100" s="157" t="s">
        <v>375</v>
      </c>
      <c r="K100" s="157" t="s">
        <v>439</v>
      </c>
      <c r="L100" s="267">
        <v>1050000</v>
      </c>
      <c r="M100" s="48"/>
      <c r="N100" s="48"/>
      <c r="O100" s="48"/>
      <c r="P100" s="48"/>
      <c r="Q100" s="48"/>
      <c r="R100" s="49"/>
      <c r="S100" s="49"/>
      <c r="T100" s="164">
        <v>1050000</v>
      </c>
      <c r="U100" s="146">
        <f t="shared" si="14"/>
        <v>100</v>
      </c>
    </row>
    <row r="101" spans="1:21" ht="20.25" customHeight="1">
      <c r="A101" s="15"/>
      <c r="B101" s="63"/>
      <c r="C101" s="268" t="s">
        <v>572</v>
      </c>
      <c r="D101" s="250" t="s">
        <v>373</v>
      </c>
      <c r="E101" s="250" t="s">
        <v>436</v>
      </c>
      <c r="F101" s="250" t="s">
        <v>30</v>
      </c>
      <c r="G101" s="250" t="s">
        <v>422</v>
      </c>
      <c r="H101" s="250" t="s">
        <v>564</v>
      </c>
      <c r="I101" s="250" t="s">
        <v>374</v>
      </c>
      <c r="J101" s="250" t="s">
        <v>375</v>
      </c>
      <c r="K101" s="250" t="s">
        <v>439</v>
      </c>
      <c r="L101" s="251">
        <f>L102</f>
        <v>121250</v>
      </c>
      <c r="M101" s="67"/>
      <c r="N101" s="67"/>
      <c r="O101" s="67"/>
      <c r="P101" s="67"/>
      <c r="Q101" s="67"/>
      <c r="R101" s="68"/>
      <c r="S101" s="68"/>
      <c r="T101" s="251">
        <f>T102</f>
        <v>121250</v>
      </c>
      <c r="U101" s="146">
        <f t="shared" si="14"/>
        <v>100</v>
      </c>
    </row>
    <row r="102" spans="1:21" ht="42" customHeight="1">
      <c r="A102" s="15"/>
      <c r="B102" s="63"/>
      <c r="C102" s="269" t="s">
        <v>561</v>
      </c>
      <c r="D102" s="157" t="s">
        <v>373</v>
      </c>
      <c r="E102" s="157" t="s">
        <v>436</v>
      </c>
      <c r="F102" s="157" t="s">
        <v>30</v>
      </c>
      <c r="G102" s="157" t="s">
        <v>422</v>
      </c>
      <c r="H102" s="157" t="s">
        <v>564</v>
      </c>
      <c r="I102" s="157" t="s">
        <v>29</v>
      </c>
      <c r="J102" s="157" t="s">
        <v>375</v>
      </c>
      <c r="K102" s="157" t="s">
        <v>439</v>
      </c>
      <c r="L102" s="267">
        <v>121250</v>
      </c>
      <c r="M102" s="48"/>
      <c r="N102" s="48"/>
      <c r="O102" s="48"/>
      <c r="P102" s="48"/>
      <c r="Q102" s="48"/>
      <c r="R102" s="49"/>
      <c r="S102" s="49"/>
      <c r="T102" s="164">
        <v>121250</v>
      </c>
      <c r="U102" s="146">
        <f t="shared" si="14"/>
        <v>100</v>
      </c>
    </row>
    <row r="103" spans="1:21" ht="36.75" customHeight="1">
      <c r="A103" s="15"/>
      <c r="B103" s="63"/>
      <c r="C103" s="270" t="s">
        <v>587</v>
      </c>
      <c r="D103" s="250" t="s">
        <v>373</v>
      </c>
      <c r="E103" s="250" t="s">
        <v>436</v>
      </c>
      <c r="F103" s="250" t="s">
        <v>30</v>
      </c>
      <c r="G103" s="250" t="s">
        <v>422</v>
      </c>
      <c r="H103" s="250" t="s">
        <v>566</v>
      </c>
      <c r="I103" s="250" t="s">
        <v>374</v>
      </c>
      <c r="J103" s="250" t="s">
        <v>375</v>
      </c>
      <c r="K103" s="250" t="s">
        <v>439</v>
      </c>
      <c r="L103" s="251">
        <f>L104</f>
        <v>2269000</v>
      </c>
      <c r="M103" s="67"/>
      <c r="N103" s="67"/>
      <c r="O103" s="67"/>
      <c r="P103" s="67"/>
      <c r="Q103" s="67"/>
      <c r="R103" s="68"/>
      <c r="S103" s="68"/>
      <c r="T103" s="251">
        <f>T104</f>
        <v>2269000</v>
      </c>
      <c r="U103" s="146">
        <f t="shared" si="14"/>
        <v>100</v>
      </c>
    </row>
    <row r="104" spans="1:21" ht="57" customHeight="1">
      <c r="A104" s="15"/>
      <c r="B104" s="63"/>
      <c r="C104" s="271" t="s">
        <v>565</v>
      </c>
      <c r="D104" s="157" t="s">
        <v>373</v>
      </c>
      <c r="E104" s="157" t="s">
        <v>436</v>
      </c>
      <c r="F104" s="157" t="s">
        <v>30</v>
      </c>
      <c r="G104" s="157" t="s">
        <v>422</v>
      </c>
      <c r="H104" s="157" t="s">
        <v>566</v>
      </c>
      <c r="I104" s="157" t="s">
        <v>29</v>
      </c>
      <c r="J104" s="157" t="s">
        <v>375</v>
      </c>
      <c r="K104" s="157" t="s">
        <v>439</v>
      </c>
      <c r="L104" s="272">
        <v>2269000</v>
      </c>
      <c r="M104" s="48"/>
      <c r="N104" s="48"/>
      <c r="O104" s="48"/>
      <c r="P104" s="48"/>
      <c r="Q104" s="48"/>
      <c r="R104" s="49"/>
      <c r="S104" s="49"/>
      <c r="T104" s="164">
        <v>2269000</v>
      </c>
      <c r="U104" s="146">
        <f t="shared" si="14"/>
        <v>100</v>
      </c>
    </row>
    <row r="105" spans="1:21" ht="75" customHeight="1">
      <c r="A105" s="15"/>
      <c r="B105" s="63"/>
      <c r="C105" s="273" t="s">
        <v>588</v>
      </c>
      <c r="D105" s="250" t="s">
        <v>373</v>
      </c>
      <c r="E105" s="250" t="s">
        <v>436</v>
      </c>
      <c r="F105" s="250" t="s">
        <v>30</v>
      </c>
      <c r="G105" s="250" t="s">
        <v>422</v>
      </c>
      <c r="H105" s="250" t="s">
        <v>568</v>
      </c>
      <c r="I105" s="250" t="s">
        <v>374</v>
      </c>
      <c r="J105" s="250" t="s">
        <v>375</v>
      </c>
      <c r="K105" s="250" t="s">
        <v>439</v>
      </c>
      <c r="L105" s="251">
        <f>L106</f>
        <v>800000</v>
      </c>
      <c r="M105" s="67"/>
      <c r="N105" s="67"/>
      <c r="O105" s="67"/>
      <c r="P105" s="67"/>
      <c r="Q105" s="67"/>
      <c r="R105" s="68"/>
      <c r="S105" s="68"/>
      <c r="T105" s="251">
        <f>T106</f>
        <v>800000</v>
      </c>
      <c r="U105" s="146">
        <f t="shared" si="14"/>
        <v>100</v>
      </c>
    </row>
    <row r="106" spans="1:21" ht="74.25" customHeight="1">
      <c r="A106" s="15"/>
      <c r="B106" s="63"/>
      <c r="C106" s="274" t="s">
        <v>567</v>
      </c>
      <c r="D106" s="157" t="s">
        <v>373</v>
      </c>
      <c r="E106" s="157" t="s">
        <v>436</v>
      </c>
      <c r="F106" s="157" t="s">
        <v>30</v>
      </c>
      <c r="G106" s="157" t="s">
        <v>422</v>
      </c>
      <c r="H106" s="157" t="s">
        <v>568</v>
      </c>
      <c r="I106" s="157" t="s">
        <v>29</v>
      </c>
      <c r="J106" s="157" t="s">
        <v>375</v>
      </c>
      <c r="K106" s="157" t="s">
        <v>439</v>
      </c>
      <c r="L106" s="275">
        <v>800000</v>
      </c>
      <c r="M106" s="48"/>
      <c r="N106" s="48"/>
      <c r="O106" s="48"/>
      <c r="P106" s="48"/>
      <c r="Q106" s="48"/>
      <c r="R106" s="49"/>
      <c r="S106" s="49"/>
      <c r="T106" s="164">
        <v>800000</v>
      </c>
      <c r="U106" s="146">
        <f t="shared" si="14"/>
        <v>100</v>
      </c>
    </row>
    <row r="107" spans="1:21" ht="40.5" customHeight="1">
      <c r="A107" s="15"/>
      <c r="B107" s="63"/>
      <c r="C107" s="276" t="s">
        <v>569</v>
      </c>
      <c r="D107" s="264" t="s">
        <v>373</v>
      </c>
      <c r="E107" s="264" t="s">
        <v>436</v>
      </c>
      <c r="F107" s="264" t="s">
        <v>30</v>
      </c>
      <c r="G107" s="264" t="s">
        <v>422</v>
      </c>
      <c r="H107" s="264" t="s">
        <v>571</v>
      </c>
      <c r="I107" s="264" t="s">
        <v>374</v>
      </c>
      <c r="J107" s="264" t="s">
        <v>375</v>
      </c>
      <c r="K107" s="264" t="s">
        <v>439</v>
      </c>
      <c r="L107" s="265">
        <f>L108</f>
        <v>201828</v>
      </c>
      <c r="M107" s="92"/>
      <c r="N107" s="92"/>
      <c r="O107" s="92"/>
      <c r="P107" s="92"/>
      <c r="Q107" s="92"/>
      <c r="R107" s="93"/>
      <c r="S107" s="93"/>
      <c r="T107" s="265">
        <f>T108</f>
        <v>201828</v>
      </c>
      <c r="U107" s="146">
        <f t="shared" si="14"/>
        <v>100</v>
      </c>
    </row>
    <row r="108" spans="1:21" ht="43.5" customHeight="1">
      <c r="A108" s="15"/>
      <c r="B108" s="63"/>
      <c r="C108" s="277" t="s">
        <v>570</v>
      </c>
      <c r="D108" s="157" t="s">
        <v>373</v>
      </c>
      <c r="E108" s="157" t="s">
        <v>436</v>
      </c>
      <c r="F108" s="157" t="s">
        <v>30</v>
      </c>
      <c r="G108" s="157" t="s">
        <v>422</v>
      </c>
      <c r="H108" s="157" t="s">
        <v>571</v>
      </c>
      <c r="I108" s="157" t="s">
        <v>29</v>
      </c>
      <c r="J108" s="157" t="s">
        <v>375</v>
      </c>
      <c r="K108" s="157" t="s">
        <v>439</v>
      </c>
      <c r="L108" s="272">
        <v>201828</v>
      </c>
      <c r="M108" s="48"/>
      <c r="N108" s="48"/>
      <c r="O108" s="48"/>
      <c r="P108" s="48"/>
      <c r="Q108" s="48"/>
      <c r="R108" s="49"/>
      <c r="S108" s="49"/>
      <c r="T108" s="164">
        <v>201828</v>
      </c>
      <c r="U108" s="146">
        <f t="shared" si="14"/>
        <v>100</v>
      </c>
    </row>
    <row r="109" spans="1:21" ht="21.75" customHeight="1" thickBot="1">
      <c r="A109" s="15"/>
      <c r="B109" s="63"/>
      <c r="C109" s="278" t="s">
        <v>443</v>
      </c>
      <c r="D109" s="250" t="s">
        <v>373</v>
      </c>
      <c r="E109" s="250" t="s">
        <v>436</v>
      </c>
      <c r="F109" s="250" t="s">
        <v>30</v>
      </c>
      <c r="G109" s="250" t="s">
        <v>30</v>
      </c>
      <c r="H109" s="250" t="s">
        <v>444</v>
      </c>
      <c r="I109" s="250" t="s">
        <v>374</v>
      </c>
      <c r="J109" s="250" t="s">
        <v>375</v>
      </c>
      <c r="K109" s="250" t="s">
        <v>439</v>
      </c>
      <c r="L109" s="251">
        <f>L110</f>
        <v>42150421</v>
      </c>
      <c r="M109" s="67"/>
      <c r="N109" s="67"/>
      <c r="O109" s="67"/>
      <c r="P109" s="67"/>
      <c r="Q109" s="67"/>
      <c r="R109" s="68"/>
      <c r="S109" s="68"/>
      <c r="T109" s="252">
        <f>T110</f>
        <v>36211150.38</v>
      </c>
      <c r="U109" s="146">
        <f t="shared" si="14"/>
        <v>85.90934448792339</v>
      </c>
    </row>
    <row r="110" spans="1:21" ht="33.75" customHeight="1" thickBot="1">
      <c r="A110" s="15"/>
      <c r="B110" s="64"/>
      <c r="C110" s="279" t="s">
        <v>448</v>
      </c>
      <c r="D110" s="157" t="s">
        <v>373</v>
      </c>
      <c r="E110" s="157" t="s">
        <v>436</v>
      </c>
      <c r="F110" s="157" t="s">
        <v>30</v>
      </c>
      <c r="G110" s="157" t="s">
        <v>30</v>
      </c>
      <c r="H110" s="157" t="s">
        <v>444</v>
      </c>
      <c r="I110" s="157" t="s">
        <v>29</v>
      </c>
      <c r="J110" s="157" t="s">
        <v>375</v>
      </c>
      <c r="K110" s="157" t="s">
        <v>439</v>
      </c>
      <c r="L110" s="280">
        <v>42150421</v>
      </c>
      <c r="M110" s="48"/>
      <c r="N110" s="48"/>
      <c r="O110" s="48"/>
      <c r="P110" s="48"/>
      <c r="Q110" s="48"/>
      <c r="R110" s="49"/>
      <c r="S110" s="49"/>
      <c r="T110" s="281">
        <v>36211150.38</v>
      </c>
      <c r="U110" s="146">
        <f t="shared" si="14"/>
        <v>85.90934448792339</v>
      </c>
    </row>
    <row r="111" spans="1:21" ht="31.5" customHeight="1">
      <c r="A111" s="13" t="s">
        <v>300</v>
      </c>
      <c r="B111" s="7"/>
      <c r="C111" s="282" t="s">
        <v>315</v>
      </c>
      <c r="D111" s="44" t="s">
        <v>373</v>
      </c>
      <c r="E111" s="44" t="s">
        <v>436</v>
      </c>
      <c r="F111" s="44" t="s">
        <v>30</v>
      </c>
      <c r="G111" s="44" t="s">
        <v>635</v>
      </c>
      <c r="H111" s="44" t="s">
        <v>373</v>
      </c>
      <c r="I111" s="44" t="s">
        <v>374</v>
      </c>
      <c r="J111" s="44" t="s">
        <v>375</v>
      </c>
      <c r="K111" s="44" t="s">
        <v>439</v>
      </c>
      <c r="L111" s="154">
        <f>L112+L114+L116+L118</f>
        <v>210788000</v>
      </c>
      <c r="M111" s="48"/>
      <c r="N111" s="48"/>
      <c r="O111" s="48"/>
      <c r="P111" s="48"/>
      <c r="Q111" s="49"/>
      <c r="R111" s="49"/>
      <c r="S111" s="283"/>
      <c r="T111" s="154">
        <f>T112+T114+T116+T118</f>
        <v>206941800.06</v>
      </c>
      <c r="U111" s="146">
        <f t="shared" si="14"/>
        <v>98.17532310188436</v>
      </c>
    </row>
    <row r="112" spans="1:21" ht="36.75" customHeight="1">
      <c r="A112" s="15"/>
      <c r="B112" s="7"/>
      <c r="C112" s="286" t="s">
        <v>451</v>
      </c>
      <c r="D112" s="250" t="s">
        <v>373</v>
      </c>
      <c r="E112" s="250" t="s">
        <v>436</v>
      </c>
      <c r="F112" s="250" t="s">
        <v>30</v>
      </c>
      <c r="G112" s="250" t="s">
        <v>635</v>
      </c>
      <c r="H112" s="250" t="s">
        <v>452</v>
      </c>
      <c r="I112" s="250" t="s">
        <v>374</v>
      </c>
      <c r="J112" s="250" t="s">
        <v>375</v>
      </c>
      <c r="K112" s="250" t="s">
        <v>439</v>
      </c>
      <c r="L112" s="287">
        <f>L113</f>
        <v>47353000</v>
      </c>
      <c r="M112" s="67"/>
      <c r="N112" s="67"/>
      <c r="O112" s="67"/>
      <c r="P112" s="67"/>
      <c r="Q112" s="67"/>
      <c r="R112" s="68"/>
      <c r="S112" s="68"/>
      <c r="T112" s="287">
        <f>T113</f>
        <v>45212363.64</v>
      </c>
      <c r="U112" s="146">
        <f t="shared" si="14"/>
        <v>95.47940709141976</v>
      </c>
    </row>
    <row r="113" spans="1:21" ht="36.75" customHeight="1">
      <c r="A113" s="15"/>
      <c r="B113" s="7"/>
      <c r="C113" s="288" t="s">
        <v>453</v>
      </c>
      <c r="D113" s="157" t="s">
        <v>373</v>
      </c>
      <c r="E113" s="157" t="s">
        <v>436</v>
      </c>
      <c r="F113" s="157" t="s">
        <v>30</v>
      </c>
      <c r="G113" s="157" t="s">
        <v>635</v>
      </c>
      <c r="H113" s="157" t="s">
        <v>452</v>
      </c>
      <c r="I113" s="157" t="s">
        <v>29</v>
      </c>
      <c r="J113" s="157" t="s">
        <v>375</v>
      </c>
      <c r="K113" s="157" t="s">
        <v>439</v>
      </c>
      <c r="L113" s="289">
        <v>47353000</v>
      </c>
      <c r="M113" s="48"/>
      <c r="N113" s="48"/>
      <c r="O113" s="48"/>
      <c r="P113" s="48"/>
      <c r="Q113" s="48"/>
      <c r="R113" s="49"/>
      <c r="S113" s="49"/>
      <c r="T113" s="290">
        <v>45212363.64</v>
      </c>
      <c r="U113" s="146">
        <f t="shared" si="14"/>
        <v>95.47940709141976</v>
      </c>
    </row>
    <row r="114" spans="1:21" s="16" customFormat="1" ht="83.25" customHeight="1">
      <c r="A114" s="15"/>
      <c r="B114" s="7"/>
      <c r="C114" s="291" t="s">
        <v>131</v>
      </c>
      <c r="D114" s="250" t="s">
        <v>373</v>
      </c>
      <c r="E114" s="250" t="s">
        <v>436</v>
      </c>
      <c r="F114" s="250" t="s">
        <v>30</v>
      </c>
      <c r="G114" s="250" t="s">
        <v>148</v>
      </c>
      <c r="H114" s="250" t="s">
        <v>303</v>
      </c>
      <c r="I114" s="250" t="s">
        <v>374</v>
      </c>
      <c r="J114" s="250" t="s">
        <v>375</v>
      </c>
      <c r="K114" s="250" t="s">
        <v>439</v>
      </c>
      <c r="L114" s="251">
        <f>L115</f>
        <v>1863000</v>
      </c>
      <c r="M114" s="48"/>
      <c r="N114" s="48"/>
      <c r="O114" s="48"/>
      <c r="P114" s="48"/>
      <c r="Q114" s="48"/>
      <c r="R114" s="49"/>
      <c r="S114" s="49"/>
      <c r="T114" s="251">
        <f>T115</f>
        <v>1054999.67</v>
      </c>
      <c r="U114" s="146">
        <f t="shared" si="14"/>
        <v>56.629075147611374</v>
      </c>
    </row>
    <row r="115" spans="1:21" s="16" customFormat="1" ht="77.25" customHeight="1">
      <c r="A115" s="15"/>
      <c r="B115" s="7"/>
      <c r="C115" s="292" t="s">
        <v>132</v>
      </c>
      <c r="D115" s="157" t="s">
        <v>373</v>
      </c>
      <c r="E115" s="157" t="s">
        <v>436</v>
      </c>
      <c r="F115" s="157" t="s">
        <v>30</v>
      </c>
      <c r="G115" s="157" t="s">
        <v>148</v>
      </c>
      <c r="H115" s="157" t="s">
        <v>303</v>
      </c>
      <c r="I115" s="157" t="s">
        <v>29</v>
      </c>
      <c r="J115" s="157" t="s">
        <v>375</v>
      </c>
      <c r="K115" s="157" t="s">
        <v>439</v>
      </c>
      <c r="L115" s="293">
        <v>1863000</v>
      </c>
      <c r="M115" s="48"/>
      <c r="N115" s="48"/>
      <c r="O115" s="48"/>
      <c r="P115" s="48"/>
      <c r="Q115" s="48"/>
      <c r="R115" s="49"/>
      <c r="S115" s="49"/>
      <c r="T115" s="164">
        <v>1054999.67</v>
      </c>
      <c r="U115" s="146">
        <f t="shared" si="14"/>
        <v>56.629075147611374</v>
      </c>
    </row>
    <row r="116" spans="1:21" ht="47.25" customHeight="1">
      <c r="A116" s="15"/>
      <c r="B116" s="7"/>
      <c r="C116" s="402" t="s">
        <v>301</v>
      </c>
      <c r="D116" s="250" t="s">
        <v>373</v>
      </c>
      <c r="E116" s="250" t="s">
        <v>436</v>
      </c>
      <c r="F116" s="250" t="s">
        <v>30</v>
      </c>
      <c r="G116" s="250" t="s">
        <v>148</v>
      </c>
      <c r="H116" s="250" t="s">
        <v>302</v>
      </c>
      <c r="I116" s="250" t="s">
        <v>374</v>
      </c>
      <c r="J116" s="250" t="s">
        <v>375</v>
      </c>
      <c r="K116" s="250" t="s">
        <v>439</v>
      </c>
      <c r="L116" s="251">
        <f>L117</f>
        <v>669000</v>
      </c>
      <c r="M116" s="67"/>
      <c r="N116" s="67"/>
      <c r="O116" s="67"/>
      <c r="P116" s="67"/>
      <c r="Q116" s="67"/>
      <c r="R116" s="68"/>
      <c r="S116" s="68"/>
      <c r="T116" s="251">
        <f>T117</f>
        <v>669000</v>
      </c>
      <c r="U116" s="146">
        <f t="shared" si="14"/>
        <v>100</v>
      </c>
    </row>
    <row r="117" spans="1:21" ht="37.5" customHeight="1">
      <c r="A117" s="15"/>
      <c r="B117" s="7"/>
      <c r="C117" s="294" t="s">
        <v>449</v>
      </c>
      <c r="D117" s="157" t="s">
        <v>373</v>
      </c>
      <c r="E117" s="157" t="s">
        <v>436</v>
      </c>
      <c r="F117" s="157" t="s">
        <v>30</v>
      </c>
      <c r="G117" s="157" t="s">
        <v>148</v>
      </c>
      <c r="H117" s="157" t="s">
        <v>302</v>
      </c>
      <c r="I117" s="157" t="s">
        <v>29</v>
      </c>
      <c r="J117" s="157" t="s">
        <v>375</v>
      </c>
      <c r="K117" s="157" t="s">
        <v>439</v>
      </c>
      <c r="L117" s="295">
        <v>669000</v>
      </c>
      <c r="M117" s="48"/>
      <c r="N117" s="48"/>
      <c r="O117" s="48"/>
      <c r="P117" s="48"/>
      <c r="Q117" s="49"/>
      <c r="R117" s="49"/>
      <c r="S117" s="296">
        <v>10500</v>
      </c>
      <c r="T117" s="297">
        <v>669000</v>
      </c>
      <c r="U117" s="146">
        <f t="shared" si="14"/>
        <v>100</v>
      </c>
    </row>
    <row r="118" spans="1:21" ht="24" customHeight="1">
      <c r="A118" s="15"/>
      <c r="B118" s="7"/>
      <c r="C118" s="298" t="s">
        <v>455</v>
      </c>
      <c r="D118" s="284" t="s">
        <v>373</v>
      </c>
      <c r="E118" s="284" t="s">
        <v>436</v>
      </c>
      <c r="F118" s="284" t="s">
        <v>30</v>
      </c>
      <c r="G118" s="284" t="s">
        <v>304</v>
      </c>
      <c r="H118" s="284" t="s">
        <v>444</v>
      </c>
      <c r="I118" s="284" t="s">
        <v>374</v>
      </c>
      <c r="J118" s="284" t="s">
        <v>375</v>
      </c>
      <c r="K118" s="284" t="s">
        <v>439</v>
      </c>
      <c r="L118" s="285">
        <f>L119</f>
        <v>160903000</v>
      </c>
      <c r="M118" s="48"/>
      <c r="N118" s="48"/>
      <c r="O118" s="48"/>
      <c r="P118" s="48"/>
      <c r="Q118" s="49"/>
      <c r="R118" s="49"/>
      <c r="S118" s="164">
        <v>10500</v>
      </c>
      <c r="T118" s="285">
        <f>T119</f>
        <v>160005436.75</v>
      </c>
      <c r="U118" s="146">
        <f t="shared" si="14"/>
        <v>99.4421712149556</v>
      </c>
    </row>
    <row r="119" spans="1:21" ht="27.75" customHeight="1">
      <c r="A119" s="15"/>
      <c r="B119" s="7"/>
      <c r="C119" s="162" t="s">
        <v>456</v>
      </c>
      <c r="D119" s="160" t="s">
        <v>373</v>
      </c>
      <c r="E119" s="160" t="s">
        <v>436</v>
      </c>
      <c r="F119" s="160" t="s">
        <v>30</v>
      </c>
      <c r="G119" s="160" t="s">
        <v>304</v>
      </c>
      <c r="H119" s="160" t="s">
        <v>444</v>
      </c>
      <c r="I119" s="160" t="s">
        <v>29</v>
      </c>
      <c r="J119" s="160" t="s">
        <v>375</v>
      </c>
      <c r="K119" s="160" t="s">
        <v>439</v>
      </c>
      <c r="L119" s="158">
        <v>160903000</v>
      </c>
      <c r="M119" s="48"/>
      <c r="N119" s="48"/>
      <c r="O119" s="48"/>
      <c r="P119" s="48"/>
      <c r="Q119" s="49"/>
      <c r="R119" s="49"/>
      <c r="S119" s="296">
        <v>643000</v>
      </c>
      <c r="T119" s="299">
        <v>160005436.75</v>
      </c>
      <c r="U119" s="146">
        <f t="shared" si="14"/>
        <v>99.4421712149556</v>
      </c>
    </row>
    <row r="120" spans="1:21" ht="30" customHeight="1">
      <c r="A120" s="13" t="s">
        <v>305</v>
      </c>
      <c r="B120" s="7"/>
      <c r="C120" s="152" t="s">
        <v>93</v>
      </c>
      <c r="D120" s="44" t="s">
        <v>373</v>
      </c>
      <c r="E120" s="44" t="s">
        <v>436</v>
      </c>
      <c r="F120" s="44" t="s">
        <v>30</v>
      </c>
      <c r="G120" s="44" t="s">
        <v>306</v>
      </c>
      <c r="H120" s="44" t="s">
        <v>373</v>
      </c>
      <c r="I120" s="44" t="s">
        <v>374</v>
      </c>
      <c r="J120" s="44" t="s">
        <v>375</v>
      </c>
      <c r="K120" s="44" t="s">
        <v>439</v>
      </c>
      <c r="L120" s="154">
        <f>L123+L121+L125</f>
        <v>2276600</v>
      </c>
      <c r="M120" s="67"/>
      <c r="N120" s="67"/>
      <c r="O120" s="67"/>
      <c r="P120" s="67"/>
      <c r="Q120" s="68"/>
      <c r="R120" s="68"/>
      <c r="S120" s="252">
        <v>686000</v>
      </c>
      <c r="T120" s="154">
        <f>T123+T121+T125</f>
        <v>2206600</v>
      </c>
      <c r="U120" s="146">
        <f t="shared" si="14"/>
        <v>96.9252393920759</v>
      </c>
    </row>
    <row r="121" spans="1:21" ht="66.75" customHeight="1">
      <c r="A121" s="15"/>
      <c r="B121" s="7"/>
      <c r="C121" s="162" t="s">
        <v>600</v>
      </c>
      <c r="D121" s="284" t="s">
        <v>373</v>
      </c>
      <c r="E121" s="284" t="s">
        <v>436</v>
      </c>
      <c r="F121" s="284" t="s">
        <v>30</v>
      </c>
      <c r="G121" s="284" t="s">
        <v>601</v>
      </c>
      <c r="H121" s="284" t="s">
        <v>602</v>
      </c>
      <c r="I121" s="284" t="s">
        <v>374</v>
      </c>
      <c r="J121" s="284" t="s">
        <v>375</v>
      </c>
      <c r="K121" s="284" t="s">
        <v>439</v>
      </c>
      <c r="L121" s="285">
        <f>L122</f>
        <v>100000</v>
      </c>
      <c r="M121" s="48"/>
      <c r="N121" s="48"/>
      <c r="O121" s="48"/>
      <c r="P121" s="48"/>
      <c r="Q121" s="49"/>
      <c r="R121" s="49"/>
      <c r="S121" s="164">
        <v>686000</v>
      </c>
      <c r="T121" s="285">
        <f>T122</f>
        <v>100000</v>
      </c>
      <c r="U121" s="146">
        <f t="shared" si="14"/>
        <v>100</v>
      </c>
    </row>
    <row r="122" spans="1:21" ht="61.5" customHeight="1">
      <c r="A122" s="15"/>
      <c r="B122" s="7"/>
      <c r="C122" s="162" t="s">
        <v>600</v>
      </c>
      <c r="D122" s="160" t="s">
        <v>373</v>
      </c>
      <c r="E122" s="160" t="s">
        <v>436</v>
      </c>
      <c r="F122" s="160" t="s">
        <v>30</v>
      </c>
      <c r="G122" s="160" t="s">
        <v>601</v>
      </c>
      <c r="H122" s="160" t="s">
        <v>602</v>
      </c>
      <c r="I122" s="160" t="s">
        <v>29</v>
      </c>
      <c r="J122" s="160" t="s">
        <v>375</v>
      </c>
      <c r="K122" s="160" t="s">
        <v>439</v>
      </c>
      <c r="L122" s="158">
        <v>100000</v>
      </c>
      <c r="M122" s="48"/>
      <c r="N122" s="48"/>
      <c r="O122" s="48"/>
      <c r="P122" s="48"/>
      <c r="Q122" s="49"/>
      <c r="R122" s="49"/>
      <c r="S122" s="164"/>
      <c r="T122" s="158">
        <v>100000</v>
      </c>
      <c r="U122" s="146">
        <f t="shared" si="14"/>
        <v>100</v>
      </c>
    </row>
    <row r="123" spans="1:21" ht="66" customHeight="1">
      <c r="A123" s="15"/>
      <c r="B123" s="7"/>
      <c r="C123" s="300" t="s">
        <v>457</v>
      </c>
      <c r="D123" s="284" t="s">
        <v>373</v>
      </c>
      <c r="E123" s="284" t="s">
        <v>436</v>
      </c>
      <c r="F123" s="284" t="s">
        <v>30</v>
      </c>
      <c r="G123" s="284" t="s">
        <v>306</v>
      </c>
      <c r="H123" s="284" t="s">
        <v>426</v>
      </c>
      <c r="I123" s="284" t="s">
        <v>374</v>
      </c>
      <c r="J123" s="284" t="s">
        <v>375</v>
      </c>
      <c r="K123" s="284" t="s">
        <v>439</v>
      </c>
      <c r="L123" s="285">
        <f>L124</f>
        <v>2043000</v>
      </c>
      <c r="M123" s="67"/>
      <c r="N123" s="67"/>
      <c r="O123" s="67"/>
      <c r="P123" s="67"/>
      <c r="Q123" s="68"/>
      <c r="R123" s="68"/>
      <c r="S123" s="252">
        <v>541000</v>
      </c>
      <c r="T123" s="285">
        <f>T124</f>
        <v>1973000</v>
      </c>
      <c r="U123" s="146">
        <f t="shared" si="14"/>
        <v>96.5736661771904</v>
      </c>
    </row>
    <row r="124" spans="1:21" ht="74.25" customHeight="1">
      <c r="A124" s="15"/>
      <c r="B124" s="7"/>
      <c r="C124" s="301" t="s">
        <v>458</v>
      </c>
      <c r="D124" s="160" t="s">
        <v>373</v>
      </c>
      <c r="E124" s="160" t="s">
        <v>436</v>
      </c>
      <c r="F124" s="160" t="s">
        <v>30</v>
      </c>
      <c r="G124" s="160" t="s">
        <v>306</v>
      </c>
      <c r="H124" s="160" t="s">
        <v>426</v>
      </c>
      <c r="I124" s="160" t="s">
        <v>29</v>
      </c>
      <c r="J124" s="160" t="s">
        <v>375</v>
      </c>
      <c r="K124" s="160" t="s">
        <v>439</v>
      </c>
      <c r="L124" s="302">
        <v>2043000</v>
      </c>
      <c r="M124" s="67"/>
      <c r="N124" s="67"/>
      <c r="O124" s="67"/>
      <c r="P124" s="67"/>
      <c r="Q124" s="68"/>
      <c r="R124" s="68"/>
      <c r="S124" s="303">
        <v>541000</v>
      </c>
      <c r="T124" s="304">
        <v>1973000</v>
      </c>
      <c r="U124" s="146">
        <f t="shared" si="14"/>
        <v>96.5736661771904</v>
      </c>
    </row>
    <row r="125" spans="1:21" ht="53.25" customHeight="1">
      <c r="A125" s="15"/>
      <c r="B125" s="7"/>
      <c r="C125" s="301" t="s">
        <v>603</v>
      </c>
      <c r="D125" s="284" t="s">
        <v>373</v>
      </c>
      <c r="E125" s="284" t="s">
        <v>436</v>
      </c>
      <c r="F125" s="284" t="s">
        <v>30</v>
      </c>
      <c r="G125" s="284" t="s">
        <v>604</v>
      </c>
      <c r="H125" s="284" t="s">
        <v>444</v>
      </c>
      <c r="I125" s="284" t="s">
        <v>374</v>
      </c>
      <c r="J125" s="284" t="s">
        <v>375</v>
      </c>
      <c r="K125" s="284" t="s">
        <v>439</v>
      </c>
      <c r="L125" s="285">
        <f>L126</f>
        <v>133600</v>
      </c>
      <c r="M125" s="67"/>
      <c r="N125" s="67"/>
      <c r="O125" s="67"/>
      <c r="P125" s="67"/>
      <c r="Q125" s="68"/>
      <c r="R125" s="68"/>
      <c r="S125" s="252">
        <v>541000</v>
      </c>
      <c r="T125" s="285">
        <f>T126</f>
        <v>133600</v>
      </c>
      <c r="U125" s="146">
        <f t="shared" si="14"/>
        <v>100</v>
      </c>
    </row>
    <row r="126" spans="1:21" ht="48" customHeight="1">
      <c r="A126" s="15"/>
      <c r="B126" s="7"/>
      <c r="C126" s="301" t="s">
        <v>603</v>
      </c>
      <c r="D126" s="160" t="s">
        <v>373</v>
      </c>
      <c r="E126" s="160" t="s">
        <v>436</v>
      </c>
      <c r="F126" s="160" t="s">
        <v>30</v>
      </c>
      <c r="G126" s="160" t="s">
        <v>604</v>
      </c>
      <c r="H126" s="160" t="s">
        <v>444</v>
      </c>
      <c r="I126" s="160" t="s">
        <v>29</v>
      </c>
      <c r="J126" s="160" t="s">
        <v>375</v>
      </c>
      <c r="K126" s="160" t="s">
        <v>439</v>
      </c>
      <c r="L126" s="302">
        <v>133600</v>
      </c>
      <c r="M126" s="67"/>
      <c r="N126" s="67"/>
      <c r="O126" s="67"/>
      <c r="P126" s="67"/>
      <c r="Q126" s="68"/>
      <c r="R126" s="68"/>
      <c r="S126" s="303">
        <v>541000</v>
      </c>
      <c r="T126" s="304">
        <v>133600</v>
      </c>
      <c r="U126" s="146">
        <f t="shared" si="14"/>
        <v>100</v>
      </c>
    </row>
    <row r="127" spans="1:21" ht="24.75" customHeight="1">
      <c r="A127" s="86" t="s">
        <v>307</v>
      </c>
      <c r="B127" s="89"/>
      <c r="C127" s="198" t="s">
        <v>459</v>
      </c>
      <c r="D127" s="200" t="s">
        <v>373</v>
      </c>
      <c r="E127" s="200" t="s">
        <v>436</v>
      </c>
      <c r="F127" s="200" t="s">
        <v>24</v>
      </c>
      <c r="G127" s="200" t="s">
        <v>374</v>
      </c>
      <c r="H127" s="200" t="s">
        <v>373</v>
      </c>
      <c r="I127" s="200" t="s">
        <v>374</v>
      </c>
      <c r="J127" s="200" t="s">
        <v>375</v>
      </c>
      <c r="K127" s="200" t="s">
        <v>432</v>
      </c>
      <c r="L127" s="201">
        <f>L128</f>
        <v>1000700.24</v>
      </c>
      <c r="M127" s="90"/>
      <c r="N127" s="90"/>
      <c r="O127" s="90"/>
      <c r="P127" s="90"/>
      <c r="Q127" s="90"/>
      <c r="R127" s="90"/>
      <c r="S127" s="90"/>
      <c r="T127" s="201">
        <f>T128</f>
        <v>1025689.31</v>
      </c>
      <c r="U127" s="146">
        <f t="shared" si="14"/>
        <v>102.49715838980913</v>
      </c>
    </row>
    <row r="128" spans="1:21" ht="30.75" customHeight="1">
      <c r="A128" s="15"/>
      <c r="B128" s="7"/>
      <c r="C128" s="305" t="s">
        <v>460</v>
      </c>
      <c r="D128" s="306" t="s">
        <v>373</v>
      </c>
      <c r="E128" s="306" t="s">
        <v>436</v>
      </c>
      <c r="F128" s="306" t="s">
        <v>24</v>
      </c>
      <c r="G128" s="306" t="s">
        <v>29</v>
      </c>
      <c r="H128" s="306" t="s">
        <v>384</v>
      </c>
      <c r="I128" s="306" t="s">
        <v>29</v>
      </c>
      <c r="J128" s="306" t="s">
        <v>375</v>
      </c>
      <c r="K128" s="306" t="s">
        <v>432</v>
      </c>
      <c r="L128" s="307">
        <v>1000700.24</v>
      </c>
      <c r="M128" s="17"/>
      <c r="N128" s="17"/>
      <c r="O128" s="17"/>
      <c r="P128" s="17"/>
      <c r="Q128" s="17"/>
      <c r="R128" s="17"/>
      <c r="S128" s="17"/>
      <c r="T128" s="308">
        <v>1025689.31</v>
      </c>
      <c r="U128" s="146">
        <f t="shared" si="14"/>
        <v>102.49715838980913</v>
      </c>
    </row>
    <row r="129" spans="1:21" ht="72" customHeight="1">
      <c r="A129" s="15"/>
      <c r="B129" s="7"/>
      <c r="C129" s="426" t="s">
        <v>141</v>
      </c>
      <c r="D129" s="306" t="s">
        <v>373</v>
      </c>
      <c r="E129" s="306" t="s">
        <v>436</v>
      </c>
      <c r="F129" s="306" t="s">
        <v>134</v>
      </c>
      <c r="G129" s="306" t="s">
        <v>29</v>
      </c>
      <c r="H129" s="306" t="s">
        <v>380</v>
      </c>
      <c r="I129" s="306" t="s">
        <v>29</v>
      </c>
      <c r="J129" s="306" t="s">
        <v>375</v>
      </c>
      <c r="K129" s="306" t="s">
        <v>439</v>
      </c>
      <c r="L129" s="307">
        <v>0</v>
      </c>
      <c r="M129" s="17"/>
      <c r="N129" s="17"/>
      <c r="O129" s="17"/>
      <c r="P129" s="17"/>
      <c r="Q129" s="17"/>
      <c r="R129" s="17"/>
      <c r="S129" s="17"/>
      <c r="T129" s="309"/>
      <c r="U129" s="146" t="e">
        <f t="shared" si="14"/>
        <v>#DIV/0!</v>
      </c>
    </row>
    <row r="130" spans="1:21" ht="62.25" customHeight="1">
      <c r="A130" s="86" t="s">
        <v>308</v>
      </c>
      <c r="B130" s="87"/>
      <c r="C130" s="147" t="s">
        <v>461</v>
      </c>
      <c r="D130" s="149" t="s">
        <v>373</v>
      </c>
      <c r="E130" s="149" t="s">
        <v>436</v>
      </c>
      <c r="F130" s="149" t="s">
        <v>462</v>
      </c>
      <c r="G130" s="149" t="s">
        <v>374</v>
      </c>
      <c r="H130" s="149" t="s">
        <v>373</v>
      </c>
      <c r="I130" s="149" t="s">
        <v>374</v>
      </c>
      <c r="J130" s="149" t="s">
        <v>375</v>
      </c>
      <c r="K130" s="149" t="s">
        <v>373</v>
      </c>
      <c r="L130" s="151">
        <f>L131</f>
        <v>-22779.14</v>
      </c>
      <c r="M130" s="88"/>
      <c r="N130" s="88"/>
      <c r="O130" s="88"/>
      <c r="P130" s="88"/>
      <c r="Q130" s="88"/>
      <c r="R130" s="88"/>
      <c r="S130" s="88"/>
      <c r="T130" s="151">
        <f>T131</f>
        <v>-22779.14</v>
      </c>
      <c r="U130" s="146">
        <f t="shared" si="14"/>
        <v>100</v>
      </c>
    </row>
    <row r="131" spans="1:21" ht="59.25" customHeight="1" thickBot="1">
      <c r="A131" s="81"/>
      <c r="B131" s="7"/>
      <c r="C131" s="310" t="s">
        <v>463</v>
      </c>
      <c r="D131" s="311" t="s">
        <v>373</v>
      </c>
      <c r="E131" s="311" t="s">
        <v>436</v>
      </c>
      <c r="F131" s="311" t="s">
        <v>462</v>
      </c>
      <c r="G131" s="311" t="s">
        <v>599</v>
      </c>
      <c r="H131" s="311" t="s">
        <v>380</v>
      </c>
      <c r="I131" s="311" t="s">
        <v>29</v>
      </c>
      <c r="J131" s="311" t="s">
        <v>375</v>
      </c>
      <c r="K131" s="311" t="s">
        <v>439</v>
      </c>
      <c r="L131" s="312">
        <v>-22779.14</v>
      </c>
      <c r="M131" s="17"/>
      <c r="N131" s="17"/>
      <c r="O131" s="17"/>
      <c r="P131" s="17"/>
      <c r="Q131" s="17"/>
      <c r="R131" s="17"/>
      <c r="S131" s="17"/>
      <c r="T131" s="312">
        <v>-22779.14</v>
      </c>
      <c r="U131" s="146">
        <f>T131/L131*100</f>
        <v>100</v>
      </c>
    </row>
    <row r="132" spans="1:23" ht="28.5" customHeight="1" thickBot="1">
      <c r="A132" s="24"/>
      <c r="B132" s="7"/>
      <c r="C132" s="313" t="s">
        <v>464</v>
      </c>
      <c r="D132" s="314"/>
      <c r="E132" s="314"/>
      <c r="F132" s="314"/>
      <c r="G132" s="314"/>
      <c r="H132" s="314"/>
      <c r="I132" s="314"/>
      <c r="J132" s="314"/>
      <c r="K132" s="314"/>
      <c r="L132" s="315">
        <f>L8+L89</f>
        <v>480894329</v>
      </c>
      <c r="M132" s="91"/>
      <c r="N132" s="91"/>
      <c r="O132" s="91"/>
      <c r="P132" s="91"/>
      <c r="Q132" s="91"/>
      <c r="R132" s="91"/>
      <c r="S132" s="91"/>
      <c r="T132" s="315">
        <f>T8+T89</f>
        <v>426528699.5400001</v>
      </c>
      <c r="U132" s="146">
        <f>T132/L132*100</f>
        <v>88.69489071059519</v>
      </c>
      <c r="W132" s="18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17"/>
      <c r="N133" s="17"/>
      <c r="O133" s="17"/>
      <c r="P133" s="17"/>
      <c r="Q133" s="17"/>
      <c r="R133" s="17"/>
      <c r="S133" s="17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17"/>
      <c r="N134" s="17"/>
      <c r="O134" s="17"/>
      <c r="P134" s="17"/>
      <c r="Q134" s="17"/>
      <c r="R134" s="17"/>
      <c r="S134" s="17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7"/>
      <c r="N135" s="17"/>
      <c r="O135" s="17"/>
      <c r="P135" s="17"/>
      <c r="Q135" s="17"/>
      <c r="R135" s="17"/>
      <c r="S135" s="17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7"/>
      <c r="N136" s="17"/>
      <c r="O136" s="17"/>
      <c r="P136" s="17"/>
      <c r="Q136" s="17"/>
      <c r="R136" s="17"/>
      <c r="S136" s="17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7"/>
      <c r="N137" s="17"/>
      <c r="O137" s="17"/>
      <c r="P137" s="17"/>
      <c r="Q137" s="17"/>
      <c r="R137" s="17"/>
      <c r="S137" s="17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7"/>
      <c r="N138" s="17"/>
      <c r="O138" s="17"/>
      <c r="P138" s="17"/>
      <c r="Q138" s="17"/>
      <c r="R138" s="17"/>
      <c r="S138" s="17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7"/>
      <c r="N139" s="17"/>
      <c r="O139" s="17"/>
      <c r="P139" s="17"/>
      <c r="Q139" s="17"/>
      <c r="R139" s="17"/>
      <c r="S139" s="17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7"/>
      <c r="N140" s="17"/>
      <c r="O140" s="17"/>
      <c r="P140" s="17"/>
      <c r="Q140" s="17"/>
      <c r="R140" s="17"/>
      <c r="S140" s="17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7"/>
      <c r="N141" s="17"/>
      <c r="O141" s="17"/>
      <c r="P141" s="17"/>
      <c r="Q141" s="17"/>
      <c r="R141" s="17"/>
      <c r="S141" s="17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7"/>
      <c r="N142" s="17"/>
      <c r="O142" s="17"/>
      <c r="P142" s="17"/>
      <c r="Q142" s="17"/>
      <c r="R142" s="17"/>
      <c r="S142" s="17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7"/>
      <c r="N143" s="17"/>
      <c r="O143" s="17"/>
      <c r="P143" s="17"/>
      <c r="Q143" s="17"/>
      <c r="R143" s="17"/>
      <c r="S143" s="17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7"/>
      <c r="N144" s="17"/>
      <c r="O144" s="17"/>
      <c r="P144" s="17"/>
      <c r="Q144" s="17"/>
      <c r="R144" s="17"/>
      <c r="S144" s="17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7"/>
      <c r="N145" s="17"/>
      <c r="O145" s="17"/>
      <c r="P145" s="17"/>
      <c r="Q145" s="17"/>
      <c r="R145" s="17"/>
      <c r="S145" s="17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7"/>
      <c r="N146" s="17"/>
      <c r="O146" s="17"/>
      <c r="P146" s="17"/>
      <c r="Q146" s="17"/>
      <c r="R146" s="17"/>
      <c r="S146" s="17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7"/>
      <c r="N147" s="17"/>
      <c r="O147" s="17"/>
      <c r="P147" s="17"/>
      <c r="Q147" s="17"/>
      <c r="R147" s="17"/>
      <c r="S147" s="17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7"/>
      <c r="N148" s="17"/>
      <c r="O148" s="17"/>
      <c r="P148" s="17"/>
      <c r="Q148" s="17"/>
      <c r="R148" s="17"/>
      <c r="S148" s="17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7"/>
      <c r="N149" s="17"/>
      <c r="O149" s="17"/>
      <c r="P149" s="17"/>
      <c r="Q149" s="17"/>
      <c r="R149" s="17"/>
      <c r="S149" s="17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17"/>
      <c r="N150" s="17"/>
      <c r="O150" s="17"/>
      <c r="P150" s="17"/>
      <c r="Q150" s="17"/>
      <c r="R150" s="17"/>
      <c r="S150" s="17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"/>
      <c r="M151" s="17"/>
      <c r="N151" s="17"/>
      <c r="O151" s="17"/>
      <c r="P151" s="17"/>
      <c r="Q151" s="17"/>
      <c r="R151" s="17"/>
      <c r="S151" s="17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7"/>
      <c r="M152" s="17"/>
      <c r="N152" s="17"/>
      <c r="O152" s="17"/>
      <c r="P152" s="17"/>
      <c r="Q152" s="17"/>
      <c r="R152" s="17"/>
      <c r="S152" s="17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7"/>
      <c r="M153" s="17"/>
      <c r="N153" s="17"/>
      <c r="O153" s="17"/>
      <c r="P153" s="17"/>
      <c r="Q153" s="17"/>
      <c r="R153" s="17"/>
      <c r="S153" s="17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7"/>
      <c r="M154" s="17"/>
      <c r="N154" s="17"/>
      <c r="O154" s="17"/>
      <c r="P154" s="17"/>
      <c r="Q154" s="17"/>
      <c r="R154" s="17"/>
      <c r="S154" s="17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7"/>
      <c r="M155" s="17"/>
      <c r="N155" s="17"/>
      <c r="O155" s="17"/>
      <c r="P155" s="17"/>
      <c r="Q155" s="17"/>
      <c r="R155" s="17"/>
      <c r="S155" s="17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17"/>
      <c r="O156" s="17"/>
      <c r="P156" s="17"/>
      <c r="Q156" s="17"/>
      <c r="R156" s="17"/>
      <c r="S156" s="17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17"/>
      <c r="O157" s="17"/>
      <c r="P157" s="17"/>
      <c r="Q157" s="17"/>
      <c r="R157" s="17"/>
      <c r="S157" s="17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17"/>
      <c r="O158" s="17"/>
      <c r="P158" s="17"/>
      <c r="Q158" s="17"/>
      <c r="R158" s="17"/>
      <c r="S158" s="17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17"/>
      <c r="O159" s="17"/>
      <c r="P159" s="17"/>
      <c r="Q159" s="17"/>
      <c r="R159" s="17"/>
      <c r="S159" s="17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17"/>
      <c r="O160" s="17"/>
      <c r="P160" s="17"/>
      <c r="Q160" s="17"/>
      <c r="R160" s="17"/>
      <c r="S160" s="17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17"/>
      <c r="O161" s="17"/>
      <c r="P161" s="17"/>
      <c r="Q161" s="17"/>
      <c r="R161" s="17"/>
      <c r="S161" s="17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17"/>
      <c r="O162" s="17"/>
      <c r="P162" s="17"/>
      <c r="Q162" s="17"/>
      <c r="R162" s="17"/>
      <c r="S162" s="17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17"/>
      <c r="O163" s="17"/>
      <c r="P163" s="17"/>
      <c r="Q163" s="17"/>
      <c r="R163" s="17"/>
      <c r="S163" s="17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17"/>
      <c r="O164" s="17"/>
      <c r="P164" s="17"/>
      <c r="Q164" s="17"/>
      <c r="R164" s="17"/>
      <c r="S164" s="17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17"/>
      <c r="O165" s="17"/>
      <c r="P165" s="17"/>
      <c r="Q165" s="17"/>
      <c r="R165" s="17"/>
      <c r="S165" s="17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17"/>
      <c r="O166" s="17"/>
      <c r="P166" s="17"/>
      <c r="Q166" s="17"/>
      <c r="R166" s="17"/>
      <c r="S166" s="17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17"/>
      <c r="O167" s="17"/>
      <c r="P167" s="17"/>
      <c r="Q167" s="17"/>
      <c r="R167" s="17"/>
      <c r="S167" s="17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17"/>
      <c r="O168" s="17"/>
      <c r="P168" s="17"/>
      <c r="Q168" s="17"/>
      <c r="R168" s="17"/>
      <c r="S168" s="17"/>
    </row>
    <row r="169" ht="18.75">
      <c r="C169" s="6"/>
    </row>
  </sheetData>
  <sheetProtection/>
  <mergeCells count="15">
    <mergeCell ref="D6:K6"/>
    <mergeCell ref="L6:L7"/>
    <mergeCell ref="M6:M7"/>
    <mergeCell ref="A4:S4"/>
    <mergeCell ref="N6:N7"/>
    <mergeCell ref="C6:C7"/>
    <mergeCell ref="A6:A7"/>
    <mergeCell ref="L2:U2"/>
    <mergeCell ref="U6:U7"/>
    <mergeCell ref="O6:O7"/>
    <mergeCell ref="P6:P7"/>
    <mergeCell ref="Q6:Q7"/>
    <mergeCell ref="R6:R7"/>
    <mergeCell ref="S6:S7"/>
    <mergeCell ref="T6:T7"/>
  </mergeCells>
  <printOptions/>
  <pageMargins left="0.75" right="0.17" top="0.21" bottom="0.17" header="0.39" footer="0.17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1"/>
  <sheetViews>
    <sheetView zoomScalePageLayoutView="0" workbookViewId="0" topLeftCell="A357">
      <selection activeCell="H360" sqref="H360"/>
    </sheetView>
  </sheetViews>
  <sheetFormatPr defaultColWidth="9.00390625" defaultRowHeight="12.75"/>
  <cols>
    <col min="1" max="1" width="46.75390625" style="25" customWidth="1"/>
    <col min="2" max="2" width="17.25390625" style="25" customWidth="1"/>
    <col min="3" max="3" width="6.875" style="25" customWidth="1"/>
    <col min="4" max="4" width="6.375" style="25" customWidth="1"/>
    <col min="5" max="5" width="12.75390625" style="25" customWidth="1"/>
    <col min="6" max="6" width="8.00390625" style="25" customWidth="1"/>
    <col min="7" max="7" width="19.00390625" style="25" customWidth="1"/>
    <col min="8" max="8" width="20.00390625" style="25" customWidth="1"/>
    <col min="9" max="9" width="10.125" style="25" customWidth="1"/>
    <col min="10" max="10" width="13.75390625" style="25" customWidth="1"/>
    <col min="11" max="11" width="13.875" style="25" bestFit="1" customWidth="1"/>
    <col min="12" max="16384" width="9.125" style="25" customWidth="1"/>
  </cols>
  <sheetData>
    <row r="1" spans="7:9" ht="12.75">
      <c r="G1" s="25" t="s">
        <v>467</v>
      </c>
      <c r="H1" s="26"/>
      <c r="I1" s="26"/>
    </row>
    <row r="2" spans="7:9" ht="12.75" customHeight="1">
      <c r="G2" s="27" t="s">
        <v>468</v>
      </c>
      <c r="H2" s="28"/>
      <c r="I2" s="28"/>
    </row>
    <row r="3" ht="12.75">
      <c r="G3" s="29" t="s">
        <v>119</v>
      </c>
    </row>
    <row r="4" spans="7:9" ht="12.75">
      <c r="G4" s="19"/>
      <c r="H4" s="19"/>
      <c r="I4" s="19"/>
    </row>
    <row r="5" spans="1:7" ht="31.5" customHeight="1" thickBot="1">
      <c r="A5" s="487" t="s">
        <v>4</v>
      </c>
      <c r="B5" s="487"/>
      <c r="C5" s="487"/>
      <c r="D5" s="487"/>
      <c r="E5" s="487"/>
      <c r="F5" s="487"/>
      <c r="G5" s="487"/>
    </row>
    <row r="6" spans="1:9" ht="12.75" customHeight="1">
      <c r="A6" s="500" t="s">
        <v>21</v>
      </c>
      <c r="B6" s="503" t="s">
        <v>53</v>
      </c>
      <c r="C6" s="503" t="s">
        <v>22</v>
      </c>
      <c r="D6" s="506" t="s">
        <v>31</v>
      </c>
      <c r="E6" s="491" t="s">
        <v>41</v>
      </c>
      <c r="F6" s="494" t="s">
        <v>42</v>
      </c>
      <c r="G6" s="497" t="s">
        <v>470</v>
      </c>
      <c r="H6" s="497" t="s">
        <v>626</v>
      </c>
      <c r="I6" s="488" t="s">
        <v>466</v>
      </c>
    </row>
    <row r="7" spans="1:9" ht="12.75">
      <c r="A7" s="501"/>
      <c r="B7" s="504"/>
      <c r="C7" s="504"/>
      <c r="D7" s="507"/>
      <c r="E7" s="492"/>
      <c r="F7" s="495"/>
      <c r="G7" s="498"/>
      <c r="H7" s="498"/>
      <c r="I7" s="489"/>
    </row>
    <row r="8" spans="1:9" ht="12.75">
      <c r="A8" s="501"/>
      <c r="B8" s="504"/>
      <c r="C8" s="504"/>
      <c r="D8" s="507"/>
      <c r="E8" s="492"/>
      <c r="F8" s="495"/>
      <c r="G8" s="498"/>
      <c r="H8" s="498"/>
      <c r="I8" s="489"/>
    </row>
    <row r="9" spans="1:9" ht="12.75">
      <c r="A9" s="501"/>
      <c r="B9" s="504"/>
      <c r="C9" s="504"/>
      <c r="D9" s="507"/>
      <c r="E9" s="492"/>
      <c r="F9" s="495"/>
      <c r="G9" s="498"/>
      <c r="H9" s="498"/>
      <c r="I9" s="489"/>
    </row>
    <row r="10" spans="1:9" ht="12.75">
      <c r="A10" s="501"/>
      <c r="B10" s="504"/>
      <c r="C10" s="504"/>
      <c r="D10" s="507"/>
      <c r="E10" s="492"/>
      <c r="F10" s="495"/>
      <c r="G10" s="498"/>
      <c r="H10" s="498"/>
      <c r="I10" s="489"/>
    </row>
    <row r="11" spans="1:9" ht="13.5" thickBot="1">
      <c r="A11" s="502"/>
      <c r="B11" s="505"/>
      <c r="C11" s="505"/>
      <c r="D11" s="508"/>
      <c r="E11" s="493"/>
      <c r="F11" s="496"/>
      <c r="G11" s="499"/>
      <c r="H11" s="499"/>
      <c r="I11" s="490"/>
    </row>
    <row r="12" spans="1:9" ht="13.5" thickBot="1">
      <c r="A12" s="95" t="s">
        <v>639</v>
      </c>
      <c r="B12" s="96" t="s">
        <v>54</v>
      </c>
      <c r="C12" s="94"/>
      <c r="D12" s="94"/>
      <c r="E12" s="97"/>
      <c r="F12" s="94"/>
      <c r="G12" s="98">
        <f>G13+G81+G85+G131+G275+G308+G312+G343+G353+G357+G361</f>
        <v>433765927.5999999</v>
      </c>
      <c r="H12" s="98">
        <f>H369</f>
        <v>416868379.06</v>
      </c>
      <c r="I12" s="73">
        <f>H12/G12*100</f>
        <v>96.10445462291311</v>
      </c>
    </row>
    <row r="13" spans="1:9" ht="18.75">
      <c r="A13" s="99" t="s">
        <v>37</v>
      </c>
      <c r="B13" s="100" t="s">
        <v>54</v>
      </c>
      <c r="C13" s="316" t="s">
        <v>23</v>
      </c>
      <c r="D13" s="316"/>
      <c r="E13" s="316"/>
      <c r="F13" s="316"/>
      <c r="G13" s="317">
        <f>G14+G18+G62</f>
        <v>30695016.28</v>
      </c>
      <c r="H13" s="317">
        <f>H14+H18+H62</f>
        <v>29609915.490000002</v>
      </c>
      <c r="I13" s="30">
        <f aca="true" t="shared" si="0" ref="I13:I79">H13/G13*100</f>
        <v>96.46489586419598</v>
      </c>
    </row>
    <row r="14" spans="1:9" ht="41.25" customHeight="1">
      <c r="A14" s="404" t="s">
        <v>57</v>
      </c>
      <c r="B14" s="96" t="s">
        <v>54</v>
      </c>
      <c r="C14" s="318" t="s">
        <v>23</v>
      </c>
      <c r="D14" s="319" t="s">
        <v>32</v>
      </c>
      <c r="E14" s="319"/>
      <c r="F14" s="319"/>
      <c r="G14" s="320">
        <f>G15</f>
        <v>300100</v>
      </c>
      <c r="H14" s="392">
        <f>H15</f>
        <v>165452</v>
      </c>
      <c r="I14" s="30">
        <f t="shared" si="0"/>
        <v>55.132289236921025</v>
      </c>
    </row>
    <row r="15" spans="1:9" ht="16.5" customHeight="1">
      <c r="A15" s="405" t="s">
        <v>350</v>
      </c>
      <c r="B15" s="96" t="s">
        <v>54</v>
      </c>
      <c r="C15" s="78" t="s">
        <v>23</v>
      </c>
      <c r="D15" s="71" t="s">
        <v>32</v>
      </c>
      <c r="E15" s="71" t="s">
        <v>149</v>
      </c>
      <c r="F15" s="71"/>
      <c r="G15" s="321">
        <f>G16+G17</f>
        <v>300100</v>
      </c>
      <c r="H15" s="354">
        <f>H16+H17</f>
        <v>165452</v>
      </c>
      <c r="I15" s="30">
        <f t="shared" si="0"/>
        <v>55.132289236921025</v>
      </c>
    </row>
    <row r="16" spans="1:9" ht="51" customHeight="1">
      <c r="A16" s="403" t="s">
        <v>549</v>
      </c>
      <c r="B16" s="96" t="s">
        <v>54</v>
      </c>
      <c r="C16" s="79" t="s">
        <v>23</v>
      </c>
      <c r="D16" s="31" t="s">
        <v>32</v>
      </c>
      <c r="E16" s="31" t="s">
        <v>149</v>
      </c>
      <c r="F16" s="31" t="s">
        <v>550</v>
      </c>
      <c r="G16" s="322">
        <v>172100</v>
      </c>
      <c r="H16" s="322">
        <v>149452</v>
      </c>
      <c r="I16" s="30">
        <f t="shared" si="0"/>
        <v>86.8402091807089</v>
      </c>
    </row>
    <row r="17" spans="1:9" ht="30.75" customHeight="1">
      <c r="A17" s="403" t="s">
        <v>115</v>
      </c>
      <c r="B17" s="96" t="s">
        <v>54</v>
      </c>
      <c r="C17" s="79" t="s">
        <v>23</v>
      </c>
      <c r="D17" s="31" t="s">
        <v>32</v>
      </c>
      <c r="E17" s="31" t="s">
        <v>149</v>
      </c>
      <c r="F17" s="31" t="s">
        <v>116</v>
      </c>
      <c r="G17" s="322">
        <v>128000</v>
      </c>
      <c r="H17" s="322">
        <v>16000</v>
      </c>
      <c r="I17" s="30">
        <f t="shared" si="0"/>
        <v>12.5</v>
      </c>
    </row>
    <row r="18" spans="1:9" ht="38.25" customHeight="1">
      <c r="A18" s="406" t="s">
        <v>49</v>
      </c>
      <c r="B18" s="96" t="s">
        <v>54</v>
      </c>
      <c r="C18" s="318" t="s">
        <v>23</v>
      </c>
      <c r="D18" s="319" t="s">
        <v>33</v>
      </c>
      <c r="E18" s="319"/>
      <c r="F18" s="319"/>
      <c r="G18" s="323">
        <f>G19+G25+G28+G33+G37+G43+G45+G49+G51+G53+G56+G58</f>
        <v>22112194.28</v>
      </c>
      <c r="H18" s="392">
        <f>H19+H25+H28+H33+H37+H43+H45+H49+H51++H53+H58</f>
        <v>21566751.790000003</v>
      </c>
      <c r="I18" s="30">
        <f t="shared" si="0"/>
        <v>97.53329550612108</v>
      </c>
    </row>
    <row r="19" spans="1:9" ht="36" customHeight="1">
      <c r="A19" s="405" t="s">
        <v>121</v>
      </c>
      <c r="B19" s="96" t="s">
        <v>54</v>
      </c>
      <c r="C19" s="78" t="s">
        <v>23</v>
      </c>
      <c r="D19" s="71" t="s">
        <v>33</v>
      </c>
      <c r="E19" s="71" t="s">
        <v>150</v>
      </c>
      <c r="F19" s="71"/>
      <c r="G19" s="321">
        <f>G20+G21+G22+G23+G24</f>
        <v>18854146.41</v>
      </c>
      <c r="H19" s="393">
        <f>H20+H21+H22+H23+H24</f>
        <v>18414760.55</v>
      </c>
      <c r="I19" s="30">
        <f t="shared" si="0"/>
        <v>97.66955315586733</v>
      </c>
    </row>
    <row r="20" spans="1:9" ht="18.75" customHeight="1">
      <c r="A20" s="403" t="s">
        <v>151</v>
      </c>
      <c r="B20" s="96" t="s">
        <v>54</v>
      </c>
      <c r="C20" s="79" t="s">
        <v>23</v>
      </c>
      <c r="D20" s="31" t="s">
        <v>33</v>
      </c>
      <c r="E20" s="31" t="s">
        <v>150</v>
      </c>
      <c r="F20" s="31" t="s">
        <v>118</v>
      </c>
      <c r="G20" s="322">
        <v>11894548.82</v>
      </c>
      <c r="H20" s="322">
        <v>11675363.27</v>
      </c>
      <c r="I20" s="30">
        <f t="shared" si="0"/>
        <v>98.1572604954006</v>
      </c>
    </row>
    <row r="21" spans="1:9" ht="22.5" customHeight="1">
      <c r="A21" s="403" t="s">
        <v>122</v>
      </c>
      <c r="B21" s="96" t="s">
        <v>54</v>
      </c>
      <c r="C21" s="79" t="s">
        <v>123</v>
      </c>
      <c r="D21" s="31" t="s">
        <v>33</v>
      </c>
      <c r="E21" s="31" t="s">
        <v>150</v>
      </c>
      <c r="F21" s="31" t="s">
        <v>124</v>
      </c>
      <c r="G21" s="322">
        <v>359138</v>
      </c>
      <c r="H21" s="355">
        <v>359138</v>
      </c>
      <c r="I21" s="30">
        <f t="shared" si="0"/>
        <v>100</v>
      </c>
    </row>
    <row r="22" spans="1:9" ht="43.5" customHeight="1">
      <c r="A22" s="403" t="s">
        <v>152</v>
      </c>
      <c r="B22" s="96" t="s">
        <v>54</v>
      </c>
      <c r="C22" s="79" t="s">
        <v>123</v>
      </c>
      <c r="D22" s="31" t="s">
        <v>33</v>
      </c>
      <c r="E22" s="31" t="s">
        <v>150</v>
      </c>
      <c r="F22" s="31" t="s">
        <v>153</v>
      </c>
      <c r="G22" s="322">
        <v>3829329.27</v>
      </c>
      <c r="H22" s="355">
        <v>3798209.24</v>
      </c>
      <c r="I22" s="30">
        <f t="shared" si="0"/>
        <v>99.18732425953019</v>
      </c>
    </row>
    <row r="23" spans="1:9" ht="25.5" customHeight="1">
      <c r="A23" s="403" t="s">
        <v>115</v>
      </c>
      <c r="B23" s="96" t="s">
        <v>54</v>
      </c>
      <c r="C23" s="79" t="s">
        <v>23</v>
      </c>
      <c r="D23" s="31" t="s">
        <v>33</v>
      </c>
      <c r="E23" s="31" t="s">
        <v>150</v>
      </c>
      <c r="F23" s="31" t="s">
        <v>116</v>
      </c>
      <c r="G23" s="322">
        <v>1830000</v>
      </c>
      <c r="H23" s="355">
        <v>1640919.72</v>
      </c>
      <c r="I23" s="30">
        <f t="shared" si="0"/>
        <v>89.66774426229507</v>
      </c>
    </row>
    <row r="24" spans="1:9" ht="25.5" customHeight="1">
      <c r="A24" s="403" t="s">
        <v>189</v>
      </c>
      <c r="B24" s="96" t="s">
        <v>54</v>
      </c>
      <c r="C24" s="79" t="s">
        <v>23</v>
      </c>
      <c r="D24" s="31" t="s">
        <v>33</v>
      </c>
      <c r="E24" s="31" t="s">
        <v>150</v>
      </c>
      <c r="F24" s="31" t="s">
        <v>190</v>
      </c>
      <c r="G24" s="322">
        <v>941130.32</v>
      </c>
      <c r="H24" s="355">
        <v>941130.32</v>
      </c>
      <c r="I24" s="30">
        <f>H24/G24*100</f>
        <v>100</v>
      </c>
    </row>
    <row r="25" spans="1:11" ht="26.25" customHeight="1">
      <c r="A25" s="407" t="s">
        <v>55</v>
      </c>
      <c r="B25" s="96" t="s">
        <v>54</v>
      </c>
      <c r="C25" s="78" t="s">
        <v>23</v>
      </c>
      <c r="D25" s="71" t="s">
        <v>33</v>
      </c>
      <c r="E25" s="71" t="s">
        <v>154</v>
      </c>
      <c r="F25" s="71"/>
      <c r="G25" s="321">
        <f>G26+G27</f>
        <v>2128047.87</v>
      </c>
      <c r="H25" s="393">
        <f>H26+H27</f>
        <v>2128047.87</v>
      </c>
      <c r="I25" s="30">
        <f t="shared" si="0"/>
        <v>100</v>
      </c>
      <c r="K25" s="32"/>
    </row>
    <row r="26" spans="1:9" ht="14.25" customHeight="1">
      <c r="A26" s="403" t="s">
        <v>155</v>
      </c>
      <c r="B26" s="96" t="s">
        <v>54</v>
      </c>
      <c r="C26" s="79" t="s">
        <v>23</v>
      </c>
      <c r="D26" s="31" t="s">
        <v>33</v>
      </c>
      <c r="E26" s="31" t="s">
        <v>154</v>
      </c>
      <c r="F26" s="31" t="s">
        <v>118</v>
      </c>
      <c r="G26" s="322">
        <v>1604680.79</v>
      </c>
      <c r="H26" s="355">
        <v>1604680.79</v>
      </c>
      <c r="I26" s="30">
        <f t="shared" si="0"/>
        <v>100</v>
      </c>
    </row>
    <row r="27" spans="1:9" ht="40.5" customHeight="1">
      <c r="A27" s="403" t="s">
        <v>152</v>
      </c>
      <c r="B27" s="96" t="s">
        <v>54</v>
      </c>
      <c r="C27" s="79" t="s">
        <v>23</v>
      </c>
      <c r="D27" s="31" t="s">
        <v>33</v>
      </c>
      <c r="E27" s="31" t="s">
        <v>154</v>
      </c>
      <c r="F27" s="31" t="s">
        <v>153</v>
      </c>
      <c r="G27" s="322">
        <v>523367.08</v>
      </c>
      <c r="H27" s="394">
        <v>523367.08</v>
      </c>
      <c r="I27" s="30">
        <f t="shared" si="0"/>
        <v>100</v>
      </c>
    </row>
    <row r="28" spans="1:9" ht="24.75" customHeight="1">
      <c r="A28" s="408" t="s">
        <v>96</v>
      </c>
      <c r="B28" s="96" t="s">
        <v>54</v>
      </c>
      <c r="C28" s="78" t="s">
        <v>23</v>
      </c>
      <c r="D28" s="71" t="s">
        <v>33</v>
      </c>
      <c r="E28" s="71" t="s">
        <v>156</v>
      </c>
      <c r="F28" s="71"/>
      <c r="G28" s="321">
        <f>SUM(G29:G32)</f>
        <v>350000</v>
      </c>
      <c r="H28" s="393">
        <f>H29+H30+H31+H32</f>
        <v>342510.86</v>
      </c>
      <c r="I28" s="30">
        <f t="shared" si="0"/>
        <v>97.86024571428571</v>
      </c>
    </row>
    <row r="29" spans="1:9" ht="15" customHeight="1">
      <c r="A29" s="403" t="s">
        <v>155</v>
      </c>
      <c r="B29" s="96" t="s">
        <v>54</v>
      </c>
      <c r="C29" s="79" t="s">
        <v>23</v>
      </c>
      <c r="D29" s="31" t="s">
        <v>33</v>
      </c>
      <c r="E29" s="31" t="s">
        <v>156</v>
      </c>
      <c r="F29" s="31" t="s">
        <v>118</v>
      </c>
      <c r="G29" s="322">
        <v>152809.4</v>
      </c>
      <c r="H29" s="355">
        <v>152809.4</v>
      </c>
      <c r="I29" s="30">
        <f t="shared" si="0"/>
        <v>100</v>
      </c>
    </row>
    <row r="30" spans="1:9" ht="26.25" customHeight="1">
      <c r="A30" s="403" t="s">
        <v>122</v>
      </c>
      <c r="B30" s="96" t="s">
        <v>54</v>
      </c>
      <c r="C30" s="79" t="s">
        <v>23</v>
      </c>
      <c r="D30" s="31" t="s">
        <v>33</v>
      </c>
      <c r="E30" s="31" t="s">
        <v>156</v>
      </c>
      <c r="F30" s="31" t="s">
        <v>124</v>
      </c>
      <c r="G30" s="322">
        <v>9518.5</v>
      </c>
      <c r="H30" s="355">
        <v>2029.36</v>
      </c>
      <c r="I30" s="30">
        <f t="shared" si="0"/>
        <v>21.32016599254084</v>
      </c>
    </row>
    <row r="31" spans="1:9" ht="39" customHeight="1">
      <c r="A31" s="403" t="s">
        <v>152</v>
      </c>
      <c r="B31" s="96" t="s">
        <v>54</v>
      </c>
      <c r="C31" s="79" t="s">
        <v>23</v>
      </c>
      <c r="D31" s="31" t="s">
        <v>33</v>
      </c>
      <c r="E31" s="31" t="s">
        <v>156</v>
      </c>
      <c r="F31" s="31" t="s">
        <v>153</v>
      </c>
      <c r="G31" s="322">
        <v>173690.6</v>
      </c>
      <c r="H31" s="355">
        <v>173690.6</v>
      </c>
      <c r="I31" s="30">
        <f t="shared" si="0"/>
        <v>100</v>
      </c>
    </row>
    <row r="32" spans="1:9" ht="30" customHeight="1">
      <c r="A32" s="403" t="s">
        <v>115</v>
      </c>
      <c r="B32" s="96" t="s">
        <v>54</v>
      </c>
      <c r="C32" s="79" t="s">
        <v>23</v>
      </c>
      <c r="D32" s="31" t="s">
        <v>33</v>
      </c>
      <c r="E32" s="31" t="s">
        <v>156</v>
      </c>
      <c r="F32" s="31" t="s">
        <v>116</v>
      </c>
      <c r="G32" s="322">
        <v>13981.5</v>
      </c>
      <c r="H32" s="355">
        <v>13981.5</v>
      </c>
      <c r="I32" s="30">
        <f t="shared" si="0"/>
        <v>100</v>
      </c>
    </row>
    <row r="33" spans="1:9" ht="27.75" customHeight="1">
      <c r="A33" s="405" t="s">
        <v>59</v>
      </c>
      <c r="B33" s="96" t="s">
        <v>54</v>
      </c>
      <c r="C33" s="78" t="s">
        <v>23</v>
      </c>
      <c r="D33" s="71" t="s">
        <v>33</v>
      </c>
      <c r="E33" s="71" t="s">
        <v>157</v>
      </c>
      <c r="F33" s="71"/>
      <c r="G33" s="321">
        <f>SUM(G34:G36)</f>
        <v>95000</v>
      </c>
      <c r="H33" s="393">
        <f>H34+H35+H36</f>
        <v>93539.51</v>
      </c>
      <c r="I33" s="30">
        <f t="shared" si="0"/>
        <v>98.46264210526316</v>
      </c>
    </row>
    <row r="34" spans="1:9" ht="16.5" customHeight="1">
      <c r="A34" s="403" t="s">
        <v>155</v>
      </c>
      <c r="B34" s="96" t="s">
        <v>54</v>
      </c>
      <c r="C34" s="79" t="s">
        <v>23</v>
      </c>
      <c r="D34" s="31" t="s">
        <v>33</v>
      </c>
      <c r="E34" s="31" t="s">
        <v>157</v>
      </c>
      <c r="F34" s="31" t="s">
        <v>118</v>
      </c>
      <c r="G34" s="322">
        <v>59685.84</v>
      </c>
      <c r="H34" s="355">
        <v>59685.84</v>
      </c>
      <c r="I34" s="30">
        <f t="shared" si="0"/>
        <v>100</v>
      </c>
    </row>
    <row r="35" spans="1:9" ht="48" customHeight="1">
      <c r="A35" s="403" t="s">
        <v>152</v>
      </c>
      <c r="B35" s="96" t="s">
        <v>54</v>
      </c>
      <c r="C35" s="79" t="s">
        <v>23</v>
      </c>
      <c r="D35" s="31" t="s">
        <v>33</v>
      </c>
      <c r="E35" s="31" t="s">
        <v>157</v>
      </c>
      <c r="F35" s="31" t="s">
        <v>153</v>
      </c>
      <c r="G35" s="322">
        <v>35314.16</v>
      </c>
      <c r="H35" s="355">
        <v>33853.67</v>
      </c>
      <c r="I35" s="30">
        <f t="shared" si="0"/>
        <v>95.8642935298475</v>
      </c>
    </row>
    <row r="36" spans="1:9" ht="30" customHeight="1">
      <c r="A36" s="403" t="s">
        <v>115</v>
      </c>
      <c r="B36" s="96" t="s">
        <v>54</v>
      </c>
      <c r="C36" s="79" t="s">
        <v>23</v>
      </c>
      <c r="D36" s="31" t="s">
        <v>33</v>
      </c>
      <c r="E36" s="31" t="s">
        <v>157</v>
      </c>
      <c r="F36" s="31" t="s">
        <v>116</v>
      </c>
      <c r="G36" s="322">
        <v>0</v>
      </c>
      <c r="H36" s="355">
        <v>0</v>
      </c>
      <c r="I36" s="30" t="e">
        <f t="shared" si="0"/>
        <v>#DIV/0!</v>
      </c>
    </row>
    <row r="37" spans="1:9" ht="47.25" customHeight="1">
      <c r="A37" s="409" t="s">
        <v>110</v>
      </c>
      <c r="B37" s="96" t="s">
        <v>54</v>
      </c>
      <c r="C37" s="324" t="s">
        <v>23</v>
      </c>
      <c r="D37" s="325" t="s">
        <v>33</v>
      </c>
      <c r="E37" s="325" t="s">
        <v>158</v>
      </c>
      <c r="F37" s="325"/>
      <c r="G37" s="321">
        <f>SUM(G38:G42)</f>
        <v>342000</v>
      </c>
      <c r="H37" s="393">
        <f>H38+H39+H40+H41+H42</f>
        <v>342000</v>
      </c>
      <c r="I37" s="30">
        <f t="shared" si="0"/>
        <v>100</v>
      </c>
    </row>
    <row r="38" spans="1:9" ht="18.75" customHeight="1">
      <c r="A38" s="403" t="s">
        <v>151</v>
      </c>
      <c r="B38" s="96" t="s">
        <v>54</v>
      </c>
      <c r="C38" s="79" t="s">
        <v>23</v>
      </c>
      <c r="D38" s="31" t="s">
        <v>33</v>
      </c>
      <c r="E38" s="31" t="s">
        <v>158</v>
      </c>
      <c r="F38" s="31" t="s">
        <v>118</v>
      </c>
      <c r="G38" s="322">
        <v>248346.6</v>
      </c>
      <c r="H38" s="355">
        <v>248346.6</v>
      </c>
      <c r="I38" s="30">
        <f t="shared" si="0"/>
        <v>100</v>
      </c>
    </row>
    <row r="39" spans="1:9" ht="25.5" customHeight="1">
      <c r="A39" s="403" t="s">
        <v>122</v>
      </c>
      <c r="B39" s="96" t="s">
        <v>54</v>
      </c>
      <c r="C39" s="79" t="s">
        <v>23</v>
      </c>
      <c r="D39" s="31" t="s">
        <v>33</v>
      </c>
      <c r="E39" s="31" t="s">
        <v>158</v>
      </c>
      <c r="F39" s="31" t="s">
        <v>124</v>
      </c>
      <c r="G39" s="322">
        <v>9238.4</v>
      </c>
      <c r="H39" s="355">
        <v>9238.4</v>
      </c>
      <c r="I39" s="30">
        <f t="shared" si="0"/>
        <v>100</v>
      </c>
    </row>
    <row r="40" spans="1:9" ht="43.5" customHeight="1">
      <c r="A40" s="403" t="s">
        <v>152</v>
      </c>
      <c r="B40" s="96" t="s">
        <v>54</v>
      </c>
      <c r="C40" s="79" t="s">
        <v>23</v>
      </c>
      <c r="D40" s="31" t="s">
        <v>33</v>
      </c>
      <c r="E40" s="31" t="s">
        <v>158</v>
      </c>
      <c r="F40" s="31" t="s">
        <v>153</v>
      </c>
      <c r="G40" s="322">
        <v>70863.1</v>
      </c>
      <c r="H40" s="355">
        <v>70863.1</v>
      </c>
      <c r="I40" s="30">
        <f t="shared" si="0"/>
        <v>100</v>
      </c>
    </row>
    <row r="41" spans="1:9" ht="24">
      <c r="A41" s="403" t="s">
        <v>115</v>
      </c>
      <c r="B41" s="96" t="s">
        <v>54</v>
      </c>
      <c r="C41" s="79" t="s">
        <v>23</v>
      </c>
      <c r="D41" s="31" t="s">
        <v>33</v>
      </c>
      <c r="E41" s="31" t="s">
        <v>158</v>
      </c>
      <c r="F41" s="31" t="s">
        <v>116</v>
      </c>
      <c r="G41" s="322">
        <v>3551.9</v>
      </c>
      <c r="H41" s="355">
        <v>3551.9</v>
      </c>
      <c r="I41" s="30">
        <f t="shared" si="0"/>
        <v>100</v>
      </c>
    </row>
    <row r="42" spans="1:9" ht="14.25" customHeight="1">
      <c r="A42" s="403" t="s">
        <v>125</v>
      </c>
      <c r="B42" s="96" t="s">
        <v>54</v>
      </c>
      <c r="C42" s="79" t="s">
        <v>23</v>
      </c>
      <c r="D42" s="31" t="s">
        <v>33</v>
      </c>
      <c r="E42" s="31" t="s">
        <v>158</v>
      </c>
      <c r="F42" s="31" t="s">
        <v>108</v>
      </c>
      <c r="G42" s="322">
        <v>10000</v>
      </c>
      <c r="H42" s="355">
        <v>10000</v>
      </c>
      <c r="I42" s="30">
        <f t="shared" si="0"/>
        <v>100</v>
      </c>
    </row>
    <row r="43" spans="1:9" ht="31.5" customHeight="1">
      <c r="A43" s="405" t="s">
        <v>120</v>
      </c>
      <c r="B43" s="96" t="s">
        <v>54</v>
      </c>
      <c r="C43" s="78" t="s">
        <v>23</v>
      </c>
      <c r="D43" s="71" t="s">
        <v>33</v>
      </c>
      <c r="E43" s="71" t="s">
        <v>159</v>
      </c>
      <c r="F43" s="71"/>
      <c r="G43" s="321">
        <f>G44</f>
        <v>200000</v>
      </c>
      <c r="H43" s="393">
        <f>H44</f>
        <v>200000</v>
      </c>
      <c r="I43" s="30">
        <f t="shared" si="0"/>
        <v>100</v>
      </c>
    </row>
    <row r="44" spans="1:9" ht="28.5" customHeight="1">
      <c r="A44" s="403" t="s">
        <v>115</v>
      </c>
      <c r="B44" s="96" t="s">
        <v>54</v>
      </c>
      <c r="C44" s="79" t="s">
        <v>23</v>
      </c>
      <c r="D44" s="31" t="s">
        <v>33</v>
      </c>
      <c r="E44" s="31" t="s">
        <v>159</v>
      </c>
      <c r="F44" s="31" t="s">
        <v>116</v>
      </c>
      <c r="G44" s="322">
        <v>200000</v>
      </c>
      <c r="H44" s="394">
        <v>200000</v>
      </c>
      <c r="I44" s="30">
        <f t="shared" si="0"/>
        <v>100</v>
      </c>
    </row>
    <row r="45" spans="1:9" ht="34.5" customHeight="1">
      <c r="A45" s="405" t="s">
        <v>551</v>
      </c>
      <c r="B45" s="96" t="s">
        <v>54</v>
      </c>
      <c r="C45" s="78" t="s">
        <v>23</v>
      </c>
      <c r="D45" s="71" t="s">
        <v>33</v>
      </c>
      <c r="E45" s="71" t="s">
        <v>160</v>
      </c>
      <c r="F45" s="71"/>
      <c r="G45" s="321">
        <f>SUM(G46:G48)</f>
        <v>50000</v>
      </c>
      <c r="H45" s="393">
        <f>H46+H47+H48</f>
        <v>20908.81</v>
      </c>
      <c r="I45" s="30">
        <f t="shared" si="0"/>
        <v>41.817620000000005</v>
      </c>
    </row>
    <row r="46" spans="1:9" ht="14.25" customHeight="1">
      <c r="A46" s="403" t="s">
        <v>155</v>
      </c>
      <c r="B46" s="96" t="s">
        <v>54</v>
      </c>
      <c r="C46" s="79" t="s">
        <v>23</v>
      </c>
      <c r="D46" s="31" t="s">
        <v>33</v>
      </c>
      <c r="E46" s="31" t="s">
        <v>160</v>
      </c>
      <c r="F46" s="31" t="s">
        <v>118</v>
      </c>
      <c r="G46" s="322">
        <v>37000</v>
      </c>
      <c r="H46" s="355">
        <v>20908.81</v>
      </c>
      <c r="I46" s="30">
        <f t="shared" si="0"/>
        <v>56.5102972972973</v>
      </c>
    </row>
    <row r="47" spans="1:9" ht="39" customHeight="1">
      <c r="A47" s="403" t="s">
        <v>152</v>
      </c>
      <c r="B47" s="96" t="s">
        <v>54</v>
      </c>
      <c r="C47" s="79" t="s">
        <v>23</v>
      </c>
      <c r="D47" s="31" t="s">
        <v>33</v>
      </c>
      <c r="E47" s="31" t="s">
        <v>160</v>
      </c>
      <c r="F47" s="31" t="s">
        <v>153</v>
      </c>
      <c r="G47" s="322">
        <v>11000</v>
      </c>
      <c r="H47" s="355">
        <v>0</v>
      </c>
      <c r="I47" s="30">
        <f t="shared" si="0"/>
        <v>0</v>
      </c>
    </row>
    <row r="48" spans="1:9" ht="29.25" customHeight="1">
      <c r="A48" s="403" t="s">
        <v>115</v>
      </c>
      <c r="B48" s="96" t="s">
        <v>54</v>
      </c>
      <c r="C48" s="79" t="s">
        <v>23</v>
      </c>
      <c r="D48" s="31" t="s">
        <v>33</v>
      </c>
      <c r="E48" s="31" t="s">
        <v>160</v>
      </c>
      <c r="F48" s="31" t="s">
        <v>116</v>
      </c>
      <c r="G48" s="322">
        <v>2000</v>
      </c>
      <c r="H48" s="355">
        <v>0</v>
      </c>
      <c r="I48" s="30">
        <f t="shared" si="0"/>
        <v>0</v>
      </c>
    </row>
    <row r="49" spans="1:9" ht="54.75" customHeight="1">
      <c r="A49" s="405" t="s">
        <v>161</v>
      </c>
      <c r="B49" s="96" t="s">
        <v>54</v>
      </c>
      <c r="C49" s="78" t="s">
        <v>23</v>
      </c>
      <c r="D49" s="71" t="s">
        <v>33</v>
      </c>
      <c r="E49" s="71" t="s">
        <v>162</v>
      </c>
      <c r="F49" s="71"/>
      <c r="G49" s="321">
        <f>G50</f>
        <v>5000</v>
      </c>
      <c r="H49" s="393">
        <f>H50</f>
        <v>0</v>
      </c>
      <c r="I49" s="30">
        <f t="shared" si="0"/>
        <v>0</v>
      </c>
    </row>
    <row r="50" spans="1:9" ht="26.25" customHeight="1">
      <c r="A50" s="403" t="s">
        <v>115</v>
      </c>
      <c r="B50" s="96" t="s">
        <v>54</v>
      </c>
      <c r="C50" s="79" t="s">
        <v>23</v>
      </c>
      <c r="D50" s="31" t="s">
        <v>33</v>
      </c>
      <c r="E50" s="31" t="s">
        <v>162</v>
      </c>
      <c r="F50" s="31" t="s">
        <v>116</v>
      </c>
      <c r="G50" s="322">
        <v>5000</v>
      </c>
      <c r="H50" s="394">
        <v>0</v>
      </c>
      <c r="I50" s="30">
        <f t="shared" si="0"/>
        <v>0</v>
      </c>
    </row>
    <row r="51" spans="1:9" ht="36.75" customHeight="1">
      <c r="A51" s="408" t="s">
        <v>135</v>
      </c>
      <c r="B51" s="96" t="s">
        <v>54</v>
      </c>
      <c r="C51" s="78" t="s">
        <v>23</v>
      </c>
      <c r="D51" s="71" t="s">
        <v>33</v>
      </c>
      <c r="E51" s="71" t="s">
        <v>163</v>
      </c>
      <c r="F51" s="71"/>
      <c r="G51" s="321">
        <f>G52</f>
        <v>11000</v>
      </c>
      <c r="H51" s="393">
        <f>H52</f>
        <v>0</v>
      </c>
      <c r="I51" s="30">
        <f t="shared" si="0"/>
        <v>0</v>
      </c>
    </row>
    <row r="52" spans="1:9" ht="31.5" customHeight="1">
      <c r="A52" s="403" t="s">
        <v>115</v>
      </c>
      <c r="B52" s="96" t="s">
        <v>54</v>
      </c>
      <c r="C52" s="79" t="s">
        <v>23</v>
      </c>
      <c r="D52" s="31" t="s">
        <v>33</v>
      </c>
      <c r="E52" s="31" t="s">
        <v>164</v>
      </c>
      <c r="F52" s="31" t="s">
        <v>116</v>
      </c>
      <c r="G52" s="322">
        <v>11000</v>
      </c>
      <c r="H52" s="394">
        <v>0</v>
      </c>
      <c r="I52" s="30">
        <f t="shared" si="0"/>
        <v>0</v>
      </c>
    </row>
    <row r="53" spans="1:9" ht="39" customHeight="1">
      <c r="A53" s="408" t="s">
        <v>136</v>
      </c>
      <c r="B53" s="96" t="s">
        <v>54</v>
      </c>
      <c r="C53" s="78" t="s">
        <v>23</v>
      </c>
      <c r="D53" s="71" t="s">
        <v>33</v>
      </c>
      <c r="E53" s="71" t="s">
        <v>165</v>
      </c>
      <c r="F53" s="71"/>
      <c r="G53" s="321">
        <f>SUM(G54:G55)</f>
        <v>33000</v>
      </c>
      <c r="H53" s="393">
        <f>H54+H55+H56</f>
        <v>5679.19</v>
      </c>
      <c r="I53" s="30">
        <f t="shared" si="0"/>
        <v>17.209666666666664</v>
      </c>
    </row>
    <row r="54" spans="1:9" ht="42" customHeight="1">
      <c r="A54" s="403" t="s">
        <v>152</v>
      </c>
      <c r="B54" s="96" t="s">
        <v>54</v>
      </c>
      <c r="C54" s="79" t="s">
        <v>23</v>
      </c>
      <c r="D54" s="31" t="s">
        <v>33</v>
      </c>
      <c r="E54" s="31" t="s">
        <v>165</v>
      </c>
      <c r="F54" s="31" t="s">
        <v>153</v>
      </c>
      <c r="G54" s="322">
        <v>4000</v>
      </c>
      <c r="H54" s="355">
        <v>0</v>
      </c>
      <c r="I54" s="30">
        <f t="shared" si="0"/>
        <v>0</v>
      </c>
    </row>
    <row r="55" spans="1:9" ht="27" customHeight="1">
      <c r="A55" s="403" t="s">
        <v>115</v>
      </c>
      <c r="B55" s="96" t="s">
        <v>54</v>
      </c>
      <c r="C55" s="79" t="s">
        <v>23</v>
      </c>
      <c r="D55" s="31" t="s">
        <v>33</v>
      </c>
      <c r="E55" s="31" t="s">
        <v>165</v>
      </c>
      <c r="F55" s="31" t="s">
        <v>116</v>
      </c>
      <c r="G55" s="322">
        <v>29000</v>
      </c>
      <c r="H55" s="355">
        <v>5679.19</v>
      </c>
      <c r="I55" s="30">
        <f t="shared" si="0"/>
        <v>19.583413793103446</v>
      </c>
    </row>
    <row r="56" spans="1:9" ht="46.5" customHeight="1">
      <c r="A56" s="408" t="s">
        <v>137</v>
      </c>
      <c r="B56" s="96" t="s">
        <v>54</v>
      </c>
      <c r="C56" s="78" t="s">
        <v>23</v>
      </c>
      <c r="D56" s="71" t="s">
        <v>33</v>
      </c>
      <c r="E56" s="71" t="s">
        <v>166</v>
      </c>
      <c r="F56" s="71"/>
      <c r="G56" s="321">
        <f>G57</f>
        <v>11000</v>
      </c>
      <c r="H56" s="321">
        <f>H57</f>
        <v>0</v>
      </c>
      <c r="I56" s="30">
        <f t="shared" si="0"/>
        <v>0</v>
      </c>
    </row>
    <row r="57" spans="1:9" ht="29.25" customHeight="1">
      <c r="A57" s="103" t="s">
        <v>115</v>
      </c>
      <c r="B57" s="96" t="s">
        <v>54</v>
      </c>
      <c r="C57" s="79" t="s">
        <v>23</v>
      </c>
      <c r="D57" s="31" t="s">
        <v>33</v>
      </c>
      <c r="E57" s="31" t="s">
        <v>166</v>
      </c>
      <c r="F57" s="31" t="s">
        <v>116</v>
      </c>
      <c r="G57" s="322">
        <v>11000</v>
      </c>
      <c r="H57" s="355">
        <v>0</v>
      </c>
      <c r="I57" s="30">
        <f t="shared" si="0"/>
        <v>0</v>
      </c>
    </row>
    <row r="58" spans="1:9" ht="51.75" customHeight="1">
      <c r="A58" s="106" t="s">
        <v>138</v>
      </c>
      <c r="B58" s="96" t="s">
        <v>54</v>
      </c>
      <c r="C58" s="78" t="s">
        <v>23</v>
      </c>
      <c r="D58" s="71" t="s">
        <v>33</v>
      </c>
      <c r="E58" s="71" t="s">
        <v>640</v>
      </c>
      <c r="F58" s="71"/>
      <c r="G58" s="321">
        <f>G59+G60+G61</f>
        <v>33000</v>
      </c>
      <c r="H58" s="321">
        <f>H59+H60</f>
        <v>19305</v>
      </c>
      <c r="I58" s="30">
        <f t="shared" si="0"/>
        <v>58.5</v>
      </c>
    </row>
    <row r="59" spans="1:9" ht="30.75" customHeight="1">
      <c r="A59" s="103" t="s">
        <v>115</v>
      </c>
      <c r="B59" s="96" t="s">
        <v>54</v>
      </c>
      <c r="C59" s="79" t="s">
        <v>23</v>
      </c>
      <c r="D59" s="31" t="s">
        <v>33</v>
      </c>
      <c r="E59" s="31" t="s">
        <v>640</v>
      </c>
      <c r="F59" s="31" t="s">
        <v>116</v>
      </c>
      <c r="G59" s="322">
        <v>7864.88</v>
      </c>
      <c r="H59" s="394"/>
      <c r="I59" s="30">
        <f t="shared" si="0"/>
        <v>0</v>
      </c>
    </row>
    <row r="60" spans="1:9" ht="18" customHeight="1">
      <c r="A60" s="403" t="s">
        <v>155</v>
      </c>
      <c r="B60" s="96" t="s">
        <v>54</v>
      </c>
      <c r="C60" s="79" t="s">
        <v>23</v>
      </c>
      <c r="D60" s="31" t="s">
        <v>33</v>
      </c>
      <c r="E60" s="31" t="s">
        <v>640</v>
      </c>
      <c r="F60" s="31" t="s">
        <v>118</v>
      </c>
      <c r="G60" s="322">
        <v>19305</v>
      </c>
      <c r="H60" s="394">
        <v>19305</v>
      </c>
      <c r="I60" s="30">
        <f t="shared" si="0"/>
        <v>100</v>
      </c>
    </row>
    <row r="61" spans="1:9" ht="42" customHeight="1">
      <c r="A61" s="403" t="s">
        <v>152</v>
      </c>
      <c r="B61" s="96" t="s">
        <v>54</v>
      </c>
      <c r="C61" s="79" t="s">
        <v>23</v>
      </c>
      <c r="D61" s="31" t="s">
        <v>33</v>
      </c>
      <c r="E61" s="31" t="s">
        <v>640</v>
      </c>
      <c r="F61" s="31" t="s">
        <v>153</v>
      </c>
      <c r="G61" s="322">
        <v>5830.12</v>
      </c>
      <c r="H61" s="394">
        <v>0</v>
      </c>
      <c r="I61" s="30">
        <f t="shared" si="0"/>
        <v>0</v>
      </c>
    </row>
    <row r="62" spans="1:9" ht="17.25" customHeight="1">
      <c r="A62" s="104" t="s">
        <v>38</v>
      </c>
      <c r="B62" s="96" t="s">
        <v>54</v>
      </c>
      <c r="C62" s="318" t="s">
        <v>23</v>
      </c>
      <c r="D62" s="340" t="s">
        <v>92</v>
      </c>
      <c r="E62" s="340" t="s">
        <v>168</v>
      </c>
      <c r="F62" s="340"/>
      <c r="G62" s="323">
        <f>G63+G70+G79</f>
        <v>8282722</v>
      </c>
      <c r="H62" s="323">
        <f>H63+H70+H79</f>
        <v>7877711.700000001</v>
      </c>
      <c r="I62" s="30">
        <f t="shared" si="0"/>
        <v>95.11017875524497</v>
      </c>
    </row>
    <row r="63" spans="1:9" ht="29.25" customHeight="1">
      <c r="A63" s="102" t="s">
        <v>351</v>
      </c>
      <c r="B63" s="96" t="s">
        <v>54</v>
      </c>
      <c r="C63" s="78" t="s">
        <v>23</v>
      </c>
      <c r="D63" s="71" t="s">
        <v>92</v>
      </c>
      <c r="E63" s="71" t="s">
        <v>641</v>
      </c>
      <c r="F63" s="71"/>
      <c r="G63" s="321">
        <f>SUM(G64:G69)</f>
        <v>702622</v>
      </c>
      <c r="H63" s="321">
        <f>SUM(H64:H69)</f>
        <v>499380.36</v>
      </c>
      <c r="I63" s="30">
        <f t="shared" si="0"/>
        <v>71.07382917130406</v>
      </c>
    </row>
    <row r="64" spans="1:9" ht="28.5" customHeight="1">
      <c r="A64" s="103" t="s">
        <v>115</v>
      </c>
      <c r="B64" s="96" t="s">
        <v>54</v>
      </c>
      <c r="C64" s="79" t="s">
        <v>23</v>
      </c>
      <c r="D64" s="31" t="s">
        <v>92</v>
      </c>
      <c r="E64" s="31" t="s">
        <v>641</v>
      </c>
      <c r="F64" s="31" t="s">
        <v>116</v>
      </c>
      <c r="G64" s="322">
        <v>575852</v>
      </c>
      <c r="H64" s="322">
        <v>384118.54</v>
      </c>
      <c r="I64" s="30">
        <f t="shared" si="0"/>
        <v>66.70438584914179</v>
      </c>
    </row>
    <row r="65" spans="1:9" ht="18.75" customHeight="1">
      <c r="A65" s="103" t="s">
        <v>169</v>
      </c>
      <c r="B65" s="96" t="s">
        <v>54</v>
      </c>
      <c r="C65" s="79" t="s">
        <v>23</v>
      </c>
      <c r="D65" s="31" t="s">
        <v>92</v>
      </c>
      <c r="E65" s="31" t="s">
        <v>641</v>
      </c>
      <c r="F65" s="31" t="s">
        <v>170</v>
      </c>
      <c r="G65" s="322">
        <v>0</v>
      </c>
      <c r="H65" s="322">
        <v>0</v>
      </c>
      <c r="I65" s="30" t="e">
        <f t="shared" si="0"/>
        <v>#DIV/0!</v>
      </c>
    </row>
    <row r="66" spans="1:9" ht="40.5" customHeight="1">
      <c r="A66" s="107" t="s">
        <v>642</v>
      </c>
      <c r="B66" s="96" t="s">
        <v>54</v>
      </c>
      <c r="C66" s="79" t="s">
        <v>23</v>
      </c>
      <c r="D66" s="31" t="s">
        <v>92</v>
      </c>
      <c r="E66" s="31" t="s">
        <v>641</v>
      </c>
      <c r="F66" s="31" t="s">
        <v>327</v>
      </c>
      <c r="G66" s="322">
        <v>30770</v>
      </c>
      <c r="H66" s="322">
        <v>28300</v>
      </c>
      <c r="I66" s="30">
        <f t="shared" si="0"/>
        <v>91.97270068248294</v>
      </c>
    </row>
    <row r="67" spans="1:9" ht="27" customHeight="1">
      <c r="A67" s="103" t="s">
        <v>326</v>
      </c>
      <c r="B67" s="96" t="s">
        <v>54</v>
      </c>
      <c r="C67" s="79" t="s">
        <v>23</v>
      </c>
      <c r="D67" s="31" t="s">
        <v>92</v>
      </c>
      <c r="E67" s="31" t="s">
        <v>641</v>
      </c>
      <c r="F67" s="31" t="s">
        <v>329</v>
      </c>
      <c r="G67" s="322">
        <v>6000</v>
      </c>
      <c r="H67" s="322">
        <v>1078</v>
      </c>
      <c r="I67" s="30">
        <f t="shared" si="0"/>
        <v>17.96666666666667</v>
      </c>
    </row>
    <row r="68" spans="1:9" ht="26.25" customHeight="1">
      <c r="A68" s="103" t="s">
        <v>328</v>
      </c>
      <c r="B68" s="96" t="s">
        <v>54</v>
      </c>
      <c r="C68" s="79" t="s">
        <v>23</v>
      </c>
      <c r="D68" s="31" t="s">
        <v>92</v>
      </c>
      <c r="E68" s="31" t="s">
        <v>641</v>
      </c>
      <c r="F68" s="31" t="s">
        <v>330</v>
      </c>
      <c r="G68" s="322">
        <v>16552.93</v>
      </c>
      <c r="H68" s="322">
        <v>12436.75</v>
      </c>
      <c r="I68" s="30">
        <f t="shared" si="0"/>
        <v>75.13322414823237</v>
      </c>
    </row>
    <row r="69" spans="1:9" ht="16.5" customHeight="1">
      <c r="A69" s="103" t="s">
        <v>171</v>
      </c>
      <c r="B69" s="96" t="s">
        <v>54</v>
      </c>
      <c r="C69" s="79" t="s">
        <v>23</v>
      </c>
      <c r="D69" s="31" t="s">
        <v>92</v>
      </c>
      <c r="E69" s="31" t="s">
        <v>641</v>
      </c>
      <c r="F69" s="31" t="s">
        <v>172</v>
      </c>
      <c r="G69" s="322">
        <v>73447.07</v>
      </c>
      <c r="H69" s="322">
        <v>73447.07</v>
      </c>
      <c r="I69" s="30">
        <f t="shared" si="0"/>
        <v>100</v>
      </c>
    </row>
    <row r="70" spans="1:9" ht="16.5" customHeight="1">
      <c r="A70" s="102" t="s">
        <v>109</v>
      </c>
      <c r="B70" s="96" t="s">
        <v>54</v>
      </c>
      <c r="C70" s="78" t="s">
        <v>23</v>
      </c>
      <c r="D70" s="71" t="s">
        <v>92</v>
      </c>
      <c r="E70" s="71" t="s">
        <v>173</v>
      </c>
      <c r="F70" s="71"/>
      <c r="G70" s="326">
        <f>SUM(G71:G78)</f>
        <v>7575100</v>
      </c>
      <c r="H70" s="326">
        <f>SUM(H71:H78)</f>
        <v>7373331.340000001</v>
      </c>
      <c r="I70" s="30">
        <f t="shared" si="0"/>
        <v>97.3364224894721</v>
      </c>
    </row>
    <row r="71" spans="1:9" ht="19.5" customHeight="1">
      <c r="A71" s="103" t="s">
        <v>174</v>
      </c>
      <c r="B71" s="96" t="s">
        <v>54</v>
      </c>
      <c r="C71" s="79" t="s">
        <v>23</v>
      </c>
      <c r="D71" s="31" t="s">
        <v>92</v>
      </c>
      <c r="E71" s="31" t="s">
        <v>173</v>
      </c>
      <c r="F71" s="31" t="s">
        <v>332</v>
      </c>
      <c r="G71" s="327">
        <v>3086100</v>
      </c>
      <c r="H71" s="355">
        <v>3077441.57</v>
      </c>
      <c r="I71" s="30">
        <f t="shared" si="0"/>
        <v>99.71943780175626</v>
      </c>
    </row>
    <row r="72" spans="1:9" ht="30.75" customHeight="1">
      <c r="A72" s="103" t="s">
        <v>334</v>
      </c>
      <c r="B72" s="96" t="s">
        <v>54</v>
      </c>
      <c r="C72" s="79" t="s">
        <v>23</v>
      </c>
      <c r="D72" s="31" t="s">
        <v>92</v>
      </c>
      <c r="E72" s="31" t="s">
        <v>173</v>
      </c>
      <c r="F72" s="31" t="s">
        <v>333</v>
      </c>
      <c r="G72" s="327">
        <v>22977.24</v>
      </c>
      <c r="H72" s="355">
        <v>22977.24</v>
      </c>
      <c r="I72" s="30">
        <f t="shared" si="0"/>
        <v>100</v>
      </c>
    </row>
    <row r="73" spans="1:9" ht="39" customHeight="1">
      <c r="A73" s="103" t="s">
        <v>175</v>
      </c>
      <c r="B73" s="96" t="s">
        <v>54</v>
      </c>
      <c r="C73" s="79" t="s">
        <v>23</v>
      </c>
      <c r="D73" s="31" t="s">
        <v>92</v>
      </c>
      <c r="E73" s="31" t="s">
        <v>173</v>
      </c>
      <c r="F73" s="31" t="s">
        <v>454</v>
      </c>
      <c r="G73" s="327">
        <v>933291.76</v>
      </c>
      <c r="H73" s="355">
        <v>932584</v>
      </c>
      <c r="I73" s="30">
        <f t="shared" si="0"/>
        <v>99.92416519352962</v>
      </c>
    </row>
    <row r="74" spans="1:9" ht="28.5" customHeight="1">
      <c r="A74" s="103" t="s">
        <v>336</v>
      </c>
      <c r="B74" s="96" t="s">
        <v>54</v>
      </c>
      <c r="C74" s="79" t="s">
        <v>23</v>
      </c>
      <c r="D74" s="31" t="s">
        <v>92</v>
      </c>
      <c r="E74" s="31" t="s">
        <v>173</v>
      </c>
      <c r="F74" s="31" t="s">
        <v>116</v>
      </c>
      <c r="G74" s="327">
        <v>3361691.44</v>
      </c>
      <c r="H74" s="355">
        <v>3169288.97</v>
      </c>
      <c r="I74" s="30">
        <f t="shared" si="0"/>
        <v>94.2766171900655</v>
      </c>
    </row>
    <row r="75" spans="1:9" ht="96" customHeight="1">
      <c r="A75" s="107" t="s">
        <v>331</v>
      </c>
      <c r="B75" s="96" t="s">
        <v>54</v>
      </c>
      <c r="C75" s="79" t="s">
        <v>23</v>
      </c>
      <c r="D75" s="31" t="s">
        <v>92</v>
      </c>
      <c r="E75" s="31" t="s">
        <v>173</v>
      </c>
      <c r="F75" s="31" t="s">
        <v>327</v>
      </c>
      <c r="G75" s="327">
        <v>0</v>
      </c>
      <c r="H75" s="355">
        <v>0</v>
      </c>
      <c r="I75" s="30" t="e">
        <f t="shared" si="0"/>
        <v>#DIV/0!</v>
      </c>
    </row>
    <row r="76" spans="1:9" ht="25.5" customHeight="1">
      <c r="A76" s="103" t="s">
        <v>326</v>
      </c>
      <c r="B76" s="96" t="s">
        <v>54</v>
      </c>
      <c r="C76" s="79" t="s">
        <v>23</v>
      </c>
      <c r="D76" s="31" t="s">
        <v>92</v>
      </c>
      <c r="E76" s="31" t="s">
        <v>173</v>
      </c>
      <c r="F76" s="31" t="s">
        <v>329</v>
      </c>
      <c r="G76" s="322">
        <v>82600</v>
      </c>
      <c r="H76" s="355">
        <v>82600</v>
      </c>
      <c r="I76" s="30">
        <f t="shared" si="0"/>
        <v>100</v>
      </c>
    </row>
    <row r="77" spans="1:9" ht="26.25" customHeight="1">
      <c r="A77" s="103" t="s">
        <v>328</v>
      </c>
      <c r="B77" s="96" t="s">
        <v>54</v>
      </c>
      <c r="C77" s="79" t="s">
        <v>23</v>
      </c>
      <c r="D77" s="31" t="s">
        <v>92</v>
      </c>
      <c r="E77" s="31" t="s">
        <v>173</v>
      </c>
      <c r="F77" s="31" t="s">
        <v>330</v>
      </c>
      <c r="G77" s="322">
        <v>23469.94</v>
      </c>
      <c r="H77" s="355">
        <v>23469.94</v>
      </c>
      <c r="I77" s="30">
        <f t="shared" si="0"/>
        <v>100</v>
      </c>
    </row>
    <row r="78" spans="1:9" ht="15" customHeight="1">
      <c r="A78" s="103" t="s">
        <v>171</v>
      </c>
      <c r="B78" s="96" t="s">
        <v>54</v>
      </c>
      <c r="C78" s="79" t="s">
        <v>23</v>
      </c>
      <c r="D78" s="31" t="s">
        <v>92</v>
      </c>
      <c r="E78" s="31" t="s">
        <v>173</v>
      </c>
      <c r="F78" s="31" t="s">
        <v>172</v>
      </c>
      <c r="G78" s="322">
        <v>64969.62</v>
      </c>
      <c r="H78" s="355">
        <v>64969.62</v>
      </c>
      <c r="I78" s="30">
        <f t="shared" si="0"/>
        <v>100</v>
      </c>
    </row>
    <row r="79" spans="1:9" ht="38.25" customHeight="1">
      <c r="A79" s="105" t="s">
        <v>552</v>
      </c>
      <c r="B79" s="96" t="s">
        <v>54</v>
      </c>
      <c r="C79" s="328" t="s">
        <v>23</v>
      </c>
      <c r="D79" s="71" t="s">
        <v>92</v>
      </c>
      <c r="E79" s="71" t="s">
        <v>176</v>
      </c>
      <c r="F79" s="329"/>
      <c r="G79" s="321">
        <f>SUM(G80:G80)</f>
        <v>5000</v>
      </c>
      <c r="H79" s="321">
        <f>SUM(H80:H80)</f>
        <v>5000</v>
      </c>
      <c r="I79" s="30">
        <f t="shared" si="0"/>
        <v>100</v>
      </c>
    </row>
    <row r="80" spans="1:9" ht="31.5" customHeight="1">
      <c r="A80" s="103" t="s">
        <v>336</v>
      </c>
      <c r="B80" s="96" t="s">
        <v>54</v>
      </c>
      <c r="C80" s="330" t="s">
        <v>23</v>
      </c>
      <c r="D80" s="329" t="s">
        <v>92</v>
      </c>
      <c r="E80" s="31" t="s">
        <v>176</v>
      </c>
      <c r="F80" s="329" t="s">
        <v>116</v>
      </c>
      <c r="G80" s="322">
        <v>5000</v>
      </c>
      <c r="H80" s="355">
        <v>5000</v>
      </c>
      <c r="I80" s="30">
        <f aca="true" t="shared" si="1" ref="I80:I141">H80/G80*100</f>
        <v>100</v>
      </c>
    </row>
    <row r="81" spans="1:9" ht="29.25" customHeight="1">
      <c r="A81" s="108" t="s">
        <v>104</v>
      </c>
      <c r="B81" s="331" t="s">
        <v>54</v>
      </c>
      <c r="C81" s="332" t="s">
        <v>30</v>
      </c>
      <c r="D81" s="333"/>
      <c r="E81" s="333"/>
      <c r="F81" s="333"/>
      <c r="G81" s="334">
        <f aca="true" t="shared" si="2" ref="G81:H83">G82</f>
        <v>669000</v>
      </c>
      <c r="H81" s="334">
        <f t="shared" si="2"/>
        <v>669000</v>
      </c>
      <c r="I81" s="30">
        <f t="shared" si="1"/>
        <v>100</v>
      </c>
    </row>
    <row r="82" spans="1:9" ht="17.25" customHeight="1">
      <c r="A82" s="335" t="s">
        <v>105</v>
      </c>
      <c r="B82" s="96" t="s">
        <v>54</v>
      </c>
      <c r="C82" s="318" t="s">
        <v>30</v>
      </c>
      <c r="D82" s="319" t="s">
        <v>32</v>
      </c>
      <c r="E82" s="319"/>
      <c r="F82" s="319"/>
      <c r="G82" s="320">
        <f t="shared" si="2"/>
        <v>669000</v>
      </c>
      <c r="H82" s="320">
        <f t="shared" si="2"/>
        <v>669000</v>
      </c>
      <c r="I82" s="30">
        <f t="shared" si="1"/>
        <v>100</v>
      </c>
    </row>
    <row r="83" spans="1:9" ht="25.5" customHeight="1">
      <c r="A83" s="106" t="s">
        <v>94</v>
      </c>
      <c r="B83" s="96" t="s">
        <v>54</v>
      </c>
      <c r="C83" s="78" t="s">
        <v>30</v>
      </c>
      <c r="D83" s="71" t="s">
        <v>32</v>
      </c>
      <c r="E83" s="71" t="s">
        <v>177</v>
      </c>
      <c r="F83" s="71"/>
      <c r="G83" s="321">
        <f t="shared" si="2"/>
        <v>669000</v>
      </c>
      <c r="H83" s="354">
        <f t="shared" si="2"/>
        <v>669000</v>
      </c>
      <c r="I83" s="30">
        <f t="shared" si="1"/>
        <v>100</v>
      </c>
    </row>
    <row r="84" spans="1:9" ht="16.5" customHeight="1">
      <c r="A84" s="103" t="s">
        <v>125</v>
      </c>
      <c r="B84" s="96" t="s">
        <v>54</v>
      </c>
      <c r="C84" s="79" t="s">
        <v>30</v>
      </c>
      <c r="D84" s="31" t="s">
        <v>32</v>
      </c>
      <c r="E84" s="31" t="s">
        <v>177</v>
      </c>
      <c r="F84" s="31" t="s">
        <v>108</v>
      </c>
      <c r="G84" s="322">
        <v>669000</v>
      </c>
      <c r="H84" s="355">
        <v>669000</v>
      </c>
      <c r="I84" s="30">
        <f t="shared" si="1"/>
        <v>100</v>
      </c>
    </row>
    <row r="85" spans="1:9" ht="14.25" customHeight="1">
      <c r="A85" s="108" t="s">
        <v>50</v>
      </c>
      <c r="B85" s="331" t="s">
        <v>54</v>
      </c>
      <c r="C85" s="332" t="s">
        <v>33</v>
      </c>
      <c r="D85" s="336"/>
      <c r="E85" s="396"/>
      <c r="F85" s="396"/>
      <c r="G85" s="395">
        <f>G90+G95+G106+G87</f>
        <v>15459600</v>
      </c>
      <c r="H85" s="395">
        <f>H90+H95+H106+H87</f>
        <v>12829129.440000001</v>
      </c>
      <c r="I85" s="30">
        <f t="shared" si="1"/>
        <v>82.98487308856633</v>
      </c>
    </row>
    <row r="86" spans="1:9" ht="14.25" customHeight="1">
      <c r="A86" s="337" t="s">
        <v>68</v>
      </c>
      <c r="B86" s="96" t="s">
        <v>54</v>
      </c>
      <c r="C86" s="338" t="s">
        <v>33</v>
      </c>
      <c r="D86" s="71" t="s">
        <v>23</v>
      </c>
      <c r="E86" s="71"/>
      <c r="F86" s="71"/>
      <c r="G86" s="320">
        <f>G87</f>
        <v>133600</v>
      </c>
      <c r="H86" s="320">
        <f>H87</f>
        <v>133600</v>
      </c>
      <c r="I86" s="30">
        <f t="shared" si="1"/>
        <v>100</v>
      </c>
    </row>
    <row r="87" spans="1:9" ht="27" customHeight="1">
      <c r="A87" s="135" t="s">
        <v>69</v>
      </c>
      <c r="B87" s="96" t="s">
        <v>54</v>
      </c>
      <c r="C87" s="339" t="s">
        <v>33</v>
      </c>
      <c r="D87" s="31" t="s">
        <v>23</v>
      </c>
      <c r="E87" s="71" t="s">
        <v>70</v>
      </c>
      <c r="F87" s="31"/>
      <c r="G87" s="322">
        <f>G88+G89</f>
        <v>133600</v>
      </c>
      <c r="H87" s="322">
        <f>H88+H89</f>
        <v>133600</v>
      </c>
      <c r="I87" s="30">
        <f t="shared" si="1"/>
        <v>100</v>
      </c>
    </row>
    <row r="88" spans="1:9" ht="27" customHeight="1">
      <c r="A88" s="103" t="s">
        <v>336</v>
      </c>
      <c r="B88" s="96" t="s">
        <v>54</v>
      </c>
      <c r="C88" s="339" t="s">
        <v>33</v>
      </c>
      <c r="D88" s="31" t="s">
        <v>23</v>
      </c>
      <c r="E88" s="31" t="s">
        <v>70</v>
      </c>
      <c r="F88" s="31" t="s">
        <v>116</v>
      </c>
      <c r="G88" s="322">
        <v>100000</v>
      </c>
      <c r="H88" s="322">
        <v>100000</v>
      </c>
      <c r="I88" s="30">
        <f t="shared" si="1"/>
        <v>100</v>
      </c>
    </row>
    <row r="89" spans="1:9" ht="27" customHeight="1">
      <c r="A89" s="103" t="s">
        <v>174</v>
      </c>
      <c r="B89" s="96" t="s">
        <v>54</v>
      </c>
      <c r="C89" s="79" t="s">
        <v>33</v>
      </c>
      <c r="D89" s="31" t="s">
        <v>23</v>
      </c>
      <c r="E89" s="31" t="s">
        <v>70</v>
      </c>
      <c r="F89" s="31" t="s">
        <v>332</v>
      </c>
      <c r="G89" s="327">
        <v>33600</v>
      </c>
      <c r="H89" s="355">
        <v>33600</v>
      </c>
      <c r="I89" s="30">
        <f t="shared" si="1"/>
        <v>100</v>
      </c>
    </row>
    <row r="90" spans="1:9" ht="21" customHeight="1">
      <c r="A90" s="101" t="s">
        <v>352</v>
      </c>
      <c r="B90" s="96" t="s">
        <v>54</v>
      </c>
      <c r="C90" s="340" t="s">
        <v>33</v>
      </c>
      <c r="D90" s="319" t="s">
        <v>29</v>
      </c>
      <c r="E90" s="319"/>
      <c r="F90" s="319"/>
      <c r="G90" s="320">
        <f>G91+G93</f>
        <v>329000</v>
      </c>
      <c r="H90" s="320">
        <f>H91+H93</f>
        <v>328998</v>
      </c>
      <c r="I90" s="30">
        <f t="shared" si="1"/>
        <v>99.99939209726443</v>
      </c>
    </row>
    <row r="91" spans="1:9" ht="62.25" customHeight="1">
      <c r="A91" s="106" t="s">
        <v>139</v>
      </c>
      <c r="B91" s="96" t="s">
        <v>54</v>
      </c>
      <c r="C91" s="338" t="s">
        <v>33</v>
      </c>
      <c r="D91" s="71" t="s">
        <v>29</v>
      </c>
      <c r="E91" s="71" t="s">
        <v>178</v>
      </c>
      <c r="F91" s="71"/>
      <c r="G91" s="321">
        <f>G92</f>
        <v>229000</v>
      </c>
      <c r="H91" s="321">
        <f>H92</f>
        <v>228998</v>
      </c>
      <c r="I91" s="30">
        <f t="shared" si="1"/>
        <v>99.99912663755458</v>
      </c>
    </row>
    <row r="92" spans="1:9" ht="31.5" customHeight="1">
      <c r="A92" s="103" t="s">
        <v>336</v>
      </c>
      <c r="B92" s="96" t="s">
        <v>54</v>
      </c>
      <c r="C92" s="339" t="s">
        <v>33</v>
      </c>
      <c r="D92" s="31" t="s">
        <v>29</v>
      </c>
      <c r="E92" s="31" t="s">
        <v>178</v>
      </c>
      <c r="F92" s="31" t="s">
        <v>116</v>
      </c>
      <c r="G92" s="322">
        <v>229000</v>
      </c>
      <c r="H92" s="322">
        <v>228998</v>
      </c>
      <c r="I92" s="30">
        <f t="shared" si="1"/>
        <v>99.99912663755458</v>
      </c>
    </row>
    <row r="93" spans="1:9" ht="27" customHeight="1">
      <c r="A93" s="106" t="s">
        <v>260</v>
      </c>
      <c r="B93" s="96" t="s">
        <v>54</v>
      </c>
      <c r="C93" s="338" t="s">
        <v>33</v>
      </c>
      <c r="D93" s="71" t="s">
        <v>29</v>
      </c>
      <c r="E93" s="71" t="s">
        <v>261</v>
      </c>
      <c r="F93" s="71"/>
      <c r="G93" s="321">
        <f>G94</f>
        <v>100000</v>
      </c>
      <c r="H93" s="321">
        <f>H94</f>
        <v>100000</v>
      </c>
      <c r="I93" s="30">
        <f t="shared" si="1"/>
        <v>100</v>
      </c>
    </row>
    <row r="94" spans="1:9" ht="27" customHeight="1">
      <c r="A94" s="103" t="s">
        <v>336</v>
      </c>
      <c r="B94" s="96" t="s">
        <v>54</v>
      </c>
      <c r="C94" s="339" t="s">
        <v>33</v>
      </c>
      <c r="D94" s="31" t="s">
        <v>29</v>
      </c>
      <c r="E94" s="31" t="s">
        <v>261</v>
      </c>
      <c r="F94" s="31" t="s">
        <v>116</v>
      </c>
      <c r="G94" s="322">
        <v>100000</v>
      </c>
      <c r="H94" s="322">
        <v>100000</v>
      </c>
      <c r="I94" s="30">
        <f t="shared" si="1"/>
        <v>100</v>
      </c>
    </row>
    <row r="95" spans="1:9" ht="19.5" customHeight="1">
      <c r="A95" s="101" t="s">
        <v>636</v>
      </c>
      <c r="B95" s="96" t="s">
        <v>54</v>
      </c>
      <c r="C95" s="340" t="s">
        <v>33</v>
      </c>
      <c r="D95" s="319" t="s">
        <v>26</v>
      </c>
      <c r="E95" s="319"/>
      <c r="F95" s="319"/>
      <c r="G95" s="320">
        <f>G96+G101+G103</f>
        <v>13997000</v>
      </c>
      <c r="H95" s="320">
        <f>H96+H101+H103</f>
        <v>11366531.440000001</v>
      </c>
      <c r="I95" s="30">
        <f t="shared" si="1"/>
        <v>81.20691176680718</v>
      </c>
    </row>
    <row r="96" spans="1:9" ht="40.5" customHeight="1" hidden="1">
      <c r="A96" s="110" t="s">
        <v>573</v>
      </c>
      <c r="B96" s="96" t="s">
        <v>54</v>
      </c>
      <c r="C96" s="353" t="s">
        <v>33</v>
      </c>
      <c r="D96" s="345" t="s">
        <v>26</v>
      </c>
      <c r="E96" s="345" t="s">
        <v>574</v>
      </c>
      <c r="F96" s="345"/>
      <c r="G96" s="346">
        <f>G97+G99</f>
        <v>0</v>
      </c>
      <c r="H96" s="346">
        <f>H97+H99</f>
        <v>0</v>
      </c>
      <c r="I96" s="30" t="e">
        <f t="shared" si="1"/>
        <v>#DIV/0!</v>
      </c>
    </row>
    <row r="97" spans="1:9" ht="25.5" customHeight="1" hidden="1">
      <c r="A97" s="105" t="s">
        <v>575</v>
      </c>
      <c r="B97" s="96" t="s">
        <v>54</v>
      </c>
      <c r="C97" s="78" t="s">
        <v>33</v>
      </c>
      <c r="D97" s="71" t="s">
        <v>26</v>
      </c>
      <c r="E97" s="71" t="s">
        <v>576</v>
      </c>
      <c r="F97" s="31"/>
      <c r="G97" s="321">
        <f>G98</f>
        <v>0</v>
      </c>
      <c r="H97" s="321">
        <f>H98</f>
        <v>0</v>
      </c>
      <c r="I97" s="30" t="e">
        <f t="shared" si="1"/>
        <v>#DIV/0!</v>
      </c>
    </row>
    <row r="98" spans="1:9" ht="25.5" customHeight="1" hidden="1">
      <c r="A98" s="103" t="s">
        <v>336</v>
      </c>
      <c r="B98" s="96" t="s">
        <v>54</v>
      </c>
      <c r="C98" s="79" t="s">
        <v>33</v>
      </c>
      <c r="D98" s="31" t="s">
        <v>26</v>
      </c>
      <c r="E98" s="31" t="s">
        <v>576</v>
      </c>
      <c r="F98" s="31" t="s">
        <v>116</v>
      </c>
      <c r="G98" s="322">
        <v>0</v>
      </c>
      <c r="H98" s="322">
        <v>0</v>
      </c>
      <c r="I98" s="30" t="e">
        <f t="shared" si="1"/>
        <v>#DIV/0!</v>
      </c>
    </row>
    <row r="99" spans="1:9" ht="28.5" customHeight="1" hidden="1">
      <c r="A99" s="105" t="s">
        <v>577</v>
      </c>
      <c r="B99" s="96" t="s">
        <v>54</v>
      </c>
      <c r="C99" s="78" t="s">
        <v>33</v>
      </c>
      <c r="D99" s="71" t="s">
        <v>26</v>
      </c>
      <c r="E99" s="71" t="s">
        <v>578</v>
      </c>
      <c r="F99" s="31"/>
      <c r="G99" s="321">
        <f>G100</f>
        <v>0</v>
      </c>
      <c r="H99" s="321">
        <f>H100</f>
        <v>0</v>
      </c>
      <c r="I99" s="30" t="e">
        <f t="shared" si="1"/>
        <v>#DIV/0!</v>
      </c>
    </row>
    <row r="100" spans="1:9" ht="23.25" customHeight="1" hidden="1">
      <c r="A100" s="103" t="s">
        <v>336</v>
      </c>
      <c r="B100" s="96" t="s">
        <v>54</v>
      </c>
      <c r="C100" s="79" t="s">
        <v>33</v>
      </c>
      <c r="D100" s="31" t="s">
        <v>26</v>
      </c>
      <c r="E100" s="31" t="s">
        <v>578</v>
      </c>
      <c r="F100" s="31" t="s">
        <v>116</v>
      </c>
      <c r="G100" s="322">
        <v>0</v>
      </c>
      <c r="H100" s="322">
        <v>0</v>
      </c>
      <c r="I100" s="30" t="e">
        <f t="shared" si="1"/>
        <v>#DIV/0!</v>
      </c>
    </row>
    <row r="101" spans="1:9" ht="39" customHeight="1">
      <c r="A101" s="102" t="s">
        <v>262</v>
      </c>
      <c r="B101" s="96" t="s">
        <v>54</v>
      </c>
      <c r="C101" s="78" t="s">
        <v>33</v>
      </c>
      <c r="D101" s="71" t="s">
        <v>26</v>
      </c>
      <c r="E101" s="71" t="s">
        <v>263</v>
      </c>
      <c r="F101" s="31"/>
      <c r="G101" s="321">
        <f>G102</f>
        <v>1000000</v>
      </c>
      <c r="H101" s="321">
        <f>H102</f>
        <v>810000</v>
      </c>
      <c r="I101" s="30">
        <f t="shared" si="1"/>
        <v>81</v>
      </c>
    </row>
    <row r="102" spans="1:9" ht="40.5" customHeight="1">
      <c r="A102" s="103" t="s">
        <v>264</v>
      </c>
      <c r="B102" s="96" t="s">
        <v>54</v>
      </c>
      <c r="C102" s="79" t="s">
        <v>33</v>
      </c>
      <c r="D102" s="31" t="s">
        <v>26</v>
      </c>
      <c r="E102" s="31" t="s">
        <v>263</v>
      </c>
      <c r="F102" s="31" t="s">
        <v>265</v>
      </c>
      <c r="G102" s="322">
        <v>1000000</v>
      </c>
      <c r="H102" s="322">
        <v>810000</v>
      </c>
      <c r="I102" s="30">
        <f t="shared" si="1"/>
        <v>81</v>
      </c>
    </row>
    <row r="103" spans="1:9" ht="42" customHeight="1">
      <c r="A103" s="102" t="s">
        <v>71</v>
      </c>
      <c r="B103" s="96" t="s">
        <v>54</v>
      </c>
      <c r="C103" s="78" t="s">
        <v>33</v>
      </c>
      <c r="D103" s="71" t="s">
        <v>26</v>
      </c>
      <c r="E103" s="71" t="s">
        <v>266</v>
      </c>
      <c r="F103" s="31"/>
      <c r="G103" s="321">
        <f>G104+G105</f>
        <v>12997000</v>
      </c>
      <c r="H103" s="321">
        <f>H104+H105</f>
        <v>10556531.440000001</v>
      </c>
      <c r="I103" s="30">
        <f t="shared" si="1"/>
        <v>81.22283173039934</v>
      </c>
    </row>
    <row r="104" spans="1:9" ht="63" customHeight="1">
      <c r="A104" s="103" t="s">
        <v>72</v>
      </c>
      <c r="B104" s="96" t="s">
        <v>54</v>
      </c>
      <c r="C104" s="79" t="s">
        <v>33</v>
      </c>
      <c r="D104" s="31" t="s">
        <v>26</v>
      </c>
      <c r="E104" s="71" t="s">
        <v>266</v>
      </c>
      <c r="F104" s="31" t="s">
        <v>265</v>
      </c>
      <c r="G104" s="322">
        <v>3500000</v>
      </c>
      <c r="H104" s="322">
        <v>3339892</v>
      </c>
      <c r="I104" s="30">
        <f t="shared" si="1"/>
        <v>95.42548571428571</v>
      </c>
    </row>
    <row r="105" spans="1:9" ht="57.75" customHeight="1">
      <c r="A105" s="103" t="s">
        <v>73</v>
      </c>
      <c r="B105" s="96" t="s">
        <v>54</v>
      </c>
      <c r="C105" s="79" t="s">
        <v>33</v>
      </c>
      <c r="D105" s="31" t="s">
        <v>26</v>
      </c>
      <c r="E105" s="71" t="s">
        <v>266</v>
      </c>
      <c r="F105" s="31" t="s">
        <v>265</v>
      </c>
      <c r="G105" s="322">
        <v>9497000</v>
      </c>
      <c r="H105" s="322">
        <v>7216639.44</v>
      </c>
      <c r="I105" s="30">
        <f t="shared" si="1"/>
        <v>75.9886220911867</v>
      </c>
    </row>
    <row r="106" spans="1:9" ht="19.5" customHeight="1">
      <c r="A106" s="101" t="s">
        <v>67</v>
      </c>
      <c r="B106" s="96" t="s">
        <v>54</v>
      </c>
      <c r="C106" s="340" t="s">
        <v>33</v>
      </c>
      <c r="D106" s="319" t="s">
        <v>27</v>
      </c>
      <c r="E106" s="319"/>
      <c r="F106" s="319"/>
      <c r="G106" s="320">
        <f>G107+G110</f>
        <v>1000000</v>
      </c>
      <c r="H106" s="320">
        <f>H107+H110</f>
        <v>1000000</v>
      </c>
      <c r="I106" s="30">
        <f t="shared" si="1"/>
        <v>100</v>
      </c>
    </row>
    <row r="107" spans="1:9" ht="39.75" customHeight="1">
      <c r="A107" s="106" t="s">
        <v>553</v>
      </c>
      <c r="B107" s="96" t="s">
        <v>54</v>
      </c>
      <c r="C107" s="338" t="s">
        <v>33</v>
      </c>
      <c r="D107" s="71" t="s">
        <v>27</v>
      </c>
      <c r="E107" s="71" t="s">
        <v>179</v>
      </c>
      <c r="F107" s="71"/>
      <c r="G107" s="321">
        <f>G109+G108</f>
        <v>50000</v>
      </c>
      <c r="H107" s="321">
        <f>H109+H108</f>
        <v>50000</v>
      </c>
      <c r="I107" s="30">
        <f t="shared" si="1"/>
        <v>100</v>
      </c>
    </row>
    <row r="108" spans="1:9" ht="39.75" customHeight="1">
      <c r="A108" s="103" t="s">
        <v>349</v>
      </c>
      <c r="B108" s="430" t="s">
        <v>54</v>
      </c>
      <c r="C108" s="429" t="s">
        <v>33</v>
      </c>
      <c r="D108" s="430" t="s">
        <v>27</v>
      </c>
      <c r="E108" s="430" t="s">
        <v>179</v>
      </c>
      <c r="F108" s="31" t="s">
        <v>616</v>
      </c>
      <c r="G108" s="322">
        <v>25000</v>
      </c>
      <c r="H108" s="322">
        <v>25000</v>
      </c>
      <c r="I108" s="30"/>
    </row>
    <row r="109" spans="1:9" ht="92.25" customHeight="1">
      <c r="A109" s="107" t="s">
        <v>74</v>
      </c>
      <c r="B109" s="430" t="s">
        <v>54</v>
      </c>
      <c r="C109" s="429" t="s">
        <v>33</v>
      </c>
      <c r="D109" s="430" t="s">
        <v>27</v>
      </c>
      <c r="E109" s="430" t="s">
        <v>179</v>
      </c>
      <c r="F109" s="31" t="s">
        <v>143</v>
      </c>
      <c r="G109" s="322">
        <v>25000</v>
      </c>
      <c r="H109" s="322">
        <v>25000</v>
      </c>
      <c r="I109" s="30">
        <f t="shared" si="1"/>
        <v>100</v>
      </c>
    </row>
    <row r="110" spans="1:9" ht="39" customHeight="1">
      <c r="A110" s="106" t="s">
        <v>553</v>
      </c>
      <c r="B110" s="96" t="s">
        <v>54</v>
      </c>
      <c r="C110" s="338" t="s">
        <v>33</v>
      </c>
      <c r="D110" s="71" t="s">
        <v>27</v>
      </c>
      <c r="E110" s="71" t="s">
        <v>518</v>
      </c>
      <c r="F110" s="71"/>
      <c r="G110" s="321">
        <f>G112+G111</f>
        <v>950000</v>
      </c>
      <c r="H110" s="321">
        <f>H112+H111</f>
        <v>950000</v>
      </c>
      <c r="I110" s="30"/>
    </row>
    <row r="111" spans="1:9" ht="57" customHeight="1">
      <c r="A111" s="107" t="s">
        <v>517</v>
      </c>
      <c r="B111" s="31" t="s">
        <v>54</v>
      </c>
      <c r="C111" s="429" t="s">
        <v>33</v>
      </c>
      <c r="D111" s="430" t="s">
        <v>27</v>
      </c>
      <c r="E111" s="430" t="s">
        <v>518</v>
      </c>
      <c r="F111" s="31" t="s">
        <v>616</v>
      </c>
      <c r="G111" s="322">
        <v>475000</v>
      </c>
      <c r="H111" s="322">
        <v>475000</v>
      </c>
      <c r="I111" s="30"/>
    </row>
    <row r="112" spans="1:9" ht="27" customHeight="1">
      <c r="A112" s="107" t="s">
        <v>74</v>
      </c>
      <c r="B112" s="31" t="s">
        <v>54</v>
      </c>
      <c r="C112" s="429" t="s">
        <v>33</v>
      </c>
      <c r="D112" s="430" t="s">
        <v>27</v>
      </c>
      <c r="E112" s="430" t="s">
        <v>518</v>
      </c>
      <c r="F112" s="31" t="s">
        <v>143</v>
      </c>
      <c r="G112" s="322">
        <v>475000</v>
      </c>
      <c r="H112" s="322">
        <v>475000</v>
      </c>
      <c r="I112" s="30"/>
    </row>
    <row r="113" spans="1:9" ht="27" customHeight="1">
      <c r="A113" s="435" t="s">
        <v>637</v>
      </c>
      <c r="B113" s="436" t="s">
        <v>54</v>
      </c>
      <c r="C113" s="437" t="s">
        <v>29</v>
      </c>
      <c r="D113" s="438"/>
      <c r="E113" s="438"/>
      <c r="F113" s="437"/>
      <c r="G113" s="439">
        <f>G114+G123</f>
        <v>53244401.4</v>
      </c>
      <c r="H113" s="439">
        <f>H114+H123</f>
        <v>9419925.33</v>
      </c>
      <c r="I113" s="434"/>
    </row>
    <row r="114" spans="1:9" ht="20.25" customHeight="1">
      <c r="A114" s="112" t="s">
        <v>637</v>
      </c>
      <c r="B114" s="96" t="s">
        <v>54</v>
      </c>
      <c r="C114" s="340" t="s">
        <v>29</v>
      </c>
      <c r="D114" s="340" t="s">
        <v>23</v>
      </c>
      <c r="E114" s="341"/>
      <c r="F114" s="341"/>
      <c r="G114" s="323">
        <f>G115+G117+G119+G121</f>
        <v>50603573.4</v>
      </c>
      <c r="H114" s="323">
        <f>H115+H117+H119+H121</f>
        <v>6949097.33</v>
      </c>
      <c r="I114" s="30">
        <f t="shared" si="1"/>
        <v>13.732424141414487</v>
      </c>
    </row>
    <row r="115" spans="1:9" ht="14.25" customHeight="1">
      <c r="A115" s="106" t="s">
        <v>180</v>
      </c>
      <c r="B115" s="96" t="s">
        <v>54</v>
      </c>
      <c r="C115" s="338" t="s">
        <v>29</v>
      </c>
      <c r="D115" s="338" t="s">
        <v>23</v>
      </c>
      <c r="E115" s="338" t="s">
        <v>181</v>
      </c>
      <c r="F115" s="341"/>
      <c r="G115" s="326">
        <f>G116</f>
        <v>150000</v>
      </c>
      <c r="H115" s="326">
        <f>H116</f>
        <v>88690.85</v>
      </c>
      <c r="I115" s="30">
        <f t="shared" si="1"/>
        <v>59.127233333333336</v>
      </c>
    </row>
    <row r="116" spans="1:9" ht="33.75" customHeight="1">
      <c r="A116" s="103" t="s">
        <v>336</v>
      </c>
      <c r="B116" s="96" t="s">
        <v>54</v>
      </c>
      <c r="C116" s="339" t="s">
        <v>29</v>
      </c>
      <c r="D116" s="339" t="s">
        <v>23</v>
      </c>
      <c r="E116" s="339" t="s">
        <v>181</v>
      </c>
      <c r="F116" s="31" t="s">
        <v>116</v>
      </c>
      <c r="G116" s="327">
        <v>150000</v>
      </c>
      <c r="H116" s="327">
        <v>88690.85</v>
      </c>
      <c r="I116" s="30">
        <f t="shared" si="1"/>
        <v>59.127233333333336</v>
      </c>
    </row>
    <row r="117" spans="1:9" ht="14.25" customHeight="1">
      <c r="A117" s="106" t="s">
        <v>182</v>
      </c>
      <c r="B117" s="96" t="s">
        <v>54</v>
      </c>
      <c r="C117" s="338" t="s">
        <v>29</v>
      </c>
      <c r="D117" s="338" t="s">
        <v>23</v>
      </c>
      <c r="E117" s="338" t="s">
        <v>183</v>
      </c>
      <c r="F117" s="341"/>
      <c r="G117" s="326">
        <f>G118</f>
        <v>850699.5</v>
      </c>
      <c r="H117" s="326">
        <f>H118</f>
        <v>781475.08</v>
      </c>
      <c r="I117" s="30">
        <f t="shared" si="1"/>
        <v>91.86264715096223</v>
      </c>
    </row>
    <row r="118" spans="1:9" ht="30" customHeight="1">
      <c r="A118" s="103" t="s">
        <v>336</v>
      </c>
      <c r="B118" s="96" t="s">
        <v>54</v>
      </c>
      <c r="C118" s="339" t="s">
        <v>29</v>
      </c>
      <c r="D118" s="339" t="s">
        <v>23</v>
      </c>
      <c r="E118" s="339" t="s">
        <v>183</v>
      </c>
      <c r="F118" s="31" t="s">
        <v>116</v>
      </c>
      <c r="G118" s="327">
        <v>850699.5</v>
      </c>
      <c r="H118" s="327">
        <v>781475.08</v>
      </c>
      <c r="I118" s="30">
        <f t="shared" si="1"/>
        <v>91.86264715096223</v>
      </c>
    </row>
    <row r="119" spans="1:9" ht="45" customHeight="1">
      <c r="A119" s="102" t="s">
        <v>579</v>
      </c>
      <c r="B119" s="96" t="s">
        <v>54</v>
      </c>
      <c r="C119" s="338" t="s">
        <v>29</v>
      </c>
      <c r="D119" s="338" t="s">
        <v>23</v>
      </c>
      <c r="E119" s="338" t="s">
        <v>267</v>
      </c>
      <c r="F119" s="31"/>
      <c r="G119" s="326">
        <f>G120</f>
        <v>49446213</v>
      </c>
      <c r="H119" s="326">
        <f>H120</f>
        <v>6078931.4</v>
      </c>
      <c r="I119" s="30">
        <f aca="true" t="shared" si="3" ref="I119:I124">H119/G119*100</f>
        <v>12.294028260566689</v>
      </c>
    </row>
    <row r="120" spans="1:9" ht="37.5" customHeight="1">
      <c r="A120" s="103" t="s">
        <v>268</v>
      </c>
      <c r="B120" s="96" t="s">
        <v>54</v>
      </c>
      <c r="C120" s="339" t="s">
        <v>29</v>
      </c>
      <c r="D120" s="339" t="s">
        <v>23</v>
      </c>
      <c r="E120" s="339" t="s">
        <v>267</v>
      </c>
      <c r="F120" s="31" t="s">
        <v>269</v>
      </c>
      <c r="G120" s="327">
        <v>49446213</v>
      </c>
      <c r="H120" s="327">
        <v>6078931.4</v>
      </c>
      <c r="I120" s="30">
        <f t="shared" si="3"/>
        <v>12.294028260566689</v>
      </c>
    </row>
    <row r="121" spans="1:9" ht="36.75" customHeight="1">
      <c r="A121" s="102" t="s">
        <v>580</v>
      </c>
      <c r="B121" s="96" t="s">
        <v>54</v>
      </c>
      <c r="C121" s="338" t="s">
        <v>29</v>
      </c>
      <c r="D121" s="338" t="s">
        <v>23</v>
      </c>
      <c r="E121" s="338" t="s">
        <v>270</v>
      </c>
      <c r="F121" s="31"/>
      <c r="G121" s="326">
        <f>G122</f>
        <v>156660.9</v>
      </c>
      <c r="H121" s="326">
        <f>H122</f>
        <v>0</v>
      </c>
      <c r="I121" s="30">
        <f t="shared" si="3"/>
        <v>0</v>
      </c>
    </row>
    <row r="122" spans="1:9" ht="38.25" customHeight="1">
      <c r="A122" s="103" t="s">
        <v>268</v>
      </c>
      <c r="B122" s="96" t="s">
        <v>54</v>
      </c>
      <c r="C122" s="339" t="s">
        <v>29</v>
      </c>
      <c r="D122" s="339" t="s">
        <v>23</v>
      </c>
      <c r="E122" s="339" t="s">
        <v>270</v>
      </c>
      <c r="F122" s="31" t="s">
        <v>269</v>
      </c>
      <c r="G122" s="327">
        <v>156660.9</v>
      </c>
      <c r="H122" s="327">
        <v>0</v>
      </c>
      <c r="I122" s="30">
        <f t="shared" si="3"/>
        <v>0</v>
      </c>
    </row>
    <row r="123" spans="1:9" ht="15.75" customHeight="1">
      <c r="A123" s="115" t="s">
        <v>631</v>
      </c>
      <c r="B123" s="96" t="s">
        <v>54</v>
      </c>
      <c r="C123" s="114" t="s">
        <v>29</v>
      </c>
      <c r="D123" s="72" t="s">
        <v>32</v>
      </c>
      <c r="E123" s="71"/>
      <c r="F123" s="72"/>
      <c r="G123" s="320">
        <f>G128+G126+G124</f>
        <v>2640828</v>
      </c>
      <c r="H123" s="320">
        <f>H128+H126+H124</f>
        <v>2470828</v>
      </c>
      <c r="I123" s="30">
        <f t="shared" si="3"/>
        <v>93.56262505547502</v>
      </c>
    </row>
    <row r="124" spans="1:9" ht="28.5" customHeight="1">
      <c r="A124" s="106" t="s">
        <v>320</v>
      </c>
      <c r="B124" s="96" t="s">
        <v>54</v>
      </c>
      <c r="C124" s="328" t="s">
        <v>29</v>
      </c>
      <c r="D124" s="342" t="s">
        <v>32</v>
      </c>
      <c r="E124" s="71" t="s">
        <v>319</v>
      </c>
      <c r="F124" s="342"/>
      <c r="G124" s="321">
        <f>G125</f>
        <v>2269000</v>
      </c>
      <c r="H124" s="321">
        <f>H125</f>
        <v>2269000</v>
      </c>
      <c r="I124" s="30">
        <f t="shared" si="3"/>
        <v>100</v>
      </c>
    </row>
    <row r="125" spans="1:9" ht="48.75" customHeight="1">
      <c r="A125" s="103" t="s">
        <v>264</v>
      </c>
      <c r="B125" s="96" t="s">
        <v>54</v>
      </c>
      <c r="C125" s="330" t="s">
        <v>29</v>
      </c>
      <c r="D125" s="329" t="s">
        <v>32</v>
      </c>
      <c r="E125" s="31" t="s">
        <v>319</v>
      </c>
      <c r="F125" s="329" t="s">
        <v>265</v>
      </c>
      <c r="G125" s="322">
        <v>2269000</v>
      </c>
      <c r="H125" s="322">
        <v>2269000</v>
      </c>
      <c r="I125" s="30">
        <f t="shared" si="1"/>
        <v>100</v>
      </c>
    </row>
    <row r="126" spans="1:9" ht="36.75" customHeight="1">
      <c r="A126" s="106" t="s">
        <v>201</v>
      </c>
      <c r="B126" s="96" t="s">
        <v>54</v>
      </c>
      <c r="C126" s="328" t="s">
        <v>29</v>
      </c>
      <c r="D126" s="342" t="s">
        <v>32</v>
      </c>
      <c r="E126" s="71" t="s">
        <v>200</v>
      </c>
      <c r="F126" s="342"/>
      <c r="G126" s="321">
        <f>G127</f>
        <v>201828</v>
      </c>
      <c r="H126" s="321">
        <f>H127</f>
        <v>201828</v>
      </c>
      <c r="I126" s="30">
        <f t="shared" si="1"/>
        <v>100</v>
      </c>
    </row>
    <row r="127" spans="1:9" ht="26.25" customHeight="1">
      <c r="A127" s="103" t="s">
        <v>115</v>
      </c>
      <c r="B127" s="96" t="s">
        <v>54</v>
      </c>
      <c r="C127" s="330" t="s">
        <v>29</v>
      </c>
      <c r="D127" s="329" t="s">
        <v>32</v>
      </c>
      <c r="E127" s="31" t="s">
        <v>200</v>
      </c>
      <c r="F127" s="329" t="s">
        <v>265</v>
      </c>
      <c r="G127" s="322">
        <v>201828</v>
      </c>
      <c r="H127" s="322">
        <v>201828</v>
      </c>
      <c r="I127" s="30">
        <f t="shared" si="1"/>
        <v>100</v>
      </c>
    </row>
    <row r="128" spans="1:9" ht="16.5" customHeight="1">
      <c r="A128" s="116" t="s">
        <v>631</v>
      </c>
      <c r="B128" s="96" t="s">
        <v>54</v>
      </c>
      <c r="C128" s="343" t="s">
        <v>29</v>
      </c>
      <c r="D128" s="344" t="s">
        <v>32</v>
      </c>
      <c r="E128" s="345" t="s">
        <v>643</v>
      </c>
      <c r="F128" s="344"/>
      <c r="G128" s="346">
        <f>G129</f>
        <v>170000</v>
      </c>
      <c r="H128" s="346">
        <f>H129</f>
        <v>0</v>
      </c>
      <c r="I128" s="30">
        <f t="shared" si="1"/>
        <v>0</v>
      </c>
    </row>
    <row r="129" spans="1:9" ht="25.5" customHeight="1">
      <c r="A129" s="106" t="s">
        <v>75</v>
      </c>
      <c r="B129" s="96" t="s">
        <v>54</v>
      </c>
      <c r="C129" s="328" t="s">
        <v>29</v>
      </c>
      <c r="D129" s="342" t="s">
        <v>32</v>
      </c>
      <c r="E129" s="71" t="s">
        <v>76</v>
      </c>
      <c r="F129" s="342"/>
      <c r="G129" s="321">
        <f>G130</f>
        <v>170000</v>
      </c>
      <c r="H129" s="321">
        <f>H130</f>
        <v>0</v>
      </c>
      <c r="I129" s="30">
        <f t="shared" si="1"/>
        <v>0</v>
      </c>
    </row>
    <row r="130" spans="1:9" ht="45.75" customHeight="1">
      <c r="A130" s="103" t="s">
        <v>264</v>
      </c>
      <c r="B130" s="96" t="s">
        <v>54</v>
      </c>
      <c r="C130" s="330" t="s">
        <v>29</v>
      </c>
      <c r="D130" s="329" t="s">
        <v>32</v>
      </c>
      <c r="E130" s="31" t="s">
        <v>76</v>
      </c>
      <c r="F130" s="329" t="s">
        <v>116</v>
      </c>
      <c r="G130" s="322">
        <v>170000</v>
      </c>
      <c r="H130" s="322">
        <v>0</v>
      </c>
      <c r="I130" s="30">
        <f t="shared" si="1"/>
        <v>0</v>
      </c>
    </row>
    <row r="131" spans="1:10" ht="24" customHeight="1">
      <c r="A131" s="111" t="s">
        <v>43</v>
      </c>
      <c r="B131" s="109" t="s">
        <v>54</v>
      </c>
      <c r="C131" s="333" t="s">
        <v>24</v>
      </c>
      <c r="D131" s="333"/>
      <c r="E131" s="333"/>
      <c r="F131" s="333"/>
      <c r="G131" s="334">
        <f>G132+G176+G230+G240+G254</f>
        <v>302712877.01</v>
      </c>
      <c r="H131" s="334">
        <f>H132+H176+H230+H240+H254</f>
        <v>284329242.86</v>
      </c>
      <c r="I131" s="30">
        <f t="shared" si="1"/>
        <v>93.9270392685037</v>
      </c>
      <c r="J131" s="32"/>
    </row>
    <row r="132" spans="1:9" ht="24.75" customHeight="1">
      <c r="A132" s="347" t="s">
        <v>44</v>
      </c>
      <c r="B132" s="348" t="s">
        <v>54</v>
      </c>
      <c r="C132" s="349" t="s">
        <v>24</v>
      </c>
      <c r="D132" s="349" t="s">
        <v>23</v>
      </c>
      <c r="E132" s="350"/>
      <c r="F132" s="350"/>
      <c r="G132" s="351">
        <f>G134+G136+G138+G149+G158+G161+G165+G167+G172</f>
        <v>81292430.72999997</v>
      </c>
      <c r="H132" s="351">
        <f>H134+H136+H138+H149+H158+H161+H165+H167+H172</f>
        <v>76096133.69</v>
      </c>
      <c r="I132" s="30">
        <f t="shared" si="1"/>
        <v>93.60789560191814</v>
      </c>
    </row>
    <row r="133" spans="1:9" ht="30" customHeight="1">
      <c r="A133" s="105" t="s">
        <v>554</v>
      </c>
      <c r="B133" s="96" t="s">
        <v>54</v>
      </c>
      <c r="C133" s="338" t="s">
        <v>24</v>
      </c>
      <c r="D133" s="71" t="s">
        <v>23</v>
      </c>
      <c r="E133" s="352" t="s">
        <v>184</v>
      </c>
      <c r="F133" s="352"/>
      <c r="G133" s="321">
        <f>G132</f>
        <v>81292430.72999997</v>
      </c>
      <c r="H133" s="321">
        <f>H132</f>
        <v>76096133.69</v>
      </c>
      <c r="I133" s="30">
        <f t="shared" si="1"/>
        <v>93.60789560191814</v>
      </c>
    </row>
    <row r="134" spans="1:9" ht="16.5" customHeight="1">
      <c r="A134" s="117" t="s">
        <v>555</v>
      </c>
      <c r="B134" s="96" t="s">
        <v>54</v>
      </c>
      <c r="C134" s="353" t="s">
        <v>24</v>
      </c>
      <c r="D134" s="345" t="s">
        <v>23</v>
      </c>
      <c r="E134" s="345" t="s">
        <v>185</v>
      </c>
      <c r="F134" s="345"/>
      <c r="G134" s="346">
        <f>G135</f>
        <v>13908352</v>
      </c>
      <c r="H134" s="346">
        <f>H135</f>
        <v>11650704.4</v>
      </c>
      <c r="I134" s="30">
        <f t="shared" si="1"/>
        <v>83.76768433815883</v>
      </c>
    </row>
    <row r="135" spans="1:9" ht="35.25" customHeight="1">
      <c r="A135" s="103" t="s">
        <v>336</v>
      </c>
      <c r="B135" s="96" t="s">
        <v>54</v>
      </c>
      <c r="C135" s="339" t="s">
        <v>24</v>
      </c>
      <c r="D135" s="31" t="s">
        <v>23</v>
      </c>
      <c r="E135" s="31" t="s">
        <v>185</v>
      </c>
      <c r="F135" s="31" t="s">
        <v>116</v>
      </c>
      <c r="G135" s="322">
        <v>13908352</v>
      </c>
      <c r="H135" s="322">
        <v>11650704.4</v>
      </c>
      <c r="I135" s="30">
        <f t="shared" si="1"/>
        <v>83.76768433815883</v>
      </c>
    </row>
    <row r="136" spans="1:9" ht="15" customHeight="1">
      <c r="A136" s="117" t="s">
        <v>638</v>
      </c>
      <c r="B136" s="96" t="s">
        <v>54</v>
      </c>
      <c r="C136" s="353" t="s">
        <v>24</v>
      </c>
      <c r="D136" s="345" t="s">
        <v>23</v>
      </c>
      <c r="E136" s="345" t="s">
        <v>186</v>
      </c>
      <c r="F136" s="345"/>
      <c r="G136" s="346">
        <f>G137</f>
        <v>403794.37</v>
      </c>
      <c r="H136" s="346">
        <f>H137</f>
        <v>277016.01</v>
      </c>
      <c r="I136" s="30">
        <f t="shared" si="1"/>
        <v>68.6032373358747</v>
      </c>
    </row>
    <row r="137" spans="1:9" ht="28.5" customHeight="1">
      <c r="A137" s="103" t="s">
        <v>336</v>
      </c>
      <c r="B137" s="96" t="s">
        <v>54</v>
      </c>
      <c r="C137" s="339" t="s">
        <v>24</v>
      </c>
      <c r="D137" s="31" t="s">
        <v>23</v>
      </c>
      <c r="E137" s="31" t="s">
        <v>186</v>
      </c>
      <c r="F137" s="31" t="s">
        <v>116</v>
      </c>
      <c r="G137" s="322">
        <v>403794.37</v>
      </c>
      <c r="H137" s="322">
        <v>277016.01</v>
      </c>
      <c r="I137" s="30">
        <f t="shared" si="1"/>
        <v>68.6032373358747</v>
      </c>
    </row>
    <row r="138" spans="1:9" ht="27" customHeight="1">
      <c r="A138" s="117" t="s">
        <v>556</v>
      </c>
      <c r="B138" s="96" t="s">
        <v>54</v>
      </c>
      <c r="C138" s="353" t="s">
        <v>24</v>
      </c>
      <c r="D138" s="345" t="s">
        <v>23</v>
      </c>
      <c r="E138" s="345" t="s">
        <v>187</v>
      </c>
      <c r="F138" s="345"/>
      <c r="G138" s="346">
        <f>SUM(G139:G148)</f>
        <v>19018770.839999996</v>
      </c>
      <c r="H138" s="346">
        <f>SUM(H139:H148)</f>
        <v>17017365.510000005</v>
      </c>
      <c r="I138" s="30">
        <f t="shared" si="1"/>
        <v>89.47668413044515</v>
      </c>
    </row>
    <row r="139" spans="1:9" ht="21.75" customHeight="1">
      <c r="A139" s="103" t="s">
        <v>174</v>
      </c>
      <c r="B139" s="96" t="s">
        <v>54</v>
      </c>
      <c r="C139" s="330" t="s">
        <v>24</v>
      </c>
      <c r="D139" s="329" t="s">
        <v>23</v>
      </c>
      <c r="E139" s="31" t="s">
        <v>187</v>
      </c>
      <c r="F139" s="31" t="s">
        <v>332</v>
      </c>
      <c r="G139" s="322">
        <v>6424813</v>
      </c>
      <c r="H139" s="322">
        <v>6146837.41</v>
      </c>
      <c r="I139" s="30">
        <f t="shared" si="1"/>
        <v>95.67340574737351</v>
      </c>
    </row>
    <row r="140" spans="1:9" ht="27.75" customHeight="1">
      <c r="A140" s="103" t="s">
        <v>334</v>
      </c>
      <c r="B140" s="96" t="s">
        <v>54</v>
      </c>
      <c r="C140" s="330" t="s">
        <v>24</v>
      </c>
      <c r="D140" s="329" t="s">
        <v>23</v>
      </c>
      <c r="E140" s="31" t="s">
        <v>187</v>
      </c>
      <c r="F140" s="31" t="s">
        <v>333</v>
      </c>
      <c r="G140" s="322">
        <v>77237.81</v>
      </c>
      <c r="H140" s="322">
        <v>66270.81</v>
      </c>
      <c r="I140" s="30">
        <f t="shared" si="1"/>
        <v>85.80099565225892</v>
      </c>
    </row>
    <row r="141" spans="1:9" ht="42.75" customHeight="1">
      <c r="A141" s="103" t="s">
        <v>175</v>
      </c>
      <c r="B141" s="96" t="s">
        <v>54</v>
      </c>
      <c r="C141" s="330" t="s">
        <v>24</v>
      </c>
      <c r="D141" s="329" t="s">
        <v>23</v>
      </c>
      <c r="E141" s="31" t="s">
        <v>187</v>
      </c>
      <c r="F141" s="31" t="s">
        <v>454</v>
      </c>
      <c r="G141" s="322">
        <v>1990606.58</v>
      </c>
      <c r="H141" s="322">
        <v>1913136.04</v>
      </c>
      <c r="I141" s="30">
        <f t="shared" si="1"/>
        <v>96.10819431733215</v>
      </c>
    </row>
    <row r="142" spans="1:9" ht="30" customHeight="1">
      <c r="A142" s="103" t="s">
        <v>336</v>
      </c>
      <c r="B142" s="96" t="s">
        <v>54</v>
      </c>
      <c r="C142" s="330" t="s">
        <v>24</v>
      </c>
      <c r="D142" s="329" t="s">
        <v>23</v>
      </c>
      <c r="E142" s="31" t="s">
        <v>187</v>
      </c>
      <c r="F142" s="31" t="s">
        <v>116</v>
      </c>
      <c r="G142" s="322">
        <v>9217146.45</v>
      </c>
      <c r="H142" s="322">
        <v>7927909.2</v>
      </c>
      <c r="I142" s="30">
        <f aca="true" t="shared" si="4" ref="I142:I206">H142/G142*100</f>
        <v>86.01262053289823</v>
      </c>
    </row>
    <row r="143" spans="1:9" ht="34.5" customHeight="1">
      <c r="A143" s="103" t="s">
        <v>189</v>
      </c>
      <c r="B143" s="96" t="s">
        <v>54</v>
      </c>
      <c r="C143" s="330" t="s">
        <v>24</v>
      </c>
      <c r="D143" s="329" t="s">
        <v>23</v>
      </c>
      <c r="E143" s="31" t="s">
        <v>187</v>
      </c>
      <c r="F143" s="31" t="s">
        <v>190</v>
      </c>
      <c r="G143" s="322">
        <v>40821</v>
      </c>
      <c r="H143" s="322">
        <v>40788</v>
      </c>
      <c r="I143" s="30">
        <f t="shared" si="4"/>
        <v>99.91915925626516</v>
      </c>
    </row>
    <row r="144" spans="1:9" ht="54.75" customHeight="1">
      <c r="A144" s="103" t="s">
        <v>337</v>
      </c>
      <c r="B144" s="96" t="s">
        <v>54</v>
      </c>
      <c r="C144" s="330" t="s">
        <v>24</v>
      </c>
      <c r="D144" s="329" t="s">
        <v>23</v>
      </c>
      <c r="E144" s="31" t="s">
        <v>187</v>
      </c>
      <c r="F144" s="31" t="s">
        <v>338</v>
      </c>
      <c r="G144" s="322">
        <v>370000</v>
      </c>
      <c r="H144" s="322">
        <v>77192.46</v>
      </c>
      <c r="I144" s="30">
        <f t="shared" si="4"/>
        <v>20.862827027027027</v>
      </c>
    </row>
    <row r="145" spans="1:9" ht="37.5" customHeight="1">
      <c r="A145" s="107" t="s">
        <v>642</v>
      </c>
      <c r="B145" s="96" t="s">
        <v>54</v>
      </c>
      <c r="C145" s="330" t="s">
        <v>24</v>
      </c>
      <c r="D145" s="329" t="s">
        <v>23</v>
      </c>
      <c r="E145" s="31" t="s">
        <v>187</v>
      </c>
      <c r="F145" s="31" t="s">
        <v>327</v>
      </c>
      <c r="G145" s="322">
        <v>22858.47</v>
      </c>
      <c r="H145" s="322">
        <v>22858.47</v>
      </c>
      <c r="I145" s="30">
        <f t="shared" si="4"/>
        <v>100</v>
      </c>
    </row>
    <row r="146" spans="1:9" ht="22.5" customHeight="1">
      <c r="A146" s="103" t="s">
        <v>326</v>
      </c>
      <c r="B146" s="96" t="s">
        <v>54</v>
      </c>
      <c r="C146" s="330" t="s">
        <v>24</v>
      </c>
      <c r="D146" s="329" t="s">
        <v>23</v>
      </c>
      <c r="E146" s="31" t="s">
        <v>187</v>
      </c>
      <c r="F146" s="31" t="s">
        <v>329</v>
      </c>
      <c r="G146" s="322">
        <v>659886</v>
      </c>
      <c r="H146" s="322">
        <v>619669.29</v>
      </c>
      <c r="I146" s="30">
        <f t="shared" si="4"/>
        <v>93.90550640565189</v>
      </c>
    </row>
    <row r="147" spans="1:9" ht="27" customHeight="1">
      <c r="A147" s="103" t="s">
        <v>328</v>
      </c>
      <c r="B147" s="96" t="s">
        <v>54</v>
      </c>
      <c r="C147" s="330" t="s">
        <v>24</v>
      </c>
      <c r="D147" s="329" t="s">
        <v>23</v>
      </c>
      <c r="E147" s="31" t="s">
        <v>187</v>
      </c>
      <c r="F147" s="31" t="s">
        <v>330</v>
      </c>
      <c r="G147" s="322">
        <v>51827.81</v>
      </c>
      <c r="H147" s="322">
        <v>42273.03</v>
      </c>
      <c r="I147" s="30">
        <f t="shared" si="4"/>
        <v>81.5643763454408</v>
      </c>
    </row>
    <row r="148" spans="1:9" ht="12.75" customHeight="1">
      <c r="A148" s="103" t="s">
        <v>171</v>
      </c>
      <c r="B148" s="96" t="s">
        <v>54</v>
      </c>
      <c r="C148" s="330" t="s">
        <v>24</v>
      </c>
      <c r="D148" s="329" t="s">
        <v>23</v>
      </c>
      <c r="E148" s="31" t="s">
        <v>187</v>
      </c>
      <c r="F148" s="31" t="s">
        <v>172</v>
      </c>
      <c r="G148" s="322">
        <v>163573.72</v>
      </c>
      <c r="H148" s="322">
        <v>160430.8</v>
      </c>
      <c r="I148" s="30">
        <f t="shared" si="4"/>
        <v>98.07859110864507</v>
      </c>
    </row>
    <row r="149" spans="1:9" ht="65.25" customHeight="1">
      <c r="A149" s="106" t="s">
        <v>557</v>
      </c>
      <c r="B149" s="96" t="s">
        <v>54</v>
      </c>
      <c r="C149" s="328" t="s">
        <v>24</v>
      </c>
      <c r="D149" s="342" t="s">
        <v>23</v>
      </c>
      <c r="E149" s="71" t="s">
        <v>644</v>
      </c>
      <c r="F149" s="71"/>
      <c r="G149" s="321">
        <f>G150+G151+G152+G153+G154+G155+G156+G157</f>
        <v>45739401.589999996</v>
      </c>
      <c r="H149" s="321">
        <f>H150+H151+H152+H153+H154+H155+H156+H157</f>
        <v>45521691.16</v>
      </c>
      <c r="I149" s="30">
        <f t="shared" si="4"/>
        <v>99.52401994247428</v>
      </c>
    </row>
    <row r="150" spans="1:9" ht="18" customHeight="1">
      <c r="A150" s="103" t="s">
        <v>188</v>
      </c>
      <c r="B150" s="96" t="s">
        <v>54</v>
      </c>
      <c r="C150" s="330" t="s">
        <v>24</v>
      </c>
      <c r="D150" s="329" t="s">
        <v>23</v>
      </c>
      <c r="E150" s="31" t="s">
        <v>644</v>
      </c>
      <c r="F150" s="31" t="s">
        <v>332</v>
      </c>
      <c r="G150" s="322">
        <v>30496126.15</v>
      </c>
      <c r="H150" s="322">
        <v>30343466.26</v>
      </c>
      <c r="I150" s="30">
        <f t="shared" si="4"/>
        <v>99.4994121900955</v>
      </c>
    </row>
    <row r="151" spans="1:9" ht="27" customHeight="1">
      <c r="A151" s="103" t="s">
        <v>334</v>
      </c>
      <c r="B151" s="96" t="s">
        <v>54</v>
      </c>
      <c r="C151" s="330" t="s">
        <v>24</v>
      </c>
      <c r="D151" s="329" t="s">
        <v>23</v>
      </c>
      <c r="E151" s="31" t="s">
        <v>644</v>
      </c>
      <c r="F151" s="31" t="s">
        <v>333</v>
      </c>
      <c r="G151" s="322">
        <v>425078.81</v>
      </c>
      <c r="H151" s="322">
        <v>418791.83</v>
      </c>
      <c r="I151" s="30">
        <f t="shared" si="4"/>
        <v>98.52098484984467</v>
      </c>
    </row>
    <row r="152" spans="1:9" ht="44.25" customHeight="1">
      <c r="A152" s="103" t="s">
        <v>175</v>
      </c>
      <c r="B152" s="96" t="s">
        <v>54</v>
      </c>
      <c r="C152" s="330" t="s">
        <v>24</v>
      </c>
      <c r="D152" s="329" t="s">
        <v>23</v>
      </c>
      <c r="E152" s="31" t="s">
        <v>644</v>
      </c>
      <c r="F152" s="31" t="s">
        <v>454</v>
      </c>
      <c r="G152" s="322">
        <v>12654999.1</v>
      </c>
      <c r="H152" s="322">
        <v>12654998.1</v>
      </c>
      <c r="I152" s="30">
        <f t="shared" si="4"/>
        <v>99.99999209798443</v>
      </c>
    </row>
    <row r="153" spans="1:9" ht="26.25" customHeight="1">
      <c r="A153" s="103" t="s">
        <v>336</v>
      </c>
      <c r="B153" s="96" t="s">
        <v>54</v>
      </c>
      <c r="C153" s="330" t="s">
        <v>24</v>
      </c>
      <c r="D153" s="329" t="s">
        <v>23</v>
      </c>
      <c r="E153" s="31" t="s">
        <v>644</v>
      </c>
      <c r="F153" s="31" t="s">
        <v>116</v>
      </c>
      <c r="G153" s="322">
        <v>245761.53</v>
      </c>
      <c r="H153" s="322">
        <v>187998.97</v>
      </c>
      <c r="I153" s="30">
        <f t="shared" si="4"/>
        <v>76.49650048972269</v>
      </c>
    </row>
    <row r="154" spans="1:9" ht="33.75" customHeight="1">
      <c r="A154" s="103" t="s">
        <v>189</v>
      </c>
      <c r="B154" s="96" t="s">
        <v>54</v>
      </c>
      <c r="C154" s="330" t="s">
        <v>24</v>
      </c>
      <c r="D154" s="329" t="s">
        <v>23</v>
      </c>
      <c r="E154" s="31" t="s">
        <v>644</v>
      </c>
      <c r="F154" s="31" t="s">
        <v>190</v>
      </c>
      <c r="G154" s="322">
        <v>129436</v>
      </c>
      <c r="H154" s="322">
        <v>129436</v>
      </c>
      <c r="I154" s="30">
        <f t="shared" si="4"/>
        <v>100</v>
      </c>
    </row>
    <row r="155" spans="1:9" ht="38.25" customHeight="1">
      <c r="A155" s="103" t="s">
        <v>337</v>
      </c>
      <c r="B155" s="96" t="s">
        <v>54</v>
      </c>
      <c r="C155" s="330" t="s">
        <v>24</v>
      </c>
      <c r="D155" s="329" t="s">
        <v>23</v>
      </c>
      <c r="E155" s="31" t="s">
        <v>644</v>
      </c>
      <c r="F155" s="31" t="s">
        <v>338</v>
      </c>
      <c r="G155" s="322">
        <v>1787000</v>
      </c>
      <c r="H155" s="322">
        <v>1787000</v>
      </c>
      <c r="I155" s="30">
        <f t="shared" si="4"/>
        <v>100</v>
      </c>
    </row>
    <row r="156" spans="1:9" ht="24" customHeight="1">
      <c r="A156" s="103" t="s">
        <v>581</v>
      </c>
      <c r="B156" s="96" t="s">
        <v>54</v>
      </c>
      <c r="C156" s="330" t="s">
        <v>24</v>
      </c>
      <c r="D156" s="329" t="s">
        <v>23</v>
      </c>
      <c r="E156" s="31" t="s">
        <v>644</v>
      </c>
      <c r="F156" s="31" t="s">
        <v>327</v>
      </c>
      <c r="G156" s="322">
        <v>0</v>
      </c>
      <c r="H156" s="322">
        <v>0</v>
      </c>
      <c r="I156" s="30" t="e">
        <f t="shared" si="4"/>
        <v>#DIV/0!</v>
      </c>
    </row>
    <row r="157" spans="1:9" ht="20.25" customHeight="1">
      <c r="A157" s="103" t="s">
        <v>171</v>
      </c>
      <c r="B157" s="96" t="s">
        <v>54</v>
      </c>
      <c r="C157" s="330" t="s">
        <v>24</v>
      </c>
      <c r="D157" s="329" t="s">
        <v>23</v>
      </c>
      <c r="E157" s="31" t="s">
        <v>644</v>
      </c>
      <c r="F157" s="31" t="s">
        <v>172</v>
      </c>
      <c r="G157" s="322">
        <v>1000</v>
      </c>
      <c r="H157" s="322">
        <v>0</v>
      </c>
      <c r="I157" s="30">
        <f t="shared" si="4"/>
        <v>0</v>
      </c>
    </row>
    <row r="158" spans="1:9" ht="93.75" customHeight="1">
      <c r="A158" s="105" t="s">
        <v>592</v>
      </c>
      <c r="B158" s="96" t="s">
        <v>54</v>
      </c>
      <c r="C158" s="78" t="s">
        <v>24</v>
      </c>
      <c r="D158" s="71" t="s">
        <v>23</v>
      </c>
      <c r="E158" s="71" t="s">
        <v>191</v>
      </c>
      <c r="F158" s="71"/>
      <c r="G158" s="321">
        <f>G159+G160</f>
        <v>1158064.38</v>
      </c>
      <c r="H158" s="321">
        <f>H159+H160</f>
        <v>1146959.95</v>
      </c>
      <c r="I158" s="30">
        <f t="shared" si="4"/>
        <v>99.04112153073909</v>
      </c>
    </row>
    <row r="159" spans="1:9" ht="28.5" customHeight="1">
      <c r="A159" s="118" t="s">
        <v>334</v>
      </c>
      <c r="B159" s="96" t="s">
        <v>54</v>
      </c>
      <c r="C159" s="79" t="s">
        <v>24</v>
      </c>
      <c r="D159" s="31" t="s">
        <v>23</v>
      </c>
      <c r="E159" s="31" t="s">
        <v>191</v>
      </c>
      <c r="F159" s="31" t="s">
        <v>333</v>
      </c>
      <c r="G159" s="322">
        <v>1018064.38</v>
      </c>
      <c r="H159" s="322">
        <v>1017962.98</v>
      </c>
      <c r="I159" s="30">
        <f t="shared" si="4"/>
        <v>99.99003992262257</v>
      </c>
    </row>
    <row r="160" spans="1:9" ht="18" customHeight="1">
      <c r="A160" s="118" t="s">
        <v>113</v>
      </c>
      <c r="B160" s="96" t="s">
        <v>54</v>
      </c>
      <c r="C160" s="79" t="s">
        <v>24</v>
      </c>
      <c r="D160" s="31" t="s">
        <v>23</v>
      </c>
      <c r="E160" s="31" t="s">
        <v>191</v>
      </c>
      <c r="F160" s="31" t="s">
        <v>112</v>
      </c>
      <c r="G160" s="322">
        <v>140000</v>
      </c>
      <c r="H160" s="322">
        <v>128996.97</v>
      </c>
      <c r="I160" s="30">
        <f t="shared" si="4"/>
        <v>92.14069285714285</v>
      </c>
    </row>
    <row r="161" spans="1:9" ht="128.25" customHeight="1">
      <c r="A161" s="105" t="s">
        <v>593</v>
      </c>
      <c r="B161" s="96" t="s">
        <v>54</v>
      </c>
      <c r="C161" s="78" t="s">
        <v>24</v>
      </c>
      <c r="D161" s="71" t="s">
        <v>23</v>
      </c>
      <c r="E161" s="71" t="s">
        <v>192</v>
      </c>
      <c r="F161" s="71"/>
      <c r="G161" s="321">
        <f>SUM(G162:G164)</f>
        <v>644581.73</v>
      </c>
      <c r="H161" s="321">
        <f>SUM(H162:H164)</f>
        <v>92863.98</v>
      </c>
      <c r="I161" s="30">
        <f t="shared" si="4"/>
        <v>14.406858847829895</v>
      </c>
    </row>
    <row r="162" spans="1:9" ht="21" customHeight="1">
      <c r="A162" s="103" t="s">
        <v>174</v>
      </c>
      <c r="B162" s="96" t="s">
        <v>54</v>
      </c>
      <c r="C162" s="79" t="s">
        <v>24</v>
      </c>
      <c r="D162" s="31" t="s">
        <v>23</v>
      </c>
      <c r="E162" s="31" t="s">
        <v>192</v>
      </c>
      <c r="F162" s="31" t="s">
        <v>332</v>
      </c>
      <c r="G162" s="322">
        <v>148207.73</v>
      </c>
      <c r="H162" s="322">
        <v>24215.8</v>
      </c>
      <c r="I162" s="30">
        <f t="shared" si="4"/>
        <v>16.33909378410964</v>
      </c>
    </row>
    <row r="163" spans="1:9" ht="38.25" customHeight="1">
      <c r="A163" s="103" t="s">
        <v>175</v>
      </c>
      <c r="B163" s="96" t="s">
        <v>54</v>
      </c>
      <c r="C163" s="79" t="s">
        <v>24</v>
      </c>
      <c r="D163" s="31" t="s">
        <v>23</v>
      </c>
      <c r="E163" s="31" t="s">
        <v>192</v>
      </c>
      <c r="F163" s="31" t="s">
        <v>454</v>
      </c>
      <c r="G163" s="322">
        <v>65700</v>
      </c>
      <c r="H163" s="322">
        <v>7313.18</v>
      </c>
      <c r="I163" s="30">
        <f t="shared" si="4"/>
        <v>11.131171993911721</v>
      </c>
    </row>
    <row r="164" spans="1:9" ht="31.5" customHeight="1">
      <c r="A164" s="103" t="s">
        <v>336</v>
      </c>
      <c r="B164" s="96" t="s">
        <v>54</v>
      </c>
      <c r="C164" s="79" t="s">
        <v>24</v>
      </c>
      <c r="D164" s="31" t="s">
        <v>23</v>
      </c>
      <c r="E164" s="31" t="s">
        <v>192</v>
      </c>
      <c r="F164" s="31" t="s">
        <v>116</v>
      </c>
      <c r="G164" s="322">
        <v>430674</v>
      </c>
      <c r="H164" s="322">
        <v>61335</v>
      </c>
      <c r="I164" s="30">
        <f>H164/G164*100</f>
        <v>14.241630560470334</v>
      </c>
    </row>
    <row r="165" spans="1:9" ht="63.75" customHeight="1">
      <c r="A165" s="105" t="s">
        <v>273</v>
      </c>
      <c r="B165" s="96" t="s">
        <v>54</v>
      </c>
      <c r="C165" s="78" t="s">
        <v>24</v>
      </c>
      <c r="D165" s="71" t="s">
        <v>23</v>
      </c>
      <c r="E165" s="71" t="s">
        <v>274</v>
      </c>
      <c r="F165" s="31"/>
      <c r="G165" s="354">
        <f>G166</f>
        <v>275</v>
      </c>
      <c r="H165" s="354">
        <f>H166</f>
        <v>0</v>
      </c>
      <c r="I165" s="30">
        <f>H165/G165*100</f>
        <v>0</v>
      </c>
    </row>
    <row r="166" spans="1:9" ht="25.5" customHeight="1">
      <c r="A166" s="103" t="s">
        <v>326</v>
      </c>
      <c r="B166" s="96" t="s">
        <v>54</v>
      </c>
      <c r="C166" s="79" t="s">
        <v>24</v>
      </c>
      <c r="D166" s="31" t="s">
        <v>23</v>
      </c>
      <c r="E166" s="31" t="s">
        <v>274</v>
      </c>
      <c r="F166" s="31" t="s">
        <v>329</v>
      </c>
      <c r="G166" s="355">
        <v>275</v>
      </c>
      <c r="H166" s="355">
        <v>0</v>
      </c>
      <c r="I166" s="30">
        <f>H166/G166*100</f>
        <v>0</v>
      </c>
    </row>
    <row r="167" spans="1:9" ht="31.5" customHeight="1">
      <c r="A167" s="102" t="s">
        <v>271</v>
      </c>
      <c r="B167" s="96" t="s">
        <v>54</v>
      </c>
      <c r="C167" s="78" t="s">
        <v>24</v>
      </c>
      <c r="D167" s="71" t="s">
        <v>23</v>
      </c>
      <c r="E167" s="71" t="s">
        <v>272</v>
      </c>
      <c r="F167" s="31"/>
      <c r="G167" s="354">
        <f>G168+G169+G170+G171</f>
        <v>308618.66</v>
      </c>
      <c r="H167" s="354">
        <f>H168+H169+H170+H171</f>
        <v>280931.35</v>
      </c>
      <c r="I167" s="30">
        <f>H167/G167*100</f>
        <v>91.02863384864675</v>
      </c>
    </row>
    <row r="168" spans="1:9" ht="15" customHeight="1">
      <c r="A168" s="103" t="s">
        <v>174</v>
      </c>
      <c r="B168" s="96" t="s">
        <v>54</v>
      </c>
      <c r="C168" s="79" t="s">
        <v>24</v>
      </c>
      <c r="D168" s="31" t="s">
        <v>23</v>
      </c>
      <c r="E168" s="31" t="s">
        <v>272</v>
      </c>
      <c r="F168" s="31" t="s">
        <v>332</v>
      </c>
      <c r="G168" s="355">
        <v>14750</v>
      </c>
      <c r="H168" s="355">
        <v>8085</v>
      </c>
      <c r="I168" s="397">
        <f t="shared" si="4"/>
        <v>54.8135593220339</v>
      </c>
    </row>
    <row r="169" spans="1:9" ht="24.75" customHeight="1">
      <c r="A169" s="103" t="s">
        <v>175</v>
      </c>
      <c r="B169" s="96" t="s">
        <v>54</v>
      </c>
      <c r="C169" s="79" t="s">
        <v>24</v>
      </c>
      <c r="D169" s="31" t="s">
        <v>23</v>
      </c>
      <c r="E169" s="31" t="s">
        <v>272</v>
      </c>
      <c r="F169" s="31" t="s">
        <v>454</v>
      </c>
      <c r="G169" s="355">
        <v>3528.92</v>
      </c>
      <c r="H169" s="355">
        <v>2491.5</v>
      </c>
      <c r="I169" s="30">
        <f t="shared" si="4"/>
        <v>70.60233725899143</v>
      </c>
    </row>
    <row r="170" spans="1:9" ht="34.5" customHeight="1">
      <c r="A170" s="103" t="s">
        <v>336</v>
      </c>
      <c r="B170" s="96" t="s">
        <v>54</v>
      </c>
      <c r="C170" s="79" t="s">
        <v>24</v>
      </c>
      <c r="D170" s="31" t="s">
        <v>23</v>
      </c>
      <c r="E170" s="31" t="s">
        <v>272</v>
      </c>
      <c r="F170" s="31" t="s">
        <v>116</v>
      </c>
      <c r="G170" s="355">
        <v>280474.74</v>
      </c>
      <c r="H170" s="355">
        <v>260489.85</v>
      </c>
      <c r="I170" s="30">
        <f t="shared" si="4"/>
        <v>92.87462036688224</v>
      </c>
    </row>
    <row r="171" spans="1:9" ht="20.25" customHeight="1">
      <c r="A171" s="103" t="s">
        <v>113</v>
      </c>
      <c r="B171" s="96" t="s">
        <v>54</v>
      </c>
      <c r="C171" s="79" t="s">
        <v>24</v>
      </c>
      <c r="D171" s="31" t="s">
        <v>23</v>
      </c>
      <c r="E171" s="31" t="s">
        <v>272</v>
      </c>
      <c r="F171" s="31" t="s">
        <v>112</v>
      </c>
      <c r="G171" s="355">
        <v>9865</v>
      </c>
      <c r="H171" s="355">
        <v>9865</v>
      </c>
      <c r="I171" s="30">
        <f t="shared" si="4"/>
        <v>100</v>
      </c>
    </row>
    <row r="172" spans="1:9" ht="36.75" customHeight="1">
      <c r="A172" s="106" t="s">
        <v>60</v>
      </c>
      <c r="B172" s="131" t="s">
        <v>54</v>
      </c>
      <c r="C172" s="328" t="s">
        <v>24</v>
      </c>
      <c r="D172" s="342" t="s">
        <v>23</v>
      </c>
      <c r="E172" s="71" t="s">
        <v>202</v>
      </c>
      <c r="F172" s="344"/>
      <c r="G172" s="321">
        <f>G173+G174+G175</f>
        <v>110572.16</v>
      </c>
      <c r="H172" s="321">
        <f>H173+H174+H175</f>
        <v>108601.33</v>
      </c>
      <c r="I172" s="30">
        <f t="shared" si="4"/>
        <v>98.21760739773919</v>
      </c>
    </row>
    <row r="173" spans="1:9" ht="18.75" customHeight="1">
      <c r="A173" s="103" t="s">
        <v>174</v>
      </c>
      <c r="B173" s="96" t="s">
        <v>54</v>
      </c>
      <c r="C173" s="79" t="s">
        <v>24</v>
      </c>
      <c r="D173" s="31" t="s">
        <v>23</v>
      </c>
      <c r="E173" s="31" t="s">
        <v>202</v>
      </c>
      <c r="F173" s="31" t="s">
        <v>332</v>
      </c>
      <c r="G173" s="322">
        <v>1638.88</v>
      </c>
      <c r="H173" s="322">
        <v>166</v>
      </c>
      <c r="I173" s="30">
        <f t="shared" si="4"/>
        <v>10.128868495557942</v>
      </c>
    </row>
    <row r="174" spans="1:9" ht="40.5" customHeight="1">
      <c r="A174" s="103" t="s">
        <v>175</v>
      </c>
      <c r="B174" s="96" t="s">
        <v>54</v>
      </c>
      <c r="C174" s="79" t="s">
        <v>24</v>
      </c>
      <c r="D174" s="31" t="s">
        <v>23</v>
      </c>
      <c r="E174" s="31" t="s">
        <v>202</v>
      </c>
      <c r="F174" s="31" t="s">
        <v>454</v>
      </c>
      <c r="G174" s="322">
        <v>494.95</v>
      </c>
      <c r="H174" s="322">
        <v>0</v>
      </c>
      <c r="I174" s="30">
        <f t="shared" si="4"/>
        <v>0</v>
      </c>
    </row>
    <row r="175" spans="1:10" ht="25.5" customHeight="1">
      <c r="A175" s="103" t="s">
        <v>336</v>
      </c>
      <c r="B175" s="96" t="s">
        <v>54</v>
      </c>
      <c r="C175" s="79" t="s">
        <v>24</v>
      </c>
      <c r="D175" s="31" t="s">
        <v>23</v>
      </c>
      <c r="E175" s="31" t="s">
        <v>202</v>
      </c>
      <c r="F175" s="31" t="s">
        <v>116</v>
      </c>
      <c r="G175" s="322">
        <v>108438.33</v>
      </c>
      <c r="H175" s="322">
        <v>108435.33</v>
      </c>
      <c r="I175" s="30">
        <f t="shared" si="4"/>
        <v>99.99723345057048</v>
      </c>
      <c r="J175" s="33"/>
    </row>
    <row r="176" spans="1:10" ht="40.5" customHeight="1">
      <c r="A176" s="347" t="s">
        <v>45</v>
      </c>
      <c r="B176" s="348" t="s">
        <v>54</v>
      </c>
      <c r="C176" s="356" t="s">
        <v>24</v>
      </c>
      <c r="D176" s="356" t="s">
        <v>30</v>
      </c>
      <c r="E176" s="357"/>
      <c r="F176" s="356"/>
      <c r="G176" s="358">
        <f>G177+G179+G189+G192+G201+G206+G210+G216+G221+G224+G226+G228</f>
        <v>182794155.70999998</v>
      </c>
      <c r="H176" s="358">
        <f>H177+H179+H189+H192+H201+H206+H210+H216+H221+H224+H226+H228</f>
        <v>172124420.12000006</v>
      </c>
      <c r="I176" s="30">
        <f t="shared" si="4"/>
        <v>94.16297772291622</v>
      </c>
      <c r="J176" s="32"/>
    </row>
    <row r="177" spans="1:9" ht="16.5" customHeight="1">
      <c r="A177" s="119" t="s">
        <v>594</v>
      </c>
      <c r="B177" s="96" t="s">
        <v>54</v>
      </c>
      <c r="C177" s="343" t="s">
        <v>24</v>
      </c>
      <c r="D177" s="344" t="s">
        <v>30</v>
      </c>
      <c r="E177" s="345" t="s">
        <v>193</v>
      </c>
      <c r="F177" s="345"/>
      <c r="G177" s="359">
        <f>G178</f>
        <v>2725148</v>
      </c>
      <c r="H177" s="359">
        <f>H178</f>
        <v>2452003.03</v>
      </c>
      <c r="I177" s="30">
        <f t="shared" si="4"/>
        <v>89.97687575133533</v>
      </c>
    </row>
    <row r="178" spans="1:10" ht="27" customHeight="1">
      <c r="A178" s="103" t="s">
        <v>336</v>
      </c>
      <c r="B178" s="96" t="s">
        <v>54</v>
      </c>
      <c r="C178" s="330" t="s">
        <v>24</v>
      </c>
      <c r="D178" s="329" t="s">
        <v>30</v>
      </c>
      <c r="E178" s="31" t="s">
        <v>193</v>
      </c>
      <c r="F178" s="31" t="s">
        <v>116</v>
      </c>
      <c r="G178" s="327">
        <v>2725148</v>
      </c>
      <c r="H178" s="327">
        <v>2452003.03</v>
      </c>
      <c r="I178" s="30">
        <f t="shared" si="4"/>
        <v>89.97687575133533</v>
      </c>
      <c r="J178" s="32"/>
    </row>
    <row r="179" spans="1:9" ht="27" customHeight="1">
      <c r="A179" s="117" t="s">
        <v>595</v>
      </c>
      <c r="B179" s="96" t="s">
        <v>54</v>
      </c>
      <c r="C179" s="343" t="s">
        <v>24</v>
      </c>
      <c r="D179" s="344" t="s">
        <v>30</v>
      </c>
      <c r="E179" s="345" t="s">
        <v>194</v>
      </c>
      <c r="F179" s="344"/>
      <c r="G179" s="359">
        <f>SUM(G180:G188)</f>
        <v>52968440.13999999</v>
      </c>
      <c r="H179" s="359">
        <f>SUM(H180:H188)</f>
        <v>45081671.91000001</v>
      </c>
      <c r="I179" s="30">
        <f t="shared" si="4"/>
        <v>85.11043895354555</v>
      </c>
    </row>
    <row r="180" spans="1:9" ht="18" customHeight="1">
      <c r="A180" s="103" t="s">
        <v>174</v>
      </c>
      <c r="B180" s="96" t="s">
        <v>54</v>
      </c>
      <c r="C180" s="330" t="s">
        <v>24</v>
      </c>
      <c r="D180" s="329" t="s">
        <v>30</v>
      </c>
      <c r="E180" s="31" t="s">
        <v>194</v>
      </c>
      <c r="F180" s="31" t="s">
        <v>332</v>
      </c>
      <c r="G180" s="327">
        <v>8825966.65</v>
      </c>
      <c r="H180" s="327">
        <v>8625234.97</v>
      </c>
      <c r="I180" s="30">
        <f t="shared" si="4"/>
        <v>97.72566917641821</v>
      </c>
    </row>
    <row r="181" spans="1:9" ht="25.5" customHeight="1">
      <c r="A181" s="103" t="s">
        <v>334</v>
      </c>
      <c r="B181" s="96" t="s">
        <v>54</v>
      </c>
      <c r="C181" s="330" t="s">
        <v>24</v>
      </c>
      <c r="D181" s="329" t="s">
        <v>30</v>
      </c>
      <c r="E181" s="31" t="s">
        <v>194</v>
      </c>
      <c r="F181" s="31" t="s">
        <v>333</v>
      </c>
      <c r="G181" s="327">
        <v>30281.79</v>
      </c>
      <c r="H181" s="327">
        <v>21704.56</v>
      </c>
      <c r="I181" s="30">
        <f t="shared" si="4"/>
        <v>71.67528735916866</v>
      </c>
    </row>
    <row r="182" spans="1:9" ht="40.5" customHeight="1">
      <c r="A182" s="103" t="s">
        <v>175</v>
      </c>
      <c r="B182" s="96" t="s">
        <v>54</v>
      </c>
      <c r="C182" s="330" t="s">
        <v>24</v>
      </c>
      <c r="D182" s="329" t="s">
        <v>30</v>
      </c>
      <c r="E182" s="31" t="s">
        <v>194</v>
      </c>
      <c r="F182" s="31" t="s">
        <v>454</v>
      </c>
      <c r="G182" s="327">
        <v>2609955.72</v>
      </c>
      <c r="H182" s="327">
        <v>2505928.05</v>
      </c>
      <c r="I182" s="30">
        <f t="shared" si="4"/>
        <v>96.01419789604705</v>
      </c>
    </row>
    <row r="183" spans="1:9" ht="31.5" customHeight="1">
      <c r="A183" s="103" t="s">
        <v>336</v>
      </c>
      <c r="B183" s="96" t="s">
        <v>54</v>
      </c>
      <c r="C183" s="330" t="s">
        <v>24</v>
      </c>
      <c r="D183" s="329" t="s">
        <v>30</v>
      </c>
      <c r="E183" s="31" t="s">
        <v>194</v>
      </c>
      <c r="F183" s="31" t="s">
        <v>116</v>
      </c>
      <c r="G183" s="327">
        <v>21175058.11</v>
      </c>
      <c r="H183" s="327">
        <v>15840995.69</v>
      </c>
      <c r="I183" s="30">
        <f t="shared" si="4"/>
        <v>74.80969170289565</v>
      </c>
    </row>
    <row r="184" spans="1:9" ht="52.5" customHeight="1">
      <c r="A184" s="103" t="s">
        <v>337</v>
      </c>
      <c r="B184" s="96" t="s">
        <v>54</v>
      </c>
      <c r="C184" s="330" t="s">
        <v>24</v>
      </c>
      <c r="D184" s="329" t="s">
        <v>30</v>
      </c>
      <c r="E184" s="31" t="s">
        <v>194</v>
      </c>
      <c r="F184" s="31" t="s">
        <v>338</v>
      </c>
      <c r="G184" s="327">
        <v>18651000</v>
      </c>
      <c r="H184" s="327">
        <v>16547837.99</v>
      </c>
      <c r="I184" s="30">
        <f t="shared" si="4"/>
        <v>88.72359653637875</v>
      </c>
    </row>
    <row r="185" spans="1:9" ht="38.25" customHeight="1">
      <c r="A185" s="107" t="s">
        <v>642</v>
      </c>
      <c r="B185" s="96" t="s">
        <v>54</v>
      </c>
      <c r="C185" s="330" t="s">
        <v>24</v>
      </c>
      <c r="D185" s="329" t="s">
        <v>30</v>
      </c>
      <c r="E185" s="31" t="s">
        <v>194</v>
      </c>
      <c r="F185" s="31" t="s">
        <v>327</v>
      </c>
      <c r="G185" s="327">
        <v>162217.7</v>
      </c>
      <c r="H185" s="327">
        <v>144953.03</v>
      </c>
      <c r="I185" s="30">
        <f t="shared" si="4"/>
        <v>89.35709851637644</v>
      </c>
    </row>
    <row r="186" spans="1:9" ht="27" customHeight="1">
      <c r="A186" s="103" t="s">
        <v>326</v>
      </c>
      <c r="B186" s="96" t="s">
        <v>54</v>
      </c>
      <c r="C186" s="330" t="s">
        <v>24</v>
      </c>
      <c r="D186" s="329" t="s">
        <v>30</v>
      </c>
      <c r="E186" s="31" t="s">
        <v>194</v>
      </c>
      <c r="F186" s="31" t="s">
        <v>329</v>
      </c>
      <c r="G186" s="327">
        <v>866192.3</v>
      </c>
      <c r="H186" s="327">
        <v>788007.7</v>
      </c>
      <c r="I186" s="30">
        <f t="shared" si="4"/>
        <v>90.97375952199066</v>
      </c>
    </row>
    <row r="187" spans="1:9" ht="24" customHeight="1">
      <c r="A187" s="103" t="s">
        <v>328</v>
      </c>
      <c r="B187" s="96" t="s">
        <v>54</v>
      </c>
      <c r="C187" s="330" t="s">
        <v>24</v>
      </c>
      <c r="D187" s="329" t="s">
        <v>30</v>
      </c>
      <c r="E187" s="31" t="s">
        <v>194</v>
      </c>
      <c r="F187" s="31" t="s">
        <v>330</v>
      </c>
      <c r="G187" s="327">
        <v>124305</v>
      </c>
      <c r="H187" s="327">
        <v>120149.97</v>
      </c>
      <c r="I187" s="30">
        <f t="shared" si="4"/>
        <v>96.65739109448533</v>
      </c>
    </row>
    <row r="188" spans="1:9" ht="12.75">
      <c r="A188" s="103" t="s">
        <v>171</v>
      </c>
      <c r="B188" s="96" t="s">
        <v>54</v>
      </c>
      <c r="C188" s="330" t="s">
        <v>24</v>
      </c>
      <c r="D188" s="329" t="s">
        <v>30</v>
      </c>
      <c r="E188" s="31" t="s">
        <v>194</v>
      </c>
      <c r="F188" s="31" t="s">
        <v>172</v>
      </c>
      <c r="G188" s="327">
        <v>523462.87</v>
      </c>
      <c r="H188" s="327">
        <v>486859.95</v>
      </c>
      <c r="I188" s="30">
        <f t="shared" si="4"/>
        <v>93.00754225414308</v>
      </c>
    </row>
    <row r="189" spans="1:9" ht="95.25" customHeight="1">
      <c r="A189" s="105" t="s">
        <v>592</v>
      </c>
      <c r="B189" s="96" t="s">
        <v>54</v>
      </c>
      <c r="C189" s="78" t="s">
        <v>24</v>
      </c>
      <c r="D189" s="71" t="s">
        <v>30</v>
      </c>
      <c r="E189" s="71" t="s">
        <v>196</v>
      </c>
      <c r="F189" s="71"/>
      <c r="G189" s="326">
        <f>G190+G191</f>
        <v>4940935.62</v>
      </c>
      <c r="H189" s="326">
        <f>H190+H191</f>
        <v>4937773.69</v>
      </c>
      <c r="I189" s="30">
        <f t="shared" si="4"/>
        <v>99.93600544020042</v>
      </c>
    </row>
    <row r="190" spans="1:9" ht="29.25" customHeight="1">
      <c r="A190" s="118" t="s">
        <v>334</v>
      </c>
      <c r="B190" s="96" t="s">
        <v>54</v>
      </c>
      <c r="C190" s="79" t="s">
        <v>24</v>
      </c>
      <c r="D190" s="31" t="s">
        <v>30</v>
      </c>
      <c r="E190" s="31" t="s">
        <v>196</v>
      </c>
      <c r="F190" s="31" t="s">
        <v>333</v>
      </c>
      <c r="G190" s="322">
        <v>3471135.62</v>
      </c>
      <c r="H190" s="322">
        <v>3471135.62</v>
      </c>
      <c r="I190" s="30">
        <f t="shared" si="4"/>
        <v>100</v>
      </c>
    </row>
    <row r="191" spans="1:9" ht="12.75">
      <c r="A191" s="118" t="s">
        <v>113</v>
      </c>
      <c r="B191" s="96" t="s">
        <v>54</v>
      </c>
      <c r="C191" s="79" t="s">
        <v>24</v>
      </c>
      <c r="D191" s="31" t="s">
        <v>30</v>
      </c>
      <c r="E191" s="31" t="s">
        <v>196</v>
      </c>
      <c r="F191" s="31" t="s">
        <v>112</v>
      </c>
      <c r="G191" s="322">
        <v>1469800</v>
      </c>
      <c r="H191" s="322">
        <v>1466638.07</v>
      </c>
      <c r="I191" s="30">
        <f t="shared" si="4"/>
        <v>99.78487345217036</v>
      </c>
    </row>
    <row r="192" spans="1:9" ht="92.25" customHeight="1">
      <c r="A192" s="106" t="s">
        <v>197</v>
      </c>
      <c r="B192" s="96" t="s">
        <v>54</v>
      </c>
      <c r="C192" s="328" t="s">
        <v>24</v>
      </c>
      <c r="D192" s="342" t="s">
        <v>30</v>
      </c>
      <c r="E192" s="71" t="s">
        <v>645</v>
      </c>
      <c r="F192" s="342"/>
      <c r="G192" s="321">
        <f>G193+G194+G195+G196+G197+G198+G199+G200</f>
        <v>115163598.40999998</v>
      </c>
      <c r="H192" s="326">
        <f>H193+H194+H195+H196+H197+H198+H199+H200</f>
        <v>114470177.46000001</v>
      </c>
      <c r="I192" s="30">
        <f t="shared" si="4"/>
        <v>99.39788183108756</v>
      </c>
    </row>
    <row r="193" spans="1:9" ht="22.5" customHeight="1">
      <c r="A193" s="103" t="s">
        <v>188</v>
      </c>
      <c r="B193" s="96" t="s">
        <v>54</v>
      </c>
      <c r="C193" s="79" t="s">
        <v>24</v>
      </c>
      <c r="D193" s="31" t="s">
        <v>30</v>
      </c>
      <c r="E193" s="31" t="s">
        <v>645</v>
      </c>
      <c r="F193" s="31" t="s">
        <v>332</v>
      </c>
      <c r="G193" s="322">
        <v>44308467.19</v>
      </c>
      <c r="H193" s="322">
        <v>44169967.76</v>
      </c>
      <c r="I193" s="30">
        <f t="shared" si="4"/>
        <v>99.68741994751004</v>
      </c>
    </row>
    <row r="194" spans="1:9" ht="29.25" customHeight="1">
      <c r="A194" s="103" t="s">
        <v>334</v>
      </c>
      <c r="B194" s="96" t="s">
        <v>54</v>
      </c>
      <c r="C194" s="79" t="s">
        <v>24</v>
      </c>
      <c r="D194" s="31" t="s">
        <v>30</v>
      </c>
      <c r="E194" s="31" t="s">
        <v>645</v>
      </c>
      <c r="F194" s="31" t="s">
        <v>333</v>
      </c>
      <c r="G194" s="322">
        <v>466112.39</v>
      </c>
      <c r="H194" s="322">
        <v>465154.77</v>
      </c>
      <c r="I194" s="30">
        <f t="shared" si="4"/>
        <v>99.79455169599761</v>
      </c>
    </row>
    <row r="195" spans="1:9" ht="24.75" customHeight="1">
      <c r="A195" s="103" t="s">
        <v>175</v>
      </c>
      <c r="B195" s="96" t="s">
        <v>54</v>
      </c>
      <c r="C195" s="79" t="s">
        <v>24</v>
      </c>
      <c r="D195" s="31" t="s">
        <v>30</v>
      </c>
      <c r="E195" s="31" t="s">
        <v>645</v>
      </c>
      <c r="F195" s="31" t="s">
        <v>454</v>
      </c>
      <c r="G195" s="322">
        <v>15545184.64</v>
      </c>
      <c r="H195" s="322">
        <v>15412770.8</v>
      </c>
      <c r="I195" s="30">
        <f t="shared" si="4"/>
        <v>99.14820027509175</v>
      </c>
    </row>
    <row r="196" spans="1:9" ht="36.75" customHeight="1">
      <c r="A196" s="103" t="s">
        <v>336</v>
      </c>
      <c r="B196" s="96" t="s">
        <v>54</v>
      </c>
      <c r="C196" s="79" t="s">
        <v>24</v>
      </c>
      <c r="D196" s="31" t="s">
        <v>30</v>
      </c>
      <c r="E196" s="31" t="s">
        <v>645</v>
      </c>
      <c r="F196" s="31" t="s">
        <v>116</v>
      </c>
      <c r="G196" s="322">
        <v>1193241.66</v>
      </c>
      <c r="H196" s="322">
        <v>1133058.74</v>
      </c>
      <c r="I196" s="30">
        <f t="shared" si="4"/>
        <v>94.95635108817774</v>
      </c>
    </row>
    <row r="197" spans="1:9" ht="39" customHeight="1">
      <c r="A197" s="103" t="s">
        <v>189</v>
      </c>
      <c r="B197" s="96" t="s">
        <v>54</v>
      </c>
      <c r="C197" s="79" t="s">
        <v>24</v>
      </c>
      <c r="D197" s="31" t="s">
        <v>30</v>
      </c>
      <c r="E197" s="31" t="s">
        <v>645</v>
      </c>
      <c r="F197" s="31" t="s">
        <v>190</v>
      </c>
      <c r="G197" s="322">
        <v>3225.39</v>
      </c>
      <c r="H197" s="322">
        <v>3225.39</v>
      </c>
      <c r="I197" s="30">
        <f t="shared" si="4"/>
        <v>100</v>
      </c>
    </row>
    <row r="198" spans="1:9" ht="24.75" customHeight="1">
      <c r="A198" s="103" t="s">
        <v>337</v>
      </c>
      <c r="B198" s="96" t="s">
        <v>54</v>
      </c>
      <c r="C198" s="79" t="s">
        <v>24</v>
      </c>
      <c r="D198" s="31" t="s">
        <v>30</v>
      </c>
      <c r="E198" s="31" t="s">
        <v>645</v>
      </c>
      <c r="F198" s="31" t="s">
        <v>338</v>
      </c>
      <c r="G198" s="322">
        <v>53646684.65</v>
      </c>
      <c r="H198" s="322">
        <v>53286000</v>
      </c>
      <c r="I198" s="30">
        <f t="shared" si="4"/>
        <v>99.32766646745617</v>
      </c>
    </row>
    <row r="199" spans="1:9" ht="25.5" customHeight="1">
      <c r="A199" s="103" t="s">
        <v>328</v>
      </c>
      <c r="B199" s="96" t="s">
        <v>54</v>
      </c>
      <c r="C199" s="79" t="s">
        <v>24</v>
      </c>
      <c r="D199" s="31" t="s">
        <v>30</v>
      </c>
      <c r="E199" s="31" t="s">
        <v>645</v>
      </c>
      <c r="F199" s="31" t="s">
        <v>330</v>
      </c>
      <c r="G199" s="322">
        <v>0</v>
      </c>
      <c r="H199" s="322">
        <v>0</v>
      </c>
      <c r="I199" s="30" t="e">
        <f t="shared" si="4"/>
        <v>#DIV/0!</v>
      </c>
    </row>
    <row r="200" spans="1:9" ht="15.75" customHeight="1">
      <c r="A200" s="103" t="s">
        <v>171</v>
      </c>
      <c r="B200" s="96" t="s">
        <v>54</v>
      </c>
      <c r="C200" s="79" t="s">
        <v>24</v>
      </c>
      <c r="D200" s="31" t="s">
        <v>30</v>
      </c>
      <c r="E200" s="31" t="s">
        <v>645</v>
      </c>
      <c r="F200" s="31" t="s">
        <v>172</v>
      </c>
      <c r="G200" s="322">
        <v>682.49</v>
      </c>
      <c r="H200" s="322">
        <v>0</v>
      </c>
      <c r="I200" s="30">
        <f t="shared" si="4"/>
        <v>0</v>
      </c>
    </row>
    <row r="201" spans="1:9" ht="39" customHeight="1">
      <c r="A201" s="105" t="s">
        <v>593</v>
      </c>
      <c r="B201" s="96" t="s">
        <v>54</v>
      </c>
      <c r="C201" s="78" t="s">
        <v>24</v>
      </c>
      <c r="D201" s="71" t="s">
        <v>30</v>
      </c>
      <c r="E201" s="71" t="s">
        <v>198</v>
      </c>
      <c r="F201" s="71"/>
      <c r="G201" s="321">
        <f>G202+G203+G204+G205</f>
        <v>56418.270000000004</v>
      </c>
      <c r="H201" s="321">
        <f>H202+H203+H204+H205</f>
        <v>33864.36</v>
      </c>
      <c r="I201" s="30">
        <f t="shared" si="4"/>
        <v>60.023747626433774</v>
      </c>
    </row>
    <row r="202" spans="1:9" ht="39" customHeight="1">
      <c r="A202" s="103" t="s">
        <v>188</v>
      </c>
      <c r="B202" s="96" t="s">
        <v>54</v>
      </c>
      <c r="C202" s="79" t="s">
        <v>24</v>
      </c>
      <c r="D202" s="31" t="s">
        <v>30</v>
      </c>
      <c r="E202" s="31" t="s">
        <v>198</v>
      </c>
      <c r="F202" s="31" t="s">
        <v>332</v>
      </c>
      <c r="G202" s="322">
        <v>8019</v>
      </c>
      <c r="H202" s="322">
        <v>1509.45</v>
      </c>
      <c r="I202" s="30">
        <f>H202/G202*100</f>
        <v>18.823419378974933</v>
      </c>
    </row>
    <row r="203" spans="1:9" ht="50.25" customHeight="1">
      <c r="A203" s="103" t="s">
        <v>175</v>
      </c>
      <c r="B203" s="96" t="s">
        <v>54</v>
      </c>
      <c r="C203" s="79" t="s">
        <v>24</v>
      </c>
      <c r="D203" s="31" t="s">
        <v>30</v>
      </c>
      <c r="E203" s="31" t="s">
        <v>198</v>
      </c>
      <c r="F203" s="31" t="s">
        <v>454</v>
      </c>
      <c r="G203" s="322">
        <v>3459.27</v>
      </c>
      <c r="H203" s="322">
        <v>455.86</v>
      </c>
      <c r="I203" s="30">
        <f t="shared" si="4"/>
        <v>13.177924822289096</v>
      </c>
    </row>
    <row r="204" spans="1:9" ht="27.75" customHeight="1">
      <c r="A204" s="103" t="s">
        <v>336</v>
      </c>
      <c r="B204" s="96" t="s">
        <v>54</v>
      </c>
      <c r="C204" s="79" t="s">
        <v>24</v>
      </c>
      <c r="D204" s="31" t="s">
        <v>30</v>
      </c>
      <c r="E204" s="31" t="s">
        <v>198</v>
      </c>
      <c r="F204" s="31" t="s">
        <v>116</v>
      </c>
      <c r="G204" s="322">
        <v>20940</v>
      </c>
      <c r="H204" s="322">
        <v>10899.05</v>
      </c>
      <c r="I204" s="30">
        <f t="shared" si="4"/>
        <v>52.0489493791786</v>
      </c>
    </row>
    <row r="205" spans="1:9" ht="16.5" customHeight="1">
      <c r="A205" s="133" t="s">
        <v>113</v>
      </c>
      <c r="B205" s="96" t="s">
        <v>54</v>
      </c>
      <c r="C205" s="79" t="s">
        <v>24</v>
      </c>
      <c r="D205" s="31" t="s">
        <v>30</v>
      </c>
      <c r="E205" s="31" t="s">
        <v>198</v>
      </c>
      <c r="F205" s="31" t="s">
        <v>112</v>
      </c>
      <c r="G205" s="322">
        <v>24000</v>
      </c>
      <c r="H205" s="322">
        <v>21000</v>
      </c>
      <c r="I205" s="30">
        <f t="shared" si="4"/>
        <v>87.5</v>
      </c>
    </row>
    <row r="206" spans="1:9" ht="39.75" customHeight="1">
      <c r="A206" s="105" t="s">
        <v>353</v>
      </c>
      <c r="B206" s="131" t="s">
        <v>54</v>
      </c>
      <c r="C206" s="78" t="s">
        <v>24</v>
      </c>
      <c r="D206" s="71" t="s">
        <v>30</v>
      </c>
      <c r="E206" s="71" t="s">
        <v>278</v>
      </c>
      <c r="F206" s="31"/>
      <c r="G206" s="321">
        <f>G207+G208+G209</f>
        <v>852300</v>
      </c>
      <c r="H206" s="321">
        <f>H207+H208+H209</f>
        <v>620192.4299999999</v>
      </c>
      <c r="I206" s="30">
        <f t="shared" si="4"/>
        <v>72.76691657866947</v>
      </c>
    </row>
    <row r="207" spans="1:9" ht="29.25" customHeight="1">
      <c r="A207" s="118" t="s">
        <v>543</v>
      </c>
      <c r="B207" s="96" t="s">
        <v>54</v>
      </c>
      <c r="C207" s="79" t="s">
        <v>24</v>
      </c>
      <c r="D207" s="31" t="s">
        <v>30</v>
      </c>
      <c r="E207" s="31" t="s">
        <v>278</v>
      </c>
      <c r="F207" s="31" t="s">
        <v>544</v>
      </c>
      <c r="G207" s="322">
        <v>22512</v>
      </c>
      <c r="H207" s="322">
        <v>22512</v>
      </c>
      <c r="I207" s="30">
        <f aca="true" t="shared" si="5" ref="I207:I275">H207/G207*100</f>
        <v>100</v>
      </c>
    </row>
    <row r="208" spans="1:9" ht="32.25" customHeight="1">
      <c r="A208" s="103" t="s">
        <v>336</v>
      </c>
      <c r="B208" s="96" t="s">
        <v>54</v>
      </c>
      <c r="C208" s="79" t="s">
        <v>24</v>
      </c>
      <c r="D208" s="31" t="s">
        <v>30</v>
      </c>
      <c r="E208" s="31" t="s">
        <v>278</v>
      </c>
      <c r="F208" s="31" t="s">
        <v>116</v>
      </c>
      <c r="G208" s="322">
        <v>473788</v>
      </c>
      <c r="H208" s="322">
        <v>398576.43</v>
      </c>
      <c r="I208" s="30">
        <f t="shared" si="5"/>
        <v>84.12548017256664</v>
      </c>
    </row>
    <row r="209" spans="1:9" ht="16.5" customHeight="1">
      <c r="A209" s="118" t="s">
        <v>113</v>
      </c>
      <c r="B209" s="96" t="s">
        <v>54</v>
      </c>
      <c r="C209" s="79" t="s">
        <v>24</v>
      </c>
      <c r="D209" s="31" t="s">
        <v>30</v>
      </c>
      <c r="E209" s="31" t="s">
        <v>278</v>
      </c>
      <c r="F209" s="31" t="s">
        <v>112</v>
      </c>
      <c r="G209" s="322">
        <v>356000</v>
      </c>
      <c r="H209" s="322">
        <v>199104</v>
      </c>
      <c r="I209" s="30">
        <f t="shared" si="5"/>
        <v>55.92808988764045</v>
      </c>
    </row>
    <row r="210" spans="1:9" ht="32.25" customHeight="1">
      <c r="A210" s="106" t="s">
        <v>279</v>
      </c>
      <c r="B210" s="131" t="s">
        <v>54</v>
      </c>
      <c r="C210" s="328" t="s">
        <v>24</v>
      </c>
      <c r="D210" s="342" t="s">
        <v>30</v>
      </c>
      <c r="E210" s="71" t="s">
        <v>280</v>
      </c>
      <c r="F210" s="31"/>
      <c r="G210" s="321">
        <f>G211+G212+G213+G214+G215</f>
        <v>4203381.34</v>
      </c>
      <c r="H210" s="321">
        <f>H211+H212+H213+H214+H215</f>
        <v>2864512.9899999998</v>
      </c>
      <c r="I210" s="30">
        <f t="shared" si="5"/>
        <v>68.14782572166055</v>
      </c>
    </row>
    <row r="211" spans="1:9" ht="19.5" customHeight="1">
      <c r="A211" s="431" t="s">
        <v>188</v>
      </c>
      <c r="B211" s="432" t="s">
        <v>54</v>
      </c>
      <c r="C211" s="433" t="s">
        <v>24</v>
      </c>
      <c r="D211" s="329" t="s">
        <v>30</v>
      </c>
      <c r="E211" s="31" t="s">
        <v>280</v>
      </c>
      <c r="F211" s="31" t="s">
        <v>332</v>
      </c>
      <c r="G211" s="322">
        <v>69704.5</v>
      </c>
      <c r="H211" s="322">
        <v>63338.45</v>
      </c>
      <c r="I211" s="30">
        <f t="shared" si="5"/>
        <v>90.8670889253922</v>
      </c>
    </row>
    <row r="212" spans="1:9" ht="26.25" customHeight="1">
      <c r="A212" s="103" t="s">
        <v>334</v>
      </c>
      <c r="B212" s="96" t="s">
        <v>54</v>
      </c>
      <c r="C212" s="79" t="s">
        <v>24</v>
      </c>
      <c r="D212" s="31" t="s">
        <v>30</v>
      </c>
      <c r="E212" s="31" t="s">
        <v>280</v>
      </c>
      <c r="F212" s="31" t="s">
        <v>333</v>
      </c>
      <c r="G212" s="322">
        <v>2969.32</v>
      </c>
      <c r="H212" s="322">
        <v>520</v>
      </c>
      <c r="I212" s="30">
        <f t="shared" si="5"/>
        <v>17.512427087683374</v>
      </c>
    </row>
    <row r="213" spans="1:9" ht="38.25" customHeight="1">
      <c r="A213" s="103" t="s">
        <v>175</v>
      </c>
      <c r="B213" s="96" t="s">
        <v>54</v>
      </c>
      <c r="C213" s="330" t="s">
        <v>24</v>
      </c>
      <c r="D213" s="329" t="s">
        <v>30</v>
      </c>
      <c r="E213" s="31" t="s">
        <v>280</v>
      </c>
      <c r="F213" s="31" t="s">
        <v>454</v>
      </c>
      <c r="G213" s="322">
        <v>20984.59</v>
      </c>
      <c r="H213" s="322">
        <v>19573.42</v>
      </c>
      <c r="I213" s="30">
        <f t="shared" si="5"/>
        <v>93.27520814083096</v>
      </c>
    </row>
    <row r="214" spans="1:9" ht="32.25" customHeight="1">
      <c r="A214" s="103" t="s">
        <v>336</v>
      </c>
      <c r="B214" s="96" t="s">
        <v>54</v>
      </c>
      <c r="C214" s="330" t="s">
        <v>24</v>
      </c>
      <c r="D214" s="329" t="s">
        <v>30</v>
      </c>
      <c r="E214" s="31" t="s">
        <v>280</v>
      </c>
      <c r="F214" s="31" t="s">
        <v>116</v>
      </c>
      <c r="G214" s="322">
        <v>3055782.43</v>
      </c>
      <c r="H214" s="322">
        <v>1998955.7</v>
      </c>
      <c r="I214" s="30">
        <f t="shared" si="5"/>
        <v>65.41551127381801</v>
      </c>
    </row>
    <row r="215" spans="1:9" ht="21" customHeight="1">
      <c r="A215" s="118" t="s">
        <v>113</v>
      </c>
      <c r="B215" s="96" t="s">
        <v>54</v>
      </c>
      <c r="C215" s="330" t="s">
        <v>24</v>
      </c>
      <c r="D215" s="329" t="s">
        <v>30</v>
      </c>
      <c r="E215" s="31" t="s">
        <v>280</v>
      </c>
      <c r="F215" s="31" t="s">
        <v>112</v>
      </c>
      <c r="G215" s="322">
        <v>1053940.5</v>
      </c>
      <c r="H215" s="322">
        <v>782125.42</v>
      </c>
      <c r="I215" s="30">
        <f t="shared" si="5"/>
        <v>74.20963707154246</v>
      </c>
    </row>
    <row r="216" spans="1:9" ht="43.5" customHeight="1">
      <c r="A216" s="106" t="s">
        <v>60</v>
      </c>
      <c r="B216" s="131" t="s">
        <v>54</v>
      </c>
      <c r="C216" s="328" t="s">
        <v>24</v>
      </c>
      <c r="D216" s="342" t="s">
        <v>30</v>
      </c>
      <c r="E216" s="71" t="s">
        <v>61</v>
      </c>
      <c r="F216" s="344"/>
      <c r="G216" s="321">
        <f>G219+G220+G217+G218</f>
        <v>523933.93</v>
      </c>
      <c r="H216" s="321">
        <f>H219+H220+H217+H218</f>
        <v>477616.25</v>
      </c>
      <c r="I216" s="30">
        <f t="shared" si="5"/>
        <v>91.15963342935244</v>
      </c>
    </row>
    <row r="217" spans="1:9" ht="21" customHeight="1">
      <c r="A217" s="103" t="s">
        <v>174</v>
      </c>
      <c r="B217" s="96" t="s">
        <v>54</v>
      </c>
      <c r="C217" s="79" t="s">
        <v>24</v>
      </c>
      <c r="D217" s="31" t="s">
        <v>30</v>
      </c>
      <c r="E217" s="31" t="s">
        <v>61</v>
      </c>
      <c r="F217" s="31" t="s">
        <v>332</v>
      </c>
      <c r="G217" s="322">
        <v>9864.29</v>
      </c>
      <c r="H217" s="322">
        <v>6473.99</v>
      </c>
      <c r="I217" s="30">
        <f t="shared" si="5"/>
        <v>65.6305724993892</v>
      </c>
    </row>
    <row r="218" spans="1:9" ht="35.25" customHeight="1">
      <c r="A218" s="103" t="s">
        <v>175</v>
      </c>
      <c r="B218" s="96" t="s">
        <v>54</v>
      </c>
      <c r="C218" s="79" t="s">
        <v>24</v>
      </c>
      <c r="D218" s="31" t="s">
        <v>30</v>
      </c>
      <c r="E218" s="31" t="s">
        <v>61</v>
      </c>
      <c r="F218" s="31" t="s">
        <v>454</v>
      </c>
      <c r="G218" s="322">
        <v>2533.94</v>
      </c>
      <c r="H218" s="322">
        <v>1181.74</v>
      </c>
      <c r="I218" s="30">
        <f t="shared" si="5"/>
        <v>46.63646337324483</v>
      </c>
    </row>
    <row r="219" spans="1:9" ht="33.75" customHeight="1">
      <c r="A219" s="103" t="s">
        <v>336</v>
      </c>
      <c r="B219" s="96" t="s">
        <v>54</v>
      </c>
      <c r="C219" s="79" t="s">
        <v>24</v>
      </c>
      <c r="D219" s="31" t="s">
        <v>30</v>
      </c>
      <c r="E219" s="31" t="s">
        <v>61</v>
      </c>
      <c r="F219" s="31" t="s">
        <v>116</v>
      </c>
      <c r="G219" s="322">
        <v>393333.87</v>
      </c>
      <c r="H219" s="322">
        <v>356181.38</v>
      </c>
      <c r="I219" s="30">
        <f t="shared" si="5"/>
        <v>90.55446458246782</v>
      </c>
    </row>
    <row r="220" spans="1:9" ht="19.5" customHeight="1">
      <c r="A220" s="118" t="s">
        <v>113</v>
      </c>
      <c r="B220" s="96" t="s">
        <v>54</v>
      </c>
      <c r="C220" s="79" t="s">
        <v>24</v>
      </c>
      <c r="D220" s="31" t="s">
        <v>30</v>
      </c>
      <c r="E220" s="31" t="s">
        <v>61</v>
      </c>
      <c r="F220" s="31" t="s">
        <v>112</v>
      </c>
      <c r="G220" s="322">
        <v>118201.83</v>
      </c>
      <c r="H220" s="322">
        <v>113779.14</v>
      </c>
      <c r="I220" s="30">
        <f t="shared" si="5"/>
        <v>96.25835742136987</v>
      </c>
    </row>
    <row r="221" spans="1:9" ht="66" customHeight="1">
      <c r="A221" s="105" t="s">
        <v>273</v>
      </c>
      <c r="B221" s="96" t="s">
        <v>54</v>
      </c>
      <c r="C221" s="78" t="s">
        <v>24</v>
      </c>
      <c r="D221" s="71" t="s">
        <v>30</v>
      </c>
      <c r="E221" s="71" t="s">
        <v>281</v>
      </c>
      <c r="F221" s="31"/>
      <c r="G221" s="354">
        <f>G222+G223</f>
        <v>309000</v>
      </c>
      <c r="H221" s="354">
        <f>H222+H223</f>
        <v>135608</v>
      </c>
      <c r="I221" s="30">
        <f t="shared" si="5"/>
        <v>43.88608414239482</v>
      </c>
    </row>
    <row r="222" spans="1:9" ht="18.75" customHeight="1">
      <c r="A222" s="118" t="s">
        <v>113</v>
      </c>
      <c r="B222" s="360" t="s">
        <v>54</v>
      </c>
      <c r="C222" s="79" t="s">
        <v>24</v>
      </c>
      <c r="D222" s="31" t="s">
        <v>30</v>
      </c>
      <c r="E222" s="31" t="s">
        <v>281</v>
      </c>
      <c r="F222" s="31" t="s">
        <v>112</v>
      </c>
      <c r="G222" s="355">
        <v>135603</v>
      </c>
      <c r="H222" s="355">
        <v>135608</v>
      </c>
      <c r="I222" s="30">
        <f t="shared" si="5"/>
        <v>100.00368723405823</v>
      </c>
    </row>
    <row r="223" spans="1:9" ht="24" customHeight="1">
      <c r="A223" s="103" t="s">
        <v>326</v>
      </c>
      <c r="B223" s="361" t="s">
        <v>54</v>
      </c>
      <c r="C223" s="79" t="s">
        <v>24</v>
      </c>
      <c r="D223" s="31" t="s">
        <v>30</v>
      </c>
      <c r="E223" s="31" t="s">
        <v>281</v>
      </c>
      <c r="F223" s="31" t="s">
        <v>329</v>
      </c>
      <c r="G223" s="355">
        <v>173397</v>
      </c>
      <c r="H223" s="355">
        <v>0</v>
      </c>
      <c r="I223" s="30">
        <f t="shared" si="5"/>
        <v>0</v>
      </c>
    </row>
    <row r="224" spans="1:9" ht="61.5" customHeight="1">
      <c r="A224" s="362" t="s">
        <v>77</v>
      </c>
      <c r="B224" s="360" t="s">
        <v>54</v>
      </c>
      <c r="C224" s="78" t="s">
        <v>24</v>
      </c>
      <c r="D224" s="71" t="s">
        <v>30</v>
      </c>
      <c r="E224" s="71" t="s">
        <v>562</v>
      </c>
      <c r="F224" s="71"/>
      <c r="G224" s="326">
        <f>G225</f>
        <v>1050000</v>
      </c>
      <c r="H224" s="326">
        <f>H225</f>
        <v>1050000</v>
      </c>
      <c r="I224" s="30">
        <f t="shared" si="5"/>
        <v>100</v>
      </c>
    </row>
    <row r="225" spans="1:9" ht="27.75" customHeight="1">
      <c r="A225" s="363" t="s">
        <v>336</v>
      </c>
      <c r="B225" s="361" t="s">
        <v>54</v>
      </c>
      <c r="C225" s="79" t="s">
        <v>24</v>
      </c>
      <c r="D225" s="31" t="s">
        <v>30</v>
      </c>
      <c r="E225" s="31" t="s">
        <v>562</v>
      </c>
      <c r="F225" s="31" t="s">
        <v>116</v>
      </c>
      <c r="G225" s="327">
        <v>1050000</v>
      </c>
      <c r="H225" s="327">
        <v>1050000</v>
      </c>
      <c r="I225" s="30">
        <f t="shared" si="5"/>
        <v>100</v>
      </c>
    </row>
    <row r="226" spans="1:9" ht="67.5" customHeight="1">
      <c r="A226" s="362" t="s">
        <v>78</v>
      </c>
      <c r="B226" s="360" t="s">
        <v>54</v>
      </c>
      <c r="C226" s="78" t="s">
        <v>24</v>
      </c>
      <c r="D226" s="71" t="s">
        <v>30</v>
      </c>
      <c r="E226" s="71" t="s">
        <v>562</v>
      </c>
      <c r="F226" s="71"/>
      <c r="G226" s="326">
        <f>G227</f>
        <v>0</v>
      </c>
      <c r="H226" s="326">
        <f>H227</f>
        <v>0</v>
      </c>
      <c r="I226" s="30" t="e">
        <f t="shared" si="5"/>
        <v>#DIV/0!</v>
      </c>
    </row>
    <row r="227" spans="1:9" ht="30.75" customHeight="1">
      <c r="A227" s="363" t="s">
        <v>336</v>
      </c>
      <c r="B227" s="361" t="s">
        <v>54</v>
      </c>
      <c r="C227" s="79" t="s">
        <v>24</v>
      </c>
      <c r="D227" s="31" t="s">
        <v>30</v>
      </c>
      <c r="E227" s="31" t="s">
        <v>562</v>
      </c>
      <c r="F227" s="31" t="s">
        <v>116</v>
      </c>
      <c r="G227" s="327"/>
      <c r="H227" s="327"/>
      <c r="I227" s="30" t="e">
        <f t="shared" si="5"/>
        <v>#DIV/0!</v>
      </c>
    </row>
    <row r="228" spans="1:9" ht="75" customHeight="1">
      <c r="A228" s="362" t="s">
        <v>79</v>
      </c>
      <c r="B228" s="360" t="s">
        <v>54</v>
      </c>
      <c r="C228" s="78" t="s">
        <v>24</v>
      </c>
      <c r="D228" s="71" t="s">
        <v>30</v>
      </c>
      <c r="E228" s="71" t="s">
        <v>563</v>
      </c>
      <c r="F228" s="71"/>
      <c r="G228" s="326">
        <f>G229</f>
        <v>1000</v>
      </c>
      <c r="H228" s="326">
        <f>H229</f>
        <v>1000</v>
      </c>
      <c r="I228" s="30">
        <f t="shared" si="5"/>
        <v>100</v>
      </c>
    </row>
    <row r="229" spans="1:9" ht="31.5" customHeight="1">
      <c r="A229" s="363" t="s">
        <v>336</v>
      </c>
      <c r="B229" s="361" t="s">
        <v>54</v>
      </c>
      <c r="C229" s="79" t="s">
        <v>24</v>
      </c>
      <c r="D229" s="31" t="s">
        <v>30</v>
      </c>
      <c r="E229" s="31" t="s">
        <v>563</v>
      </c>
      <c r="F229" s="31" t="s">
        <v>116</v>
      </c>
      <c r="G229" s="327">
        <v>1000</v>
      </c>
      <c r="H229" s="327">
        <v>1000</v>
      </c>
      <c r="I229" s="30">
        <f t="shared" si="5"/>
        <v>100</v>
      </c>
    </row>
    <row r="230" spans="1:9" ht="18.75" customHeight="1">
      <c r="A230" s="115" t="s">
        <v>646</v>
      </c>
      <c r="B230" s="96" t="s">
        <v>54</v>
      </c>
      <c r="C230" s="114" t="s">
        <v>24</v>
      </c>
      <c r="D230" s="72" t="s">
        <v>32</v>
      </c>
      <c r="E230" s="319"/>
      <c r="F230" s="344"/>
      <c r="G230" s="364">
        <f>G231+G233+G235+G237</f>
        <v>24143742.55</v>
      </c>
      <c r="H230" s="364">
        <f>H231+H233+H235+H237</f>
        <v>22058678.02</v>
      </c>
      <c r="I230" s="30">
        <f t="shared" si="5"/>
        <v>91.36395475688171</v>
      </c>
    </row>
    <row r="231" spans="1:9" ht="28.5" customHeight="1">
      <c r="A231" s="132" t="s">
        <v>62</v>
      </c>
      <c r="B231" s="131" t="s">
        <v>54</v>
      </c>
      <c r="C231" s="328" t="s">
        <v>24</v>
      </c>
      <c r="D231" s="342" t="s">
        <v>32</v>
      </c>
      <c r="E231" s="71" t="s">
        <v>196</v>
      </c>
      <c r="F231" s="344"/>
      <c r="G231" s="365">
        <f>G232</f>
        <v>40000</v>
      </c>
      <c r="H231" s="365">
        <f>H232</f>
        <v>17465.6</v>
      </c>
      <c r="I231" s="30">
        <f t="shared" si="5"/>
        <v>43.663999999999994</v>
      </c>
    </row>
    <row r="232" spans="1:10" ht="17.25" customHeight="1">
      <c r="A232" s="133" t="s">
        <v>113</v>
      </c>
      <c r="B232" s="96" t="s">
        <v>54</v>
      </c>
      <c r="C232" s="330" t="s">
        <v>24</v>
      </c>
      <c r="D232" s="329" t="s">
        <v>32</v>
      </c>
      <c r="E232" s="31" t="s">
        <v>196</v>
      </c>
      <c r="F232" s="329" t="s">
        <v>112</v>
      </c>
      <c r="G232" s="366">
        <v>40000</v>
      </c>
      <c r="H232" s="366">
        <v>17465.6</v>
      </c>
      <c r="I232" s="30">
        <f t="shared" si="5"/>
        <v>43.663999999999994</v>
      </c>
      <c r="J232" s="33"/>
    </row>
    <row r="233" spans="1:10" ht="68.25" customHeight="1">
      <c r="A233" s="132" t="s">
        <v>521</v>
      </c>
      <c r="B233" s="131" t="s">
        <v>54</v>
      </c>
      <c r="C233" s="328" t="s">
        <v>24</v>
      </c>
      <c r="D233" s="342" t="s">
        <v>32</v>
      </c>
      <c r="E233" s="71" t="s">
        <v>281</v>
      </c>
      <c r="F233" s="344"/>
      <c r="G233" s="365">
        <f>G234</f>
        <v>159725</v>
      </c>
      <c r="H233" s="365">
        <f>H234</f>
        <v>159725</v>
      </c>
      <c r="I233" s="30">
        <f>H233/G233*100</f>
        <v>100</v>
      </c>
      <c r="J233" s="33"/>
    </row>
    <row r="234" spans="1:10" ht="23.25" customHeight="1">
      <c r="A234" s="118" t="s">
        <v>113</v>
      </c>
      <c r="B234" s="96" t="s">
        <v>54</v>
      </c>
      <c r="C234" s="330" t="s">
        <v>24</v>
      </c>
      <c r="D234" s="329" t="s">
        <v>32</v>
      </c>
      <c r="E234" s="31" t="s">
        <v>281</v>
      </c>
      <c r="F234" s="329" t="s">
        <v>112</v>
      </c>
      <c r="G234" s="366">
        <v>159725</v>
      </c>
      <c r="H234" s="366">
        <v>159725</v>
      </c>
      <c r="I234" s="30">
        <f>H234/G234*100</f>
        <v>100</v>
      </c>
      <c r="J234" s="33"/>
    </row>
    <row r="235" spans="1:10" ht="28.5" customHeight="1">
      <c r="A235" s="105" t="s">
        <v>596</v>
      </c>
      <c r="B235" s="96" t="s">
        <v>54</v>
      </c>
      <c r="C235" s="328" t="s">
        <v>24</v>
      </c>
      <c r="D235" s="342" t="s">
        <v>32</v>
      </c>
      <c r="E235" s="71" t="s">
        <v>195</v>
      </c>
      <c r="F235" s="329"/>
      <c r="G235" s="365">
        <f>G236</f>
        <v>21775127.55</v>
      </c>
      <c r="H235" s="365">
        <f>H236</f>
        <v>19712597.45</v>
      </c>
      <c r="I235" s="30">
        <f t="shared" si="5"/>
        <v>90.52804583916202</v>
      </c>
      <c r="J235" s="33"/>
    </row>
    <row r="236" spans="1:10" ht="58.5" customHeight="1">
      <c r="A236" s="103" t="s">
        <v>337</v>
      </c>
      <c r="B236" s="96" t="s">
        <v>54</v>
      </c>
      <c r="C236" s="330" t="s">
        <v>24</v>
      </c>
      <c r="D236" s="329" t="s">
        <v>32</v>
      </c>
      <c r="E236" s="31" t="s">
        <v>195</v>
      </c>
      <c r="F236" s="329" t="s">
        <v>338</v>
      </c>
      <c r="G236" s="366">
        <v>21775127.55</v>
      </c>
      <c r="H236" s="366">
        <v>19712597.45</v>
      </c>
      <c r="I236" s="30">
        <f t="shared" si="5"/>
        <v>90.52804583916202</v>
      </c>
      <c r="J236" s="32"/>
    </row>
    <row r="237" spans="1:10" ht="25.5" customHeight="1">
      <c r="A237" s="105" t="s">
        <v>279</v>
      </c>
      <c r="B237" s="96" t="s">
        <v>54</v>
      </c>
      <c r="C237" s="328" t="s">
        <v>24</v>
      </c>
      <c r="D237" s="342" t="s">
        <v>32</v>
      </c>
      <c r="E237" s="71" t="s">
        <v>280</v>
      </c>
      <c r="F237" s="329"/>
      <c r="G237" s="365">
        <f>G238+G239</f>
        <v>2168890</v>
      </c>
      <c r="H237" s="365">
        <f>H238+H239</f>
        <v>2168889.9699999997</v>
      </c>
      <c r="I237" s="30">
        <f>H237/G237*100</f>
        <v>99.99999861680398</v>
      </c>
      <c r="J237" s="32"/>
    </row>
    <row r="238" spans="1:10" ht="15.75" customHeight="1">
      <c r="A238" s="118" t="s">
        <v>113</v>
      </c>
      <c r="B238" s="96" t="s">
        <v>54</v>
      </c>
      <c r="C238" s="330" t="s">
        <v>24</v>
      </c>
      <c r="D238" s="329" t="s">
        <v>32</v>
      </c>
      <c r="E238" s="31" t="s">
        <v>280</v>
      </c>
      <c r="F238" s="329" t="s">
        <v>112</v>
      </c>
      <c r="G238" s="366">
        <v>2051000</v>
      </c>
      <c r="H238" s="366">
        <v>2050999.97</v>
      </c>
      <c r="I238" s="30">
        <f>H238/G238*100</f>
        <v>99.99999853729888</v>
      </c>
      <c r="J238" s="32"/>
    </row>
    <row r="239" spans="1:10" ht="26.25" customHeight="1">
      <c r="A239" s="118" t="s">
        <v>113</v>
      </c>
      <c r="B239" s="96" t="s">
        <v>54</v>
      </c>
      <c r="C239" s="330" t="s">
        <v>24</v>
      </c>
      <c r="D239" s="329" t="s">
        <v>32</v>
      </c>
      <c r="E239" s="31" t="s">
        <v>61</v>
      </c>
      <c r="F239" s="329" t="s">
        <v>112</v>
      </c>
      <c r="G239" s="366">
        <v>117890</v>
      </c>
      <c r="H239" s="366">
        <v>117890</v>
      </c>
      <c r="I239" s="30"/>
      <c r="J239" s="32"/>
    </row>
    <row r="240" spans="1:9" ht="24.75" customHeight="1">
      <c r="A240" s="113" t="s">
        <v>111</v>
      </c>
      <c r="B240" s="96" t="s">
        <v>54</v>
      </c>
      <c r="C240" s="318" t="s">
        <v>24</v>
      </c>
      <c r="D240" s="319" t="s">
        <v>24</v>
      </c>
      <c r="E240" s="31"/>
      <c r="F240" s="31"/>
      <c r="G240" s="323">
        <f>G241+G247+G250+G244</f>
        <v>1870960.67</v>
      </c>
      <c r="H240" s="323">
        <f>H241+H247+H250+H244</f>
        <v>1824079.71</v>
      </c>
      <c r="I240" s="30">
        <f t="shared" si="5"/>
        <v>97.4942840460671</v>
      </c>
    </row>
    <row r="241" spans="1:9" ht="30" customHeight="1">
      <c r="A241" s="105" t="s">
        <v>597</v>
      </c>
      <c r="B241" s="96" t="s">
        <v>54</v>
      </c>
      <c r="C241" s="328" t="s">
        <v>24</v>
      </c>
      <c r="D241" s="71" t="s">
        <v>24</v>
      </c>
      <c r="E241" s="71" t="s">
        <v>199</v>
      </c>
      <c r="F241" s="71"/>
      <c r="G241" s="321">
        <f>SUM(G242:G243)</f>
        <v>120000</v>
      </c>
      <c r="H241" s="321">
        <f>SUM(H242:H243)</f>
        <v>120000</v>
      </c>
      <c r="I241" s="30">
        <f t="shared" si="5"/>
        <v>100</v>
      </c>
    </row>
    <row r="242" spans="1:9" ht="28.5" customHeight="1">
      <c r="A242" s="103" t="s">
        <v>336</v>
      </c>
      <c r="B242" s="96" t="s">
        <v>54</v>
      </c>
      <c r="C242" s="330" t="s">
        <v>24</v>
      </c>
      <c r="D242" s="329" t="s">
        <v>24</v>
      </c>
      <c r="E242" s="31" t="s">
        <v>199</v>
      </c>
      <c r="F242" s="31" t="s">
        <v>116</v>
      </c>
      <c r="G242" s="322">
        <v>90000</v>
      </c>
      <c r="H242" s="322">
        <v>90000</v>
      </c>
      <c r="I242" s="30">
        <f t="shared" si="5"/>
        <v>100</v>
      </c>
    </row>
    <row r="243" spans="1:9" ht="16.5" customHeight="1">
      <c r="A243" s="103" t="s">
        <v>324</v>
      </c>
      <c r="B243" s="96" t="s">
        <v>54</v>
      </c>
      <c r="C243" s="330" t="s">
        <v>24</v>
      </c>
      <c r="D243" s="329" t="s">
        <v>24</v>
      </c>
      <c r="E243" s="31" t="s">
        <v>199</v>
      </c>
      <c r="F243" s="31" t="s">
        <v>325</v>
      </c>
      <c r="G243" s="322">
        <v>30000</v>
      </c>
      <c r="H243" s="322">
        <v>30000</v>
      </c>
      <c r="I243" s="30">
        <f t="shared" si="5"/>
        <v>100</v>
      </c>
    </row>
    <row r="244" spans="1:9" ht="25.5">
      <c r="A244" s="102" t="s">
        <v>276</v>
      </c>
      <c r="B244" s="96" t="s">
        <v>54</v>
      </c>
      <c r="C244" s="328" t="s">
        <v>24</v>
      </c>
      <c r="D244" s="342" t="s">
        <v>24</v>
      </c>
      <c r="E244" s="71" t="s">
        <v>275</v>
      </c>
      <c r="F244" s="71"/>
      <c r="G244" s="321">
        <f>G245+G246</f>
        <v>1356000</v>
      </c>
      <c r="H244" s="321">
        <f>H245+H246</f>
        <v>1356000</v>
      </c>
      <c r="I244" s="30">
        <f t="shared" si="5"/>
        <v>100</v>
      </c>
    </row>
    <row r="245" spans="1:9" ht="27" customHeight="1">
      <c r="A245" s="103" t="s">
        <v>336</v>
      </c>
      <c r="B245" s="96" t="s">
        <v>54</v>
      </c>
      <c r="C245" s="330" t="s">
        <v>24</v>
      </c>
      <c r="D245" s="329" t="s">
        <v>24</v>
      </c>
      <c r="E245" s="31" t="s">
        <v>275</v>
      </c>
      <c r="F245" s="31" t="s">
        <v>116</v>
      </c>
      <c r="G245" s="322">
        <v>727845</v>
      </c>
      <c r="H245" s="322">
        <v>727845</v>
      </c>
      <c r="I245" s="30">
        <f t="shared" si="5"/>
        <v>100</v>
      </c>
    </row>
    <row r="246" spans="1:9" ht="25.5" customHeight="1">
      <c r="A246" s="118" t="s">
        <v>113</v>
      </c>
      <c r="B246" s="96" t="s">
        <v>54</v>
      </c>
      <c r="C246" s="330" t="s">
        <v>24</v>
      </c>
      <c r="D246" s="329" t="s">
        <v>24</v>
      </c>
      <c r="E246" s="31" t="s">
        <v>275</v>
      </c>
      <c r="F246" s="31" t="s">
        <v>112</v>
      </c>
      <c r="G246" s="322">
        <v>628155</v>
      </c>
      <c r="H246" s="322">
        <v>628155</v>
      </c>
      <c r="I246" s="30">
        <f t="shared" si="5"/>
        <v>100</v>
      </c>
    </row>
    <row r="247" spans="1:9" ht="49.5" customHeight="1">
      <c r="A247" s="105" t="s">
        <v>598</v>
      </c>
      <c r="B247" s="96" t="s">
        <v>54</v>
      </c>
      <c r="C247" s="328" t="s">
        <v>24</v>
      </c>
      <c r="D247" s="71" t="s">
        <v>24</v>
      </c>
      <c r="E247" s="71" t="s">
        <v>277</v>
      </c>
      <c r="F247" s="71"/>
      <c r="G247" s="321">
        <f>SUM(G248:G249)</f>
        <v>150700</v>
      </c>
      <c r="H247" s="321">
        <f>SUM(H248:H249)</f>
        <v>150700</v>
      </c>
      <c r="I247" s="30">
        <f t="shared" si="5"/>
        <v>100</v>
      </c>
    </row>
    <row r="248" spans="1:9" ht="27" customHeight="1">
      <c r="A248" s="103" t="s">
        <v>336</v>
      </c>
      <c r="B248" s="96" t="s">
        <v>54</v>
      </c>
      <c r="C248" s="330" t="s">
        <v>24</v>
      </c>
      <c r="D248" s="329" t="s">
        <v>24</v>
      </c>
      <c r="E248" s="31" t="s">
        <v>277</v>
      </c>
      <c r="F248" s="31" t="s">
        <v>116</v>
      </c>
      <c r="G248" s="322">
        <v>80888</v>
      </c>
      <c r="H248" s="322">
        <v>80888</v>
      </c>
      <c r="I248" s="30">
        <f t="shared" si="5"/>
        <v>100</v>
      </c>
    </row>
    <row r="249" spans="1:9" ht="16.5" customHeight="1">
      <c r="A249" s="118" t="s">
        <v>113</v>
      </c>
      <c r="B249" s="96" t="s">
        <v>54</v>
      </c>
      <c r="C249" s="330" t="s">
        <v>24</v>
      </c>
      <c r="D249" s="329" t="s">
        <v>24</v>
      </c>
      <c r="E249" s="31" t="s">
        <v>277</v>
      </c>
      <c r="F249" s="329" t="s">
        <v>112</v>
      </c>
      <c r="G249" s="322">
        <v>69812</v>
      </c>
      <c r="H249" s="322">
        <v>69812</v>
      </c>
      <c r="I249" s="30">
        <f t="shared" si="5"/>
        <v>100</v>
      </c>
    </row>
    <row r="250" spans="1:9" ht="33.75" customHeight="1">
      <c r="A250" s="105" t="s">
        <v>203</v>
      </c>
      <c r="B250" s="96" t="s">
        <v>54</v>
      </c>
      <c r="C250" s="328" t="s">
        <v>24</v>
      </c>
      <c r="D250" s="71" t="s">
        <v>24</v>
      </c>
      <c r="E250" s="71" t="s">
        <v>204</v>
      </c>
      <c r="F250" s="31"/>
      <c r="G250" s="321">
        <f>G251+G252+G253</f>
        <v>244260.67</v>
      </c>
      <c r="H250" s="321">
        <f>H251+H252+H253</f>
        <v>197379.71000000002</v>
      </c>
      <c r="I250" s="30">
        <f t="shared" si="5"/>
        <v>80.80699606694766</v>
      </c>
    </row>
    <row r="251" spans="1:9" ht="16.5" customHeight="1">
      <c r="A251" s="103" t="s">
        <v>174</v>
      </c>
      <c r="B251" s="96" t="s">
        <v>54</v>
      </c>
      <c r="C251" s="330" t="s">
        <v>24</v>
      </c>
      <c r="D251" s="31" t="s">
        <v>24</v>
      </c>
      <c r="E251" s="31" t="s">
        <v>204</v>
      </c>
      <c r="F251" s="31" t="s">
        <v>332</v>
      </c>
      <c r="G251" s="367">
        <v>125052.88</v>
      </c>
      <c r="H251" s="367">
        <v>122739.66</v>
      </c>
      <c r="I251" s="30">
        <f t="shared" si="5"/>
        <v>98.15020653662675</v>
      </c>
    </row>
    <row r="252" spans="1:9" ht="39.75" customHeight="1">
      <c r="A252" s="103" t="s">
        <v>175</v>
      </c>
      <c r="B252" s="96" t="s">
        <v>54</v>
      </c>
      <c r="C252" s="330" t="s">
        <v>24</v>
      </c>
      <c r="D252" s="31" t="s">
        <v>24</v>
      </c>
      <c r="E252" s="31" t="s">
        <v>204</v>
      </c>
      <c r="F252" s="31" t="s">
        <v>454</v>
      </c>
      <c r="G252" s="367">
        <v>37207.79</v>
      </c>
      <c r="H252" s="367">
        <v>37207.76</v>
      </c>
      <c r="I252" s="30">
        <f t="shared" si="5"/>
        <v>99.99991937172297</v>
      </c>
    </row>
    <row r="253" spans="1:9" ht="21" customHeight="1">
      <c r="A253" s="118" t="s">
        <v>113</v>
      </c>
      <c r="B253" s="96" t="s">
        <v>54</v>
      </c>
      <c r="C253" s="330" t="s">
        <v>24</v>
      </c>
      <c r="D253" s="31" t="s">
        <v>24</v>
      </c>
      <c r="E253" s="31" t="s">
        <v>204</v>
      </c>
      <c r="F253" s="31" t="s">
        <v>112</v>
      </c>
      <c r="G253" s="367">
        <v>82000</v>
      </c>
      <c r="H253" s="367">
        <v>37432.29</v>
      </c>
      <c r="I253" s="30">
        <f t="shared" si="5"/>
        <v>45.64913414634147</v>
      </c>
    </row>
    <row r="254" spans="1:9" ht="18.75" customHeight="1">
      <c r="A254" s="115" t="s">
        <v>46</v>
      </c>
      <c r="B254" s="96" t="s">
        <v>54</v>
      </c>
      <c r="C254" s="114" t="s">
        <v>24</v>
      </c>
      <c r="D254" s="319" t="s">
        <v>26</v>
      </c>
      <c r="E254" s="319"/>
      <c r="F254" s="319"/>
      <c r="G254" s="320">
        <f>G255+G263+G267+G270+G273</f>
        <v>12611587.35</v>
      </c>
      <c r="H254" s="320">
        <f>H255+H263+H267+H270+H273</f>
        <v>12225931.320000002</v>
      </c>
      <c r="I254" s="30">
        <f t="shared" si="5"/>
        <v>96.94205004257455</v>
      </c>
    </row>
    <row r="255" spans="1:9" ht="37.5" customHeight="1">
      <c r="A255" s="117" t="s">
        <v>605</v>
      </c>
      <c r="B255" s="96" t="s">
        <v>54</v>
      </c>
      <c r="C255" s="343" t="s">
        <v>24</v>
      </c>
      <c r="D255" s="345" t="s">
        <v>26</v>
      </c>
      <c r="E255" s="345" t="s">
        <v>205</v>
      </c>
      <c r="F255" s="345"/>
      <c r="G255" s="346">
        <f>SUM(G256:G262)</f>
        <v>10878865.34</v>
      </c>
      <c r="H255" s="346">
        <f>SUM(H256:H262)</f>
        <v>10682674.650000002</v>
      </c>
      <c r="I255" s="30">
        <f t="shared" si="5"/>
        <v>98.19658867107552</v>
      </c>
    </row>
    <row r="256" spans="1:9" ht="15.75" customHeight="1">
      <c r="A256" s="103" t="s">
        <v>174</v>
      </c>
      <c r="B256" s="96" t="s">
        <v>54</v>
      </c>
      <c r="C256" s="330" t="s">
        <v>24</v>
      </c>
      <c r="D256" s="31" t="s">
        <v>26</v>
      </c>
      <c r="E256" s="31" t="s">
        <v>205</v>
      </c>
      <c r="F256" s="31" t="s">
        <v>332</v>
      </c>
      <c r="G256" s="322">
        <v>7186100</v>
      </c>
      <c r="H256" s="322">
        <v>7161812.9</v>
      </c>
      <c r="I256" s="30">
        <f t="shared" si="5"/>
        <v>99.66202669041623</v>
      </c>
    </row>
    <row r="257" spans="1:9" ht="26.25" customHeight="1">
      <c r="A257" s="103" t="s">
        <v>334</v>
      </c>
      <c r="B257" s="96" t="s">
        <v>54</v>
      </c>
      <c r="C257" s="330" t="s">
        <v>24</v>
      </c>
      <c r="D257" s="31" t="s">
        <v>26</v>
      </c>
      <c r="E257" s="31" t="s">
        <v>205</v>
      </c>
      <c r="F257" s="31" t="s">
        <v>333</v>
      </c>
      <c r="G257" s="322">
        <v>304115</v>
      </c>
      <c r="H257" s="322">
        <v>304074.16</v>
      </c>
      <c r="I257" s="30">
        <f t="shared" si="5"/>
        <v>99.98657086957236</v>
      </c>
    </row>
    <row r="258" spans="1:9" ht="38.25">
      <c r="A258" s="103" t="s">
        <v>175</v>
      </c>
      <c r="B258" s="96" t="s">
        <v>54</v>
      </c>
      <c r="C258" s="330" t="s">
        <v>24</v>
      </c>
      <c r="D258" s="31" t="s">
        <v>26</v>
      </c>
      <c r="E258" s="31" t="s">
        <v>205</v>
      </c>
      <c r="F258" s="31" t="s">
        <v>454</v>
      </c>
      <c r="G258" s="322">
        <v>2652841.3</v>
      </c>
      <c r="H258" s="322">
        <v>2638851.63</v>
      </c>
      <c r="I258" s="30">
        <f t="shared" si="5"/>
        <v>99.47265333964758</v>
      </c>
    </row>
    <row r="259" spans="1:9" ht="28.5" customHeight="1">
      <c r="A259" s="103" t="s">
        <v>336</v>
      </c>
      <c r="B259" s="96" t="s">
        <v>54</v>
      </c>
      <c r="C259" s="330" t="s">
        <v>24</v>
      </c>
      <c r="D259" s="31" t="s">
        <v>26</v>
      </c>
      <c r="E259" s="31" t="s">
        <v>205</v>
      </c>
      <c r="F259" s="31" t="s">
        <v>116</v>
      </c>
      <c r="G259" s="322">
        <v>705409.04</v>
      </c>
      <c r="H259" s="322">
        <v>561099.8</v>
      </c>
      <c r="I259" s="30">
        <f t="shared" si="5"/>
        <v>79.54247368307047</v>
      </c>
    </row>
    <row r="260" spans="1:9" ht="25.5" customHeight="1">
      <c r="A260" s="103" t="s">
        <v>326</v>
      </c>
      <c r="B260" s="96" t="s">
        <v>54</v>
      </c>
      <c r="C260" s="330" t="s">
        <v>24</v>
      </c>
      <c r="D260" s="31" t="s">
        <v>26</v>
      </c>
      <c r="E260" s="31" t="s">
        <v>205</v>
      </c>
      <c r="F260" s="31" t="s">
        <v>329</v>
      </c>
      <c r="G260" s="322">
        <v>2400</v>
      </c>
      <c r="H260" s="322">
        <v>381</v>
      </c>
      <c r="I260" s="30">
        <f t="shared" si="5"/>
        <v>15.875</v>
      </c>
    </row>
    <row r="261" spans="1:9" ht="26.25" customHeight="1">
      <c r="A261" s="103" t="s">
        <v>328</v>
      </c>
      <c r="B261" s="96" t="s">
        <v>54</v>
      </c>
      <c r="C261" s="330" t="s">
        <v>24</v>
      </c>
      <c r="D261" s="31" t="s">
        <v>26</v>
      </c>
      <c r="E261" s="31" t="s">
        <v>205</v>
      </c>
      <c r="F261" s="31" t="s">
        <v>330</v>
      </c>
      <c r="G261" s="322">
        <v>2000</v>
      </c>
      <c r="H261" s="322">
        <v>0</v>
      </c>
      <c r="I261" s="30">
        <f t="shared" si="5"/>
        <v>0</v>
      </c>
    </row>
    <row r="262" spans="1:9" ht="19.5" customHeight="1">
      <c r="A262" s="103" t="s">
        <v>171</v>
      </c>
      <c r="B262" s="96" t="s">
        <v>54</v>
      </c>
      <c r="C262" s="330" t="s">
        <v>24</v>
      </c>
      <c r="D262" s="31" t="s">
        <v>26</v>
      </c>
      <c r="E262" s="31" t="s">
        <v>205</v>
      </c>
      <c r="F262" s="31" t="s">
        <v>172</v>
      </c>
      <c r="G262" s="322">
        <v>26000</v>
      </c>
      <c r="H262" s="322">
        <v>16455.16</v>
      </c>
      <c r="I262" s="30">
        <f t="shared" si="5"/>
        <v>63.28907692307693</v>
      </c>
    </row>
    <row r="263" spans="1:9" ht="64.5" customHeight="1">
      <c r="A263" s="105" t="s">
        <v>632</v>
      </c>
      <c r="B263" s="96" t="s">
        <v>54</v>
      </c>
      <c r="C263" s="328" t="s">
        <v>24</v>
      </c>
      <c r="D263" s="71" t="s">
        <v>26</v>
      </c>
      <c r="E263" s="71" t="s">
        <v>206</v>
      </c>
      <c r="F263" s="71"/>
      <c r="G263" s="321">
        <f>SUM(G264:G266)</f>
        <v>546935</v>
      </c>
      <c r="H263" s="321">
        <f>SUM(H264:H266)</f>
        <v>545270.14</v>
      </c>
      <c r="I263" s="30">
        <f t="shared" si="5"/>
        <v>99.69560185396801</v>
      </c>
    </row>
    <row r="264" spans="1:9" ht="24" customHeight="1">
      <c r="A264" s="103" t="s">
        <v>334</v>
      </c>
      <c r="B264" s="96" t="s">
        <v>54</v>
      </c>
      <c r="C264" s="330" t="s">
        <v>24</v>
      </c>
      <c r="D264" s="329" t="s">
        <v>26</v>
      </c>
      <c r="E264" s="31" t="s">
        <v>206</v>
      </c>
      <c r="F264" s="31" t="s">
        <v>333</v>
      </c>
      <c r="G264" s="322">
        <v>10000</v>
      </c>
      <c r="H264" s="322">
        <v>9000</v>
      </c>
      <c r="I264" s="30">
        <f t="shared" si="5"/>
        <v>90</v>
      </c>
    </row>
    <row r="265" spans="1:9" ht="24" customHeight="1">
      <c r="A265" s="103" t="s">
        <v>80</v>
      </c>
      <c r="B265" s="96" t="s">
        <v>54</v>
      </c>
      <c r="C265" s="330" t="s">
        <v>24</v>
      </c>
      <c r="D265" s="31" t="s">
        <v>26</v>
      </c>
      <c r="E265" s="31" t="s">
        <v>206</v>
      </c>
      <c r="F265" s="31" t="s">
        <v>116</v>
      </c>
      <c r="G265" s="322">
        <v>71400</v>
      </c>
      <c r="H265" s="322">
        <v>70735.5</v>
      </c>
      <c r="I265" s="30">
        <f t="shared" si="5"/>
        <v>99.06932773109244</v>
      </c>
    </row>
    <row r="266" spans="1:9" ht="39.75" customHeight="1">
      <c r="A266" s="103" t="s">
        <v>207</v>
      </c>
      <c r="B266" s="96" t="s">
        <v>54</v>
      </c>
      <c r="C266" s="330" t="s">
        <v>24</v>
      </c>
      <c r="D266" s="329" t="s">
        <v>26</v>
      </c>
      <c r="E266" s="31" t="s">
        <v>206</v>
      </c>
      <c r="F266" s="31" t="s">
        <v>112</v>
      </c>
      <c r="G266" s="322">
        <v>465535</v>
      </c>
      <c r="H266" s="322">
        <v>465534.64</v>
      </c>
      <c r="I266" s="30">
        <f t="shared" si="5"/>
        <v>99.99992266961668</v>
      </c>
    </row>
    <row r="267" spans="1:9" ht="25.5" customHeight="1">
      <c r="A267" s="105" t="s">
        <v>606</v>
      </c>
      <c r="B267" s="96" t="s">
        <v>54</v>
      </c>
      <c r="C267" s="328" t="s">
        <v>24</v>
      </c>
      <c r="D267" s="71" t="s">
        <v>26</v>
      </c>
      <c r="E267" s="71" t="s">
        <v>208</v>
      </c>
      <c r="F267" s="71"/>
      <c r="G267" s="321">
        <f>G268+G269</f>
        <v>940138.8300000001</v>
      </c>
      <c r="H267" s="321">
        <f>H268+H269</f>
        <v>793838.35</v>
      </c>
      <c r="I267" s="30">
        <f t="shared" si="5"/>
        <v>84.438417462238</v>
      </c>
    </row>
    <row r="268" spans="1:9" ht="35.25" customHeight="1">
      <c r="A268" s="103" t="s">
        <v>336</v>
      </c>
      <c r="B268" s="96" t="s">
        <v>54</v>
      </c>
      <c r="C268" s="330" t="s">
        <v>24</v>
      </c>
      <c r="D268" s="31" t="s">
        <v>26</v>
      </c>
      <c r="E268" s="31" t="s">
        <v>208</v>
      </c>
      <c r="F268" s="31" t="s">
        <v>116</v>
      </c>
      <c r="G268" s="322">
        <v>450138.83</v>
      </c>
      <c r="H268" s="322">
        <v>309766.35</v>
      </c>
      <c r="I268" s="30">
        <f t="shared" si="5"/>
        <v>68.81573624741503</v>
      </c>
    </row>
    <row r="269" spans="1:9" ht="18.75" customHeight="1">
      <c r="A269" s="118" t="s">
        <v>113</v>
      </c>
      <c r="B269" s="96" t="s">
        <v>54</v>
      </c>
      <c r="C269" s="330" t="s">
        <v>24</v>
      </c>
      <c r="D269" s="31" t="s">
        <v>26</v>
      </c>
      <c r="E269" s="31" t="s">
        <v>208</v>
      </c>
      <c r="F269" s="31" t="s">
        <v>112</v>
      </c>
      <c r="G269" s="322">
        <v>490000</v>
      </c>
      <c r="H269" s="322">
        <v>484072</v>
      </c>
      <c r="I269" s="30">
        <f t="shared" si="5"/>
        <v>98.79020408163265</v>
      </c>
    </row>
    <row r="270" spans="1:9" ht="28.5" customHeight="1">
      <c r="A270" s="105" t="s">
        <v>607</v>
      </c>
      <c r="B270" s="96" t="s">
        <v>54</v>
      </c>
      <c r="C270" s="328" t="s">
        <v>24</v>
      </c>
      <c r="D270" s="71" t="s">
        <v>26</v>
      </c>
      <c r="E270" s="71" t="s">
        <v>209</v>
      </c>
      <c r="F270" s="71"/>
      <c r="G270" s="321">
        <f>G271+G272</f>
        <v>145648.18</v>
      </c>
      <c r="H270" s="321">
        <f>H271+H272</f>
        <v>104148.18</v>
      </c>
      <c r="I270" s="30">
        <f t="shared" si="5"/>
        <v>71.50668137425404</v>
      </c>
    </row>
    <row r="271" spans="1:9" ht="24.75" customHeight="1">
      <c r="A271" s="103" t="s">
        <v>336</v>
      </c>
      <c r="B271" s="96" t="s">
        <v>54</v>
      </c>
      <c r="C271" s="330" t="s">
        <v>24</v>
      </c>
      <c r="D271" s="31" t="s">
        <v>26</v>
      </c>
      <c r="E271" s="31" t="s">
        <v>209</v>
      </c>
      <c r="F271" s="31" t="s">
        <v>116</v>
      </c>
      <c r="G271" s="322">
        <v>75648.18</v>
      </c>
      <c r="H271" s="322">
        <v>69648.18</v>
      </c>
      <c r="I271" s="30">
        <f t="shared" si="5"/>
        <v>92.06854679121163</v>
      </c>
    </row>
    <row r="272" spans="1:9" ht="21.75" customHeight="1">
      <c r="A272" s="118" t="s">
        <v>113</v>
      </c>
      <c r="B272" s="96" t="s">
        <v>54</v>
      </c>
      <c r="C272" s="330" t="s">
        <v>24</v>
      </c>
      <c r="D272" s="31" t="s">
        <v>26</v>
      </c>
      <c r="E272" s="31" t="s">
        <v>209</v>
      </c>
      <c r="F272" s="31" t="s">
        <v>112</v>
      </c>
      <c r="G272" s="322">
        <v>70000</v>
      </c>
      <c r="H272" s="322">
        <v>34500</v>
      </c>
      <c r="I272" s="30">
        <f t="shared" si="5"/>
        <v>49.28571428571429</v>
      </c>
    </row>
    <row r="273" spans="1:9" ht="16.5" customHeight="1">
      <c r="A273" s="102" t="s">
        <v>66</v>
      </c>
      <c r="B273" s="96" t="s">
        <v>54</v>
      </c>
      <c r="C273" s="328" t="s">
        <v>24</v>
      </c>
      <c r="D273" s="338" t="s">
        <v>26</v>
      </c>
      <c r="E273" s="338" t="s">
        <v>167</v>
      </c>
      <c r="F273" s="338"/>
      <c r="G273" s="326">
        <f>G274</f>
        <v>100000</v>
      </c>
      <c r="H273" s="326">
        <f>H274</f>
        <v>100000</v>
      </c>
      <c r="I273" s="30">
        <f t="shared" si="5"/>
        <v>100</v>
      </c>
    </row>
    <row r="274" spans="1:9" ht="17.25" customHeight="1">
      <c r="A274" s="118" t="s">
        <v>113</v>
      </c>
      <c r="B274" s="96" t="s">
        <v>54</v>
      </c>
      <c r="C274" s="330" t="s">
        <v>24</v>
      </c>
      <c r="D274" s="339" t="s">
        <v>26</v>
      </c>
      <c r="E274" s="339" t="s">
        <v>167</v>
      </c>
      <c r="F274" s="339" t="s">
        <v>112</v>
      </c>
      <c r="G274" s="327">
        <v>100000</v>
      </c>
      <c r="H274" s="327">
        <v>100000</v>
      </c>
      <c r="I274" s="30">
        <f t="shared" si="5"/>
        <v>100</v>
      </c>
    </row>
    <row r="275" spans="1:9" ht="24.75" customHeight="1">
      <c r="A275" s="111" t="s">
        <v>107</v>
      </c>
      <c r="B275" s="109" t="s">
        <v>54</v>
      </c>
      <c r="C275" s="368" t="s">
        <v>25</v>
      </c>
      <c r="D275" s="333"/>
      <c r="E275" s="333"/>
      <c r="F275" s="333"/>
      <c r="G275" s="334">
        <f>G276</f>
        <v>15435967</v>
      </c>
      <c r="H275" s="334">
        <f>H276</f>
        <v>15321350.64</v>
      </c>
      <c r="I275" s="30">
        <f t="shared" si="5"/>
        <v>99.25747211042885</v>
      </c>
    </row>
    <row r="276" spans="1:9" ht="13.5" customHeight="1">
      <c r="A276" s="115" t="s">
        <v>47</v>
      </c>
      <c r="B276" s="96" t="s">
        <v>54</v>
      </c>
      <c r="C276" s="340" t="s">
        <v>25</v>
      </c>
      <c r="D276" s="319" t="s">
        <v>23</v>
      </c>
      <c r="E276" s="319"/>
      <c r="F276" s="319"/>
      <c r="G276" s="369">
        <f>G277</f>
        <v>15435967</v>
      </c>
      <c r="H276" s="369">
        <f>H277</f>
        <v>15321350.64</v>
      </c>
      <c r="I276" s="30">
        <f aca="true" t="shared" si="6" ref="I276:I342">H276/G276*100</f>
        <v>99.25747211042885</v>
      </c>
    </row>
    <row r="277" spans="1:9" ht="30.75" customHeight="1">
      <c r="A277" s="117" t="s">
        <v>608</v>
      </c>
      <c r="B277" s="96" t="s">
        <v>54</v>
      </c>
      <c r="C277" s="353" t="s">
        <v>25</v>
      </c>
      <c r="D277" s="345" t="s">
        <v>23</v>
      </c>
      <c r="E277" s="345" t="s">
        <v>210</v>
      </c>
      <c r="F277" s="345"/>
      <c r="G277" s="346">
        <f>G278+G293+G299</f>
        <v>15435967</v>
      </c>
      <c r="H277" s="346">
        <f>H278+H293+H296+H299</f>
        <v>15321350.64</v>
      </c>
      <c r="I277" s="30">
        <f t="shared" si="6"/>
        <v>99.25747211042885</v>
      </c>
    </row>
    <row r="278" spans="1:9" ht="57.75" customHeight="1">
      <c r="A278" s="104" t="s">
        <v>609</v>
      </c>
      <c r="B278" s="96" t="s">
        <v>54</v>
      </c>
      <c r="C278" s="340" t="s">
        <v>610</v>
      </c>
      <c r="D278" s="319" t="s">
        <v>23</v>
      </c>
      <c r="E278" s="319" t="s">
        <v>211</v>
      </c>
      <c r="F278" s="319"/>
      <c r="G278" s="370">
        <f>G279+G281+G283+G285+G287+G291+G289</f>
        <v>13124867</v>
      </c>
      <c r="H278" s="370">
        <f>H279+H281+H283+H285+H287+H289+H291</f>
        <v>13123521.08</v>
      </c>
      <c r="I278" s="30">
        <f t="shared" si="6"/>
        <v>99.98974526751395</v>
      </c>
    </row>
    <row r="279" spans="1:9" ht="14.25" customHeight="1">
      <c r="A279" s="105" t="s">
        <v>612</v>
      </c>
      <c r="B279" s="96" t="s">
        <v>54</v>
      </c>
      <c r="C279" s="78" t="s">
        <v>25</v>
      </c>
      <c r="D279" s="71" t="s">
        <v>23</v>
      </c>
      <c r="E279" s="71" t="s">
        <v>212</v>
      </c>
      <c r="F279" s="71"/>
      <c r="G279" s="321">
        <f>SUM(G280:G280)</f>
        <v>9829500</v>
      </c>
      <c r="H279" s="321">
        <f>SUM(H280:H280)</f>
        <v>9828154.08</v>
      </c>
      <c r="I279" s="30">
        <f t="shared" si="6"/>
        <v>99.98630734014955</v>
      </c>
    </row>
    <row r="280" spans="1:9" ht="55.5" customHeight="1">
      <c r="A280" s="103" t="s">
        <v>337</v>
      </c>
      <c r="B280" s="96" t="s">
        <v>54</v>
      </c>
      <c r="C280" s="371" t="s">
        <v>25</v>
      </c>
      <c r="D280" s="31" t="s">
        <v>23</v>
      </c>
      <c r="E280" s="31" t="s">
        <v>212</v>
      </c>
      <c r="F280" s="31" t="s">
        <v>338</v>
      </c>
      <c r="G280" s="322">
        <v>9829500</v>
      </c>
      <c r="H280" s="322">
        <v>9828154.08</v>
      </c>
      <c r="I280" s="30">
        <f t="shared" si="6"/>
        <v>99.98630734014955</v>
      </c>
    </row>
    <row r="281" spans="1:9" ht="57" customHeight="1">
      <c r="A281" s="102" t="s">
        <v>611</v>
      </c>
      <c r="B281" s="96" t="s">
        <v>54</v>
      </c>
      <c r="C281" s="78" t="s">
        <v>25</v>
      </c>
      <c r="D281" s="71" t="s">
        <v>23</v>
      </c>
      <c r="E281" s="71" t="s">
        <v>213</v>
      </c>
      <c r="F281" s="71"/>
      <c r="G281" s="326">
        <f>SUM(G282:G282)</f>
        <v>1700000</v>
      </c>
      <c r="H281" s="326">
        <f>SUM(H282:H282)</f>
        <v>1700000</v>
      </c>
      <c r="I281" s="30">
        <f t="shared" si="6"/>
        <v>100</v>
      </c>
    </row>
    <row r="282" spans="1:9" ht="51.75" customHeight="1">
      <c r="A282" s="103" t="s">
        <v>337</v>
      </c>
      <c r="B282" s="96" t="s">
        <v>54</v>
      </c>
      <c r="C282" s="371" t="s">
        <v>25</v>
      </c>
      <c r="D282" s="31" t="s">
        <v>23</v>
      </c>
      <c r="E282" s="31" t="s">
        <v>213</v>
      </c>
      <c r="F282" s="31" t="s">
        <v>338</v>
      </c>
      <c r="G282" s="322">
        <v>1700000</v>
      </c>
      <c r="H282" s="322">
        <v>1700000</v>
      </c>
      <c r="I282" s="30">
        <f t="shared" si="6"/>
        <v>100</v>
      </c>
    </row>
    <row r="283" spans="1:9" ht="27" customHeight="1">
      <c r="A283" s="102" t="s">
        <v>446</v>
      </c>
      <c r="B283" s="96" t="s">
        <v>54</v>
      </c>
      <c r="C283" s="78" t="s">
        <v>25</v>
      </c>
      <c r="D283" s="71" t="s">
        <v>23</v>
      </c>
      <c r="E283" s="71" t="s">
        <v>445</v>
      </c>
      <c r="F283" s="71"/>
      <c r="G283" s="321">
        <f>SUM(G284:G284)</f>
        <v>67410</v>
      </c>
      <c r="H283" s="321">
        <f>SUM(H284:H284)</f>
        <v>67410</v>
      </c>
      <c r="I283" s="30">
        <f t="shared" si="6"/>
        <v>100</v>
      </c>
    </row>
    <row r="284" spans="1:9" ht="18.75" customHeight="1">
      <c r="A284" s="103" t="s">
        <v>113</v>
      </c>
      <c r="B284" s="96" t="s">
        <v>54</v>
      </c>
      <c r="C284" s="371" t="s">
        <v>25</v>
      </c>
      <c r="D284" s="31" t="s">
        <v>23</v>
      </c>
      <c r="E284" s="31" t="s">
        <v>445</v>
      </c>
      <c r="F284" s="31" t="s">
        <v>112</v>
      </c>
      <c r="G284" s="322">
        <v>67410</v>
      </c>
      <c r="H284" s="322">
        <v>67410</v>
      </c>
      <c r="I284" s="30">
        <f t="shared" si="6"/>
        <v>100</v>
      </c>
    </row>
    <row r="285" spans="1:9" ht="24.75" customHeight="1">
      <c r="A285" s="102" t="s">
        <v>81</v>
      </c>
      <c r="B285" s="96" t="s">
        <v>54</v>
      </c>
      <c r="C285" s="78" t="s">
        <v>25</v>
      </c>
      <c r="D285" s="71" t="s">
        <v>23</v>
      </c>
      <c r="E285" s="71" t="s">
        <v>445</v>
      </c>
      <c r="F285" s="71"/>
      <c r="G285" s="321">
        <f>SUM(G286:G286)</f>
        <v>53840</v>
      </c>
      <c r="H285" s="321">
        <f>SUM(H286:H286)</f>
        <v>53840</v>
      </c>
      <c r="I285" s="30">
        <f t="shared" si="6"/>
        <v>100</v>
      </c>
    </row>
    <row r="286" spans="1:9" ht="16.5" customHeight="1">
      <c r="A286" s="103" t="s">
        <v>113</v>
      </c>
      <c r="B286" s="96" t="s">
        <v>54</v>
      </c>
      <c r="C286" s="371" t="s">
        <v>25</v>
      </c>
      <c r="D286" s="31" t="s">
        <v>23</v>
      </c>
      <c r="E286" s="31" t="s">
        <v>445</v>
      </c>
      <c r="F286" s="31" t="s">
        <v>112</v>
      </c>
      <c r="G286" s="322">
        <v>53840</v>
      </c>
      <c r="H286" s="322">
        <v>53840</v>
      </c>
      <c r="I286" s="30">
        <f t="shared" si="6"/>
        <v>100</v>
      </c>
    </row>
    <row r="287" spans="1:9" ht="32.25" customHeight="1">
      <c r="A287" s="102" t="s">
        <v>82</v>
      </c>
      <c r="B287" s="96" t="s">
        <v>54</v>
      </c>
      <c r="C287" s="78" t="s">
        <v>25</v>
      </c>
      <c r="D287" s="71" t="s">
        <v>23</v>
      </c>
      <c r="E287" s="71" t="s">
        <v>83</v>
      </c>
      <c r="F287" s="71"/>
      <c r="G287" s="321">
        <f>SUM(G288:G288)</f>
        <v>2450</v>
      </c>
      <c r="H287" s="321">
        <f>SUM(H288:H288)</f>
        <v>2450</v>
      </c>
      <c r="I287" s="30">
        <f t="shared" si="6"/>
        <v>100</v>
      </c>
    </row>
    <row r="288" spans="1:9" ht="15" customHeight="1">
      <c r="A288" s="103" t="s">
        <v>113</v>
      </c>
      <c r="B288" s="96" t="s">
        <v>54</v>
      </c>
      <c r="C288" s="371" t="s">
        <v>25</v>
      </c>
      <c r="D288" s="31" t="s">
        <v>23</v>
      </c>
      <c r="E288" s="31" t="s">
        <v>83</v>
      </c>
      <c r="F288" s="31" t="s">
        <v>112</v>
      </c>
      <c r="G288" s="322">
        <v>2450</v>
      </c>
      <c r="H288" s="322">
        <v>2450</v>
      </c>
      <c r="I288" s="30">
        <f t="shared" si="6"/>
        <v>100</v>
      </c>
    </row>
    <row r="289" spans="1:9" ht="51" customHeight="1">
      <c r="A289" s="103" t="s">
        <v>522</v>
      </c>
      <c r="B289" s="96" t="s">
        <v>54</v>
      </c>
      <c r="C289" s="371" t="s">
        <v>25</v>
      </c>
      <c r="D289" s="31" t="s">
        <v>23</v>
      </c>
      <c r="E289" s="31" t="s">
        <v>520</v>
      </c>
      <c r="F289" s="31"/>
      <c r="G289" s="321">
        <f>SUM(G290:G290)</f>
        <v>147167</v>
      </c>
      <c r="H289" s="321">
        <f>SUM(H290:H290)</f>
        <v>147167</v>
      </c>
      <c r="I289" s="30"/>
    </row>
    <row r="290" spans="1:9" ht="15" customHeight="1">
      <c r="A290" s="103" t="s">
        <v>113</v>
      </c>
      <c r="B290" s="96" t="s">
        <v>54</v>
      </c>
      <c r="C290" s="371" t="s">
        <v>25</v>
      </c>
      <c r="D290" s="31" t="s">
        <v>23</v>
      </c>
      <c r="E290" s="31" t="s">
        <v>520</v>
      </c>
      <c r="F290" s="31" t="s">
        <v>112</v>
      </c>
      <c r="G290" s="322">
        <v>147167</v>
      </c>
      <c r="H290" s="322">
        <v>147167</v>
      </c>
      <c r="I290" s="30"/>
    </row>
    <row r="291" spans="1:9" ht="58.5" customHeight="1">
      <c r="A291" s="398" t="s">
        <v>532</v>
      </c>
      <c r="B291" s="96" t="s">
        <v>54</v>
      </c>
      <c r="C291" s="78" t="s">
        <v>25</v>
      </c>
      <c r="D291" s="71" t="s">
        <v>23</v>
      </c>
      <c r="E291" s="71" t="s">
        <v>129</v>
      </c>
      <c r="F291" s="338"/>
      <c r="G291" s="326">
        <f>G292</f>
        <v>1324500</v>
      </c>
      <c r="H291" s="326">
        <f>H292</f>
        <v>1324500</v>
      </c>
      <c r="I291" s="30">
        <f t="shared" si="6"/>
        <v>100</v>
      </c>
    </row>
    <row r="292" spans="1:9" ht="16.5" customHeight="1">
      <c r="A292" s="103" t="s">
        <v>633</v>
      </c>
      <c r="B292" s="96" t="s">
        <v>54</v>
      </c>
      <c r="C292" s="79" t="s">
        <v>25</v>
      </c>
      <c r="D292" s="31" t="s">
        <v>23</v>
      </c>
      <c r="E292" s="31" t="s">
        <v>129</v>
      </c>
      <c r="F292" s="31" t="s">
        <v>128</v>
      </c>
      <c r="G292" s="322">
        <v>1324500</v>
      </c>
      <c r="H292" s="322">
        <v>1324500</v>
      </c>
      <c r="I292" s="30">
        <f t="shared" si="6"/>
        <v>100</v>
      </c>
    </row>
    <row r="293" spans="1:10" ht="15.75" customHeight="1">
      <c r="A293" s="117" t="s">
        <v>613</v>
      </c>
      <c r="B293" s="96" t="s">
        <v>54</v>
      </c>
      <c r="C293" s="343" t="s">
        <v>25</v>
      </c>
      <c r="D293" s="345" t="s">
        <v>23</v>
      </c>
      <c r="E293" s="345" t="s">
        <v>214</v>
      </c>
      <c r="F293" s="345"/>
      <c r="G293" s="346">
        <f>G294</f>
        <v>400000</v>
      </c>
      <c r="H293" s="346">
        <f>H294</f>
        <v>286729.56</v>
      </c>
      <c r="I293" s="30">
        <f t="shared" si="6"/>
        <v>71.68239</v>
      </c>
      <c r="J293" s="33"/>
    </row>
    <row r="294" spans="1:9" ht="28.5" customHeight="1">
      <c r="A294" s="105" t="s">
        <v>614</v>
      </c>
      <c r="B294" s="96" t="s">
        <v>54</v>
      </c>
      <c r="C294" s="328" t="s">
        <v>25</v>
      </c>
      <c r="D294" s="71" t="s">
        <v>23</v>
      </c>
      <c r="E294" s="71" t="s">
        <v>215</v>
      </c>
      <c r="F294" s="71"/>
      <c r="G294" s="321">
        <f>G295</f>
        <v>400000</v>
      </c>
      <c r="H294" s="321">
        <f>H295</f>
        <v>286729.56</v>
      </c>
      <c r="I294" s="30">
        <f t="shared" si="6"/>
        <v>71.68239</v>
      </c>
    </row>
    <row r="295" spans="1:9" ht="13.5" customHeight="1">
      <c r="A295" s="103" t="s">
        <v>113</v>
      </c>
      <c r="B295" s="96" t="s">
        <v>54</v>
      </c>
      <c r="C295" s="330" t="s">
        <v>25</v>
      </c>
      <c r="D295" s="31" t="s">
        <v>23</v>
      </c>
      <c r="E295" s="31" t="s">
        <v>215</v>
      </c>
      <c r="F295" s="31" t="s">
        <v>112</v>
      </c>
      <c r="G295" s="322">
        <v>400000</v>
      </c>
      <c r="H295" s="322">
        <v>286729.56</v>
      </c>
      <c r="I295" s="30">
        <f t="shared" si="6"/>
        <v>71.68239</v>
      </c>
    </row>
    <row r="296" spans="1:9" ht="30" customHeight="1">
      <c r="A296" s="117" t="s">
        <v>607</v>
      </c>
      <c r="B296" s="96" t="s">
        <v>54</v>
      </c>
      <c r="C296" s="343" t="s">
        <v>25</v>
      </c>
      <c r="D296" s="345" t="s">
        <v>23</v>
      </c>
      <c r="E296" s="345" t="s">
        <v>582</v>
      </c>
      <c r="F296" s="345"/>
      <c r="G296" s="346">
        <f>G297</f>
        <v>0</v>
      </c>
      <c r="H296" s="346">
        <f>H297</f>
        <v>0</v>
      </c>
      <c r="I296" s="30" t="e">
        <f t="shared" si="6"/>
        <v>#DIV/0!</v>
      </c>
    </row>
    <row r="297" spans="1:9" ht="39" customHeight="1">
      <c r="A297" s="105" t="s">
        <v>583</v>
      </c>
      <c r="B297" s="96" t="s">
        <v>54</v>
      </c>
      <c r="C297" s="328" t="s">
        <v>25</v>
      </c>
      <c r="D297" s="71" t="s">
        <v>23</v>
      </c>
      <c r="E297" s="71" t="s">
        <v>584</v>
      </c>
      <c r="F297" s="71"/>
      <c r="G297" s="321">
        <f>G298</f>
        <v>0</v>
      </c>
      <c r="H297" s="321">
        <f>H298</f>
        <v>0</v>
      </c>
      <c r="I297" s="30" t="e">
        <f t="shared" si="6"/>
        <v>#DIV/0!</v>
      </c>
    </row>
    <row r="298" spans="1:9" ht="17.25" customHeight="1">
      <c r="A298" s="103" t="s">
        <v>113</v>
      </c>
      <c r="B298" s="96" t="s">
        <v>54</v>
      </c>
      <c r="C298" s="330" t="s">
        <v>25</v>
      </c>
      <c r="D298" s="31" t="s">
        <v>23</v>
      </c>
      <c r="E298" s="31" t="s">
        <v>584</v>
      </c>
      <c r="F298" s="31" t="s">
        <v>112</v>
      </c>
      <c r="G298" s="322">
        <v>0</v>
      </c>
      <c r="H298" s="322">
        <v>0</v>
      </c>
      <c r="I298" s="30" t="e">
        <f t="shared" si="6"/>
        <v>#DIV/0!</v>
      </c>
    </row>
    <row r="299" spans="1:9" ht="24.75" customHeight="1">
      <c r="A299" s="119" t="s">
        <v>615</v>
      </c>
      <c r="B299" s="96" t="s">
        <v>54</v>
      </c>
      <c r="C299" s="343" t="s">
        <v>25</v>
      </c>
      <c r="D299" s="345" t="s">
        <v>23</v>
      </c>
      <c r="E299" s="345" t="s">
        <v>216</v>
      </c>
      <c r="F299" s="345"/>
      <c r="G299" s="346">
        <f>G300+G306+G304</f>
        <v>1911100</v>
      </c>
      <c r="H299" s="346">
        <f>H300+H306+H304</f>
        <v>1911100</v>
      </c>
      <c r="I299" s="30">
        <f t="shared" si="6"/>
        <v>100</v>
      </c>
    </row>
    <row r="300" spans="1:9" ht="17.25" customHeight="1">
      <c r="A300" s="102" t="s">
        <v>84</v>
      </c>
      <c r="B300" s="96" t="s">
        <v>54</v>
      </c>
      <c r="C300" s="328" t="s">
        <v>25</v>
      </c>
      <c r="D300" s="71" t="s">
        <v>23</v>
      </c>
      <c r="E300" s="71" t="s">
        <v>85</v>
      </c>
      <c r="F300" s="71"/>
      <c r="G300" s="321">
        <f>G301</f>
        <v>0</v>
      </c>
      <c r="H300" s="321">
        <f>H301</f>
        <v>0</v>
      </c>
      <c r="I300" s="30" t="e">
        <f t="shared" si="6"/>
        <v>#DIV/0!</v>
      </c>
    </row>
    <row r="301" spans="1:9" ht="13.5" customHeight="1">
      <c r="A301" s="103" t="s">
        <v>113</v>
      </c>
      <c r="B301" s="96" t="s">
        <v>54</v>
      </c>
      <c r="C301" s="330" t="s">
        <v>25</v>
      </c>
      <c r="D301" s="31" t="s">
        <v>23</v>
      </c>
      <c r="E301" s="31" t="s">
        <v>85</v>
      </c>
      <c r="F301" s="31" t="s">
        <v>112</v>
      </c>
      <c r="G301" s="322">
        <v>0</v>
      </c>
      <c r="H301" s="322">
        <v>0</v>
      </c>
      <c r="I301" s="30" t="e">
        <f t="shared" si="6"/>
        <v>#DIV/0!</v>
      </c>
    </row>
    <row r="302" spans="1:9" ht="30" customHeight="1">
      <c r="A302" s="102" t="s">
        <v>585</v>
      </c>
      <c r="B302" s="96" t="s">
        <v>54</v>
      </c>
      <c r="C302" s="328" t="s">
        <v>25</v>
      </c>
      <c r="D302" s="71" t="s">
        <v>23</v>
      </c>
      <c r="E302" s="71" t="s">
        <v>586</v>
      </c>
      <c r="F302" s="71"/>
      <c r="G302" s="321">
        <f>G303</f>
        <v>0</v>
      </c>
      <c r="H302" s="321">
        <f>H303</f>
        <v>0</v>
      </c>
      <c r="I302" s="30" t="e">
        <f t="shared" si="6"/>
        <v>#DIV/0!</v>
      </c>
    </row>
    <row r="303" spans="1:9" ht="18.75" customHeight="1">
      <c r="A303" s="103" t="s">
        <v>113</v>
      </c>
      <c r="B303" s="96" t="s">
        <v>54</v>
      </c>
      <c r="C303" s="330" t="s">
        <v>25</v>
      </c>
      <c r="D303" s="31" t="s">
        <v>23</v>
      </c>
      <c r="E303" s="31" t="s">
        <v>586</v>
      </c>
      <c r="F303" s="31" t="s">
        <v>112</v>
      </c>
      <c r="G303" s="322">
        <v>0</v>
      </c>
      <c r="H303" s="322">
        <v>0</v>
      </c>
      <c r="I303" s="30" t="e">
        <f t="shared" si="6"/>
        <v>#DIV/0!</v>
      </c>
    </row>
    <row r="304" spans="1:9" ht="54" customHeight="1">
      <c r="A304" s="102" t="s">
        <v>335</v>
      </c>
      <c r="B304" s="96" t="s">
        <v>54</v>
      </c>
      <c r="C304" s="328" t="s">
        <v>25</v>
      </c>
      <c r="D304" s="71" t="s">
        <v>23</v>
      </c>
      <c r="E304" s="71" t="s">
        <v>519</v>
      </c>
      <c r="F304" s="71"/>
      <c r="G304" s="321">
        <f>G305</f>
        <v>1111100</v>
      </c>
      <c r="H304" s="321">
        <f>H305</f>
        <v>1111100</v>
      </c>
      <c r="I304" s="30">
        <f>H304/G304*100</f>
        <v>100</v>
      </c>
    </row>
    <row r="305" spans="1:9" ht="38.25" customHeight="1">
      <c r="A305" s="103" t="s">
        <v>115</v>
      </c>
      <c r="B305" s="96" t="s">
        <v>54</v>
      </c>
      <c r="C305" s="330" t="s">
        <v>25</v>
      </c>
      <c r="D305" s="31" t="s">
        <v>23</v>
      </c>
      <c r="E305" s="31" t="s">
        <v>519</v>
      </c>
      <c r="F305" s="31" t="s">
        <v>265</v>
      </c>
      <c r="G305" s="322">
        <v>1111100</v>
      </c>
      <c r="H305" s="322">
        <v>1111100</v>
      </c>
      <c r="I305" s="30">
        <f>H305/G305*100</f>
        <v>100</v>
      </c>
    </row>
    <row r="306" spans="1:9" ht="44.25" customHeight="1">
      <c r="A306" s="102" t="s">
        <v>447</v>
      </c>
      <c r="B306" s="96" t="s">
        <v>54</v>
      </c>
      <c r="C306" s="328" t="s">
        <v>25</v>
      </c>
      <c r="D306" s="71" t="s">
        <v>23</v>
      </c>
      <c r="E306" s="71" t="s">
        <v>86</v>
      </c>
      <c r="F306" s="71"/>
      <c r="G306" s="321">
        <f>G307</f>
        <v>800000</v>
      </c>
      <c r="H306" s="321">
        <f>H307</f>
        <v>800000</v>
      </c>
      <c r="I306" s="30">
        <f t="shared" si="6"/>
        <v>100</v>
      </c>
    </row>
    <row r="307" spans="1:9" ht="44.25" customHeight="1">
      <c r="A307" s="103" t="s">
        <v>264</v>
      </c>
      <c r="B307" s="96" t="s">
        <v>54</v>
      </c>
      <c r="C307" s="330" t="s">
        <v>25</v>
      </c>
      <c r="D307" s="31" t="s">
        <v>23</v>
      </c>
      <c r="E307" s="31" t="s">
        <v>86</v>
      </c>
      <c r="F307" s="31" t="s">
        <v>265</v>
      </c>
      <c r="G307" s="322">
        <v>800000</v>
      </c>
      <c r="H307" s="322">
        <v>800000</v>
      </c>
      <c r="I307" s="30">
        <f t="shared" si="6"/>
        <v>100</v>
      </c>
    </row>
    <row r="308" spans="1:9" ht="18.75" customHeight="1">
      <c r="A308" s="108" t="s">
        <v>617</v>
      </c>
      <c r="B308" s="109" t="s">
        <v>54</v>
      </c>
      <c r="C308" s="368" t="s">
        <v>26</v>
      </c>
      <c r="D308" s="333"/>
      <c r="E308" s="333"/>
      <c r="F308" s="333"/>
      <c r="G308" s="372">
        <f aca="true" t="shared" si="7" ref="G308:H310">G309</f>
        <v>325000</v>
      </c>
      <c r="H308" s="372">
        <f t="shared" si="7"/>
        <v>325000</v>
      </c>
      <c r="I308" s="30">
        <f t="shared" si="6"/>
        <v>100</v>
      </c>
    </row>
    <row r="309" spans="1:9" ht="15" customHeight="1">
      <c r="A309" s="101" t="s">
        <v>618</v>
      </c>
      <c r="B309" s="96" t="s">
        <v>54</v>
      </c>
      <c r="C309" s="318" t="s">
        <v>26</v>
      </c>
      <c r="D309" s="319" t="s">
        <v>23</v>
      </c>
      <c r="E309" s="319"/>
      <c r="F309" s="319"/>
      <c r="G309" s="320">
        <f t="shared" si="7"/>
        <v>325000</v>
      </c>
      <c r="H309" s="320">
        <f t="shared" si="7"/>
        <v>325000</v>
      </c>
      <c r="I309" s="30">
        <f t="shared" si="6"/>
        <v>100</v>
      </c>
    </row>
    <row r="310" spans="1:9" ht="27.75" customHeight="1">
      <c r="A310" s="120" t="s">
        <v>619</v>
      </c>
      <c r="B310" s="96" t="s">
        <v>54</v>
      </c>
      <c r="C310" s="78" t="s">
        <v>26</v>
      </c>
      <c r="D310" s="71" t="s">
        <v>23</v>
      </c>
      <c r="E310" s="71" t="s">
        <v>217</v>
      </c>
      <c r="F310" s="71"/>
      <c r="G310" s="321">
        <f t="shared" si="7"/>
        <v>325000</v>
      </c>
      <c r="H310" s="321">
        <f t="shared" si="7"/>
        <v>325000</v>
      </c>
      <c r="I310" s="30">
        <f t="shared" si="6"/>
        <v>100</v>
      </c>
    </row>
    <row r="311" spans="1:9" ht="18" customHeight="1">
      <c r="A311" s="121" t="s">
        <v>113</v>
      </c>
      <c r="B311" s="96" t="s">
        <v>54</v>
      </c>
      <c r="C311" s="371" t="s">
        <v>26</v>
      </c>
      <c r="D311" s="31" t="s">
        <v>23</v>
      </c>
      <c r="E311" s="31" t="s">
        <v>217</v>
      </c>
      <c r="F311" s="31" t="s">
        <v>616</v>
      </c>
      <c r="G311" s="322">
        <v>325000</v>
      </c>
      <c r="H311" s="322">
        <v>325000</v>
      </c>
      <c r="I311" s="30">
        <f t="shared" si="6"/>
        <v>100</v>
      </c>
    </row>
    <row r="312" spans="1:9" ht="27.75" customHeight="1">
      <c r="A312" s="111" t="s">
        <v>34</v>
      </c>
      <c r="B312" s="109" t="s">
        <v>54</v>
      </c>
      <c r="C312" s="368" t="s">
        <v>28</v>
      </c>
      <c r="D312" s="333"/>
      <c r="E312" s="333"/>
      <c r="F312" s="333"/>
      <c r="G312" s="372">
        <f>G313+G316+G321+G329+G336</f>
        <v>52854420.46</v>
      </c>
      <c r="H312" s="372">
        <f>H313+H316+H321+H329+H336</f>
        <v>48982596.410000004</v>
      </c>
      <c r="I312" s="30">
        <f t="shared" si="6"/>
        <v>92.67455017706574</v>
      </c>
    </row>
    <row r="313" spans="1:9" ht="18.75" customHeight="1">
      <c r="A313" s="104" t="s">
        <v>39</v>
      </c>
      <c r="B313" s="96" t="s">
        <v>54</v>
      </c>
      <c r="C313" s="318" t="s">
        <v>28</v>
      </c>
      <c r="D313" s="319" t="s">
        <v>23</v>
      </c>
      <c r="E313" s="319"/>
      <c r="F313" s="319"/>
      <c r="G313" s="320">
        <f>G314</f>
        <v>4969280.46</v>
      </c>
      <c r="H313" s="320">
        <f>H314</f>
        <v>4969280.46</v>
      </c>
      <c r="I313" s="30">
        <f t="shared" si="6"/>
        <v>100</v>
      </c>
    </row>
    <row r="314" spans="1:9" ht="15.75" customHeight="1">
      <c r="A314" s="105" t="s">
        <v>51</v>
      </c>
      <c r="B314" s="96" t="s">
        <v>54</v>
      </c>
      <c r="C314" s="78" t="s">
        <v>28</v>
      </c>
      <c r="D314" s="71" t="s">
        <v>23</v>
      </c>
      <c r="E314" s="71" t="s">
        <v>218</v>
      </c>
      <c r="F314" s="71"/>
      <c r="G314" s="321">
        <f>G315</f>
        <v>4969280.46</v>
      </c>
      <c r="H314" s="321">
        <f>H315</f>
        <v>4969280.46</v>
      </c>
      <c r="I314" s="30">
        <f t="shared" si="6"/>
        <v>100</v>
      </c>
    </row>
    <row r="315" spans="1:9" ht="19.5" customHeight="1">
      <c r="A315" s="118" t="s">
        <v>341</v>
      </c>
      <c r="B315" s="96" t="s">
        <v>54</v>
      </c>
      <c r="C315" s="371" t="s">
        <v>28</v>
      </c>
      <c r="D315" s="31" t="s">
        <v>23</v>
      </c>
      <c r="E315" s="31" t="s">
        <v>218</v>
      </c>
      <c r="F315" s="31" t="s">
        <v>342</v>
      </c>
      <c r="G315" s="322">
        <v>4969280.46</v>
      </c>
      <c r="H315" s="322">
        <v>4969280.46</v>
      </c>
      <c r="I315" s="30">
        <f t="shared" si="6"/>
        <v>100</v>
      </c>
    </row>
    <row r="316" spans="1:9" ht="15.75" customHeight="1">
      <c r="A316" s="104" t="s">
        <v>35</v>
      </c>
      <c r="B316" s="96" t="s">
        <v>54</v>
      </c>
      <c r="C316" s="318" t="s">
        <v>28</v>
      </c>
      <c r="D316" s="319" t="s">
        <v>30</v>
      </c>
      <c r="E316" s="31"/>
      <c r="F316" s="31"/>
      <c r="G316" s="320">
        <f>G317+G319</f>
        <v>30351000</v>
      </c>
      <c r="H316" s="320">
        <f>H317+H319</f>
        <v>29879340.93</v>
      </c>
      <c r="I316" s="30">
        <f t="shared" si="6"/>
        <v>98.44598507462686</v>
      </c>
    </row>
    <row r="317" spans="1:9" ht="63" customHeight="1">
      <c r="A317" s="440" t="s">
        <v>63</v>
      </c>
      <c r="B317" s="96" t="s">
        <v>54</v>
      </c>
      <c r="C317" s="78" t="s">
        <v>28</v>
      </c>
      <c r="D317" s="71" t="s">
        <v>30</v>
      </c>
      <c r="E317" s="71" t="s">
        <v>219</v>
      </c>
      <c r="F317" s="71"/>
      <c r="G317" s="321">
        <f>G318</f>
        <v>29637000</v>
      </c>
      <c r="H317" s="321">
        <f>H318</f>
        <v>29637000</v>
      </c>
      <c r="I317" s="30">
        <f t="shared" si="6"/>
        <v>100</v>
      </c>
    </row>
    <row r="318" spans="1:9" ht="52.5" customHeight="1">
      <c r="A318" s="122" t="s">
        <v>337</v>
      </c>
      <c r="B318" s="96" t="s">
        <v>54</v>
      </c>
      <c r="C318" s="79" t="s">
        <v>28</v>
      </c>
      <c r="D318" s="31" t="s">
        <v>30</v>
      </c>
      <c r="E318" s="31" t="s">
        <v>219</v>
      </c>
      <c r="F318" s="31" t="s">
        <v>338</v>
      </c>
      <c r="G318" s="322">
        <v>29637000</v>
      </c>
      <c r="H318" s="322">
        <v>29637000</v>
      </c>
      <c r="I318" s="30">
        <f t="shared" si="6"/>
        <v>100</v>
      </c>
    </row>
    <row r="319" spans="1:9" ht="143.25" customHeight="1">
      <c r="A319" s="123" t="s">
        <v>58</v>
      </c>
      <c r="B319" s="96" t="s">
        <v>54</v>
      </c>
      <c r="C319" s="78" t="s">
        <v>28</v>
      </c>
      <c r="D319" s="71" t="s">
        <v>30</v>
      </c>
      <c r="E319" s="71" t="s">
        <v>220</v>
      </c>
      <c r="F319" s="71"/>
      <c r="G319" s="321">
        <f>G320</f>
        <v>714000</v>
      </c>
      <c r="H319" s="321">
        <f>H320</f>
        <v>242340.93</v>
      </c>
      <c r="I319" s="30">
        <f t="shared" si="6"/>
        <v>33.94130672268908</v>
      </c>
    </row>
    <row r="320" spans="1:9" ht="20.25" customHeight="1">
      <c r="A320" s="118" t="s">
        <v>113</v>
      </c>
      <c r="B320" s="96" t="s">
        <v>54</v>
      </c>
      <c r="C320" s="79" t="s">
        <v>28</v>
      </c>
      <c r="D320" s="31" t="s">
        <v>30</v>
      </c>
      <c r="E320" s="31" t="s">
        <v>220</v>
      </c>
      <c r="F320" s="31" t="s">
        <v>112</v>
      </c>
      <c r="G320" s="322">
        <v>714000</v>
      </c>
      <c r="H320" s="322">
        <v>242340.93</v>
      </c>
      <c r="I320" s="30">
        <f t="shared" si="6"/>
        <v>33.94130672268908</v>
      </c>
    </row>
    <row r="321" spans="1:9" ht="18" customHeight="1">
      <c r="A321" s="104" t="s">
        <v>36</v>
      </c>
      <c r="B321" s="96" t="s">
        <v>54</v>
      </c>
      <c r="C321" s="318" t="s">
        <v>28</v>
      </c>
      <c r="D321" s="319" t="s">
        <v>32</v>
      </c>
      <c r="E321" s="31"/>
      <c r="F321" s="31"/>
      <c r="G321" s="320">
        <f>G322+G324+G326</f>
        <v>8087140</v>
      </c>
      <c r="H321" s="320">
        <f>H322+H324+H326</f>
        <v>6516388.59</v>
      </c>
      <c r="I321" s="30">
        <f t="shared" si="6"/>
        <v>80.57717054484033</v>
      </c>
    </row>
    <row r="322" spans="1:9" ht="28.5" customHeight="1" hidden="1">
      <c r="A322" s="105" t="s">
        <v>87</v>
      </c>
      <c r="B322" s="96" t="s">
        <v>54</v>
      </c>
      <c r="C322" s="78" t="s">
        <v>28</v>
      </c>
      <c r="D322" s="71" t="s">
        <v>32</v>
      </c>
      <c r="E322" s="71" t="s">
        <v>88</v>
      </c>
      <c r="F322" s="71"/>
      <c r="G322" s="321">
        <f>G323</f>
        <v>0</v>
      </c>
      <c r="H322" s="321">
        <f>H323</f>
        <v>0</v>
      </c>
      <c r="I322" s="30" t="e">
        <f t="shared" si="6"/>
        <v>#DIV/0!</v>
      </c>
    </row>
    <row r="323" spans="1:9" ht="21.75" customHeight="1" hidden="1">
      <c r="A323" s="118" t="s">
        <v>89</v>
      </c>
      <c r="B323" s="96" t="s">
        <v>54</v>
      </c>
      <c r="C323" s="79" t="s">
        <v>28</v>
      </c>
      <c r="D323" s="31" t="s">
        <v>32</v>
      </c>
      <c r="E323" s="31" t="s">
        <v>88</v>
      </c>
      <c r="F323" s="31" t="s">
        <v>90</v>
      </c>
      <c r="G323" s="322">
        <v>0</v>
      </c>
      <c r="H323" s="322">
        <v>0</v>
      </c>
      <c r="I323" s="30" t="e">
        <f t="shared" si="6"/>
        <v>#DIV/0!</v>
      </c>
    </row>
    <row r="324" spans="1:9" ht="25.5" customHeight="1">
      <c r="A324" s="105" t="s">
        <v>620</v>
      </c>
      <c r="B324" s="96" t="s">
        <v>54</v>
      </c>
      <c r="C324" s="78" t="s">
        <v>28</v>
      </c>
      <c r="D324" s="71" t="s">
        <v>32</v>
      </c>
      <c r="E324" s="71" t="s">
        <v>221</v>
      </c>
      <c r="F324" s="71"/>
      <c r="G324" s="321">
        <f>G325</f>
        <v>191140</v>
      </c>
      <c r="H324" s="321">
        <f>H325</f>
        <v>191140</v>
      </c>
      <c r="I324" s="30">
        <f t="shared" si="6"/>
        <v>100</v>
      </c>
    </row>
    <row r="325" spans="1:9" ht="21" customHeight="1">
      <c r="A325" s="118" t="s">
        <v>113</v>
      </c>
      <c r="B325" s="96" t="s">
        <v>54</v>
      </c>
      <c r="C325" s="79" t="s">
        <v>28</v>
      </c>
      <c r="D325" s="31" t="s">
        <v>32</v>
      </c>
      <c r="E325" s="31" t="s">
        <v>221</v>
      </c>
      <c r="F325" s="31" t="s">
        <v>112</v>
      </c>
      <c r="G325" s="322">
        <v>191140</v>
      </c>
      <c r="H325" s="322">
        <v>191140</v>
      </c>
      <c r="I325" s="30">
        <f t="shared" si="6"/>
        <v>100</v>
      </c>
    </row>
    <row r="326" spans="1:9" ht="42" customHeight="1">
      <c r="A326" s="105" t="s">
        <v>541</v>
      </c>
      <c r="B326" s="96" t="s">
        <v>54</v>
      </c>
      <c r="C326" s="78" t="s">
        <v>28</v>
      </c>
      <c r="D326" s="71" t="s">
        <v>32</v>
      </c>
      <c r="E326" s="71" t="s">
        <v>542</v>
      </c>
      <c r="F326" s="71"/>
      <c r="G326" s="321">
        <f>G327+G328</f>
        <v>7896000</v>
      </c>
      <c r="H326" s="321">
        <f>H327+H328</f>
        <v>6325248.59</v>
      </c>
      <c r="I326" s="30">
        <f t="shared" si="6"/>
        <v>80.10699835359677</v>
      </c>
    </row>
    <row r="327" spans="1:9" ht="27.75" customHeight="1">
      <c r="A327" s="118" t="s">
        <v>543</v>
      </c>
      <c r="B327" s="96" t="s">
        <v>54</v>
      </c>
      <c r="C327" s="79" t="s">
        <v>28</v>
      </c>
      <c r="D327" s="31" t="s">
        <v>32</v>
      </c>
      <c r="E327" s="31" t="s">
        <v>542</v>
      </c>
      <c r="F327" s="31" t="s">
        <v>544</v>
      </c>
      <c r="G327" s="322">
        <v>3435000</v>
      </c>
      <c r="H327" s="322">
        <v>2856732.01</v>
      </c>
      <c r="I327" s="30">
        <f t="shared" si="6"/>
        <v>83.16541513828238</v>
      </c>
    </row>
    <row r="328" spans="1:9" ht="13.5" customHeight="1">
      <c r="A328" s="118" t="s">
        <v>113</v>
      </c>
      <c r="B328" s="96" t="s">
        <v>54</v>
      </c>
      <c r="C328" s="79" t="s">
        <v>28</v>
      </c>
      <c r="D328" s="31" t="s">
        <v>32</v>
      </c>
      <c r="E328" s="31" t="s">
        <v>542</v>
      </c>
      <c r="F328" s="31" t="s">
        <v>112</v>
      </c>
      <c r="G328" s="322">
        <v>4461000</v>
      </c>
      <c r="H328" s="322">
        <v>3468516.58</v>
      </c>
      <c r="I328" s="30">
        <f t="shared" si="6"/>
        <v>77.7519968616902</v>
      </c>
    </row>
    <row r="329" spans="1:9" ht="19.5" customHeight="1">
      <c r="A329" s="104" t="s">
        <v>98</v>
      </c>
      <c r="B329" s="96" t="s">
        <v>54</v>
      </c>
      <c r="C329" s="318" t="s">
        <v>28</v>
      </c>
      <c r="D329" s="319" t="s">
        <v>33</v>
      </c>
      <c r="E329" s="373"/>
      <c r="F329" s="373"/>
      <c r="G329" s="320">
        <f>G330+G334</f>
        <v>8660000</v>
      </c>
      <c r="H329" s="320">
        <f>H330+H334</f>
        <v>6981259.33</v>
      </c>
      <c r="I329" s="30">
        <f t="shared" si="6"/>
        <v>80.61500381062355</v>
      </c>
    </row>
    <row r="330" spans="1:9" ht="63.75" customHeight="1">
      <c r="A330" s="105" t="s">
        <v>91</v>
      </c>
      <c r="B330" s="96" t="s">
        <v>54</v>
      </c>
      <c r="C330" s="328" t="s">
        <v>28</v>
      </c>
      <c r="D330" s="342" t="s">
        <v>33</v>
      </c>
      <c r="E330" s="71" t="s">
        <v>222</v>
      </c>
      <c r="F330" s="342"/>
      <c r="G330" s="321">
        <f>SUM(G331:G333)</f>
        <v>6797000</v>
      </c>
      <c r="H330" s="321">
        <f>SUM(H331:H333)</f>
        <v>5926259.66</v>
      </c>
      <c r="I330" s="30">
        <f t="shared" si="6"/>
        <v>87.18934323966457</v>
      </c>
    </row>
    <row r="331" spans="1:9" ht="36" customHeight="1">
      <c r="A331" s="103" t="s">
        <v>115</v>
      </c>
      <c r="B331" s="96" t="s">
        <v>54</v>
      </c>
      <c r="C331" s="330" t="s">
        <v>28</v>
      </c>
      <c r="D331" s="329" t="s">
        <v>33</v>
      </c>
      <c r="E331" s="31" t="s">
        <v>222</v>
      </c>
      <c r="F331" s="329" t="s">
        <v>116</v>
      </c>
      <c r="G331" s="322">
        <v>154446.94</v>
      </c>
      <c r="H331" s="322">
        <v>149205.25</v>
      </c>
      <c r="I331" s="30">
        <f t="shared" si="6"/>
        <v>96.60615483867792</v>
      </c>
    </row>
    <row r="332" spans="1:9" ht="25.5" customHeight="1">
      <c r="A332" s="118" t="s">
        <v>339</v>
      </c>
      <c r="B332" s="96" t="s">
        <v>54</v>
      </c>
      <c r="C332" s="330" t="s">
        <v>28</v>
      </c>
      <c r="D332" s="329" t="s">
        <v>33</v>
      </c>
      <c r="E332" s="31" t="s">
        <v>222</v>
      </c>
      <c r="F332" s="329" t="s">
        <v>340</v>
      </c>
      <c r="G332" s="322">
        <v>6187456.77</v>
      </c>
      <c r="H332" s="322">
        <v>5399630.96</v>
      </c>
      <c r="I332" s="30">
        <f t="shared" si="6"/>
        <v>87.26737269794292</v>
      </c>
    </row>
    <row r="333" spans="1:9" ht="17.25" customHeight="1">
      <c r="A333" s="118" t="s">
        <v>113</v>
      </c>
      <c r="B333" s="96" t="s">
        <v>54</v>
      </c>
      <c r="C333" s="330" t="s">
        <v>343</v>
      </c>
      <c r="D333" s="329" t="s">
        <v>33</v>
      </c>
      <c r="E333" s="31" t="s">
        <v>222</v>
      </c>
      <c r="F333" s="329" t="s">
        <v>112</v>
      </c>
      <c r="G333" s="322">
        <v>455096.29</v>
      </c>
      <c r="H333" s="322">
        <v>377423.45</v>
      </c>
      <c r="I333" s="30">
        <f t="shared" si="6"/>
        <v>82.93265805352974</v>
      </c>
    </row>
    <row r="334" spans="1:9" ht="64.5" customHeight="1">
      <c r="A334" s="123" t="s">
        <v>224</v>
      </c>
      <c r="B334" s="96" t="s">
        <v>54</v>
      </c>
      <c r="C334" s="328" t="s">
        <v>28</v>
      </c>
      <c r="D334" s="342" t="s">
        <v>33</v>
      </c>
      <c r="E334" s="71" t="s">
        <v>225</v>
      </c>
      <c r="F334" s="342"/>
      <c r="G334" s="321">
        <f>G335</f>
        <v>1863000</v>
      </c>
      <c r="H334" s="321">
        <f>H335</f>
        <v>1054999.67</v>
      </c>
      <c r="I334" s="30">
        <f t="shared" si="6"/>
        <v>56.629075147611374</v>
      </c>
    </row>
    <row r="335" spans="1:9" ht="31.5" customHeight="1">
      <c r="A335" s="103" t="s">
        <v>115</v>
      </c>
      <c r="B335" s="96" t="s">
        <v>54</v>
      </c>
      <c r="C335" s="330" t="s">
        <v>28</v>
      </c>
      <c r="D335" s="329" t="s">
        <v>33</v>
      </c>
      <c r="E335" s="31" t="s">
        <v>225</v>
      </c>
      <c r="F335" s="329" t="s">
        <v>354</v>
      </c>
      <c r="G335" s="322">
        <v>1863000</v>
      </c>
      <c r="H335" s="322">
        <v>1054999.67</v>
      </c>
      <c r="I335" s="30">
        <f t="shared" si="6"/>
        <v>56.629075147611374</v>
      </c>
    </row>
    <row r="336" spans="1:9" ht="16.5" customHeight="1">
      <c r="A336" s="104" t="s">
        <v>621</v>
      </c>
      <c r="B336" s="96" t="s">
        <v>54</v>
      </c>
      <c r="C336" s="318" t="s">
        <v>28</v>
      </c>
      <c r="D336" s="319" t="s">
        <v>413</v>
      </c>
      <c r="E336" s="373"/>
      <c r="F336" s="373"/>
      <c r="G336" s="320">
        <f>G337+G339</f>
        <v>787000</v>
      </c>
      <c r="H336" s="320">
        <f>H337+H339</f>
        <v>636327.1000000001</v>
      </c>
      <c r="I336" s="30">
        <f t="shared" si="6"/>
        <v>80.85477763659468</v>
      </c>
    </row>
    <row r="337" spans="1:9" ht="16.5" customHeight="1">
      <c r="A337" s="105" t="s">
        <v>622</v>
      </c>
      <c r="B337" s="96" t="s">
        <v>54</v>
      </c>
      <c r="C337" s="328" t="s">
        <v>28</v>
      </c>
      <c r="D337" s="342" t="s">
        <v>413</v>
      </c>
      <c r="E337" s="71" t="s">
        <v>226</v>
      </c>
      <c r="F337" s="342"/>
      <c r="G337" s="321">
        <f>G338</f>
        <v>200000</v>
      </c>
      <c r="H337" s="321">
        <f>H338</f>
        <v>193540</v>
      </c>
      <c r="I337" s="30">
        <f t="shared" si="6"/>
        <v>96.77</v>
      </c>
    </row>
    <row r="338" spans="1:10" ht="27.75" customHeight="1">
      <c r="A338" s="103" t="s">
        <v>115</v>
      </c>
      <c r="B338" s="96" t="s">
        <v>54</v>
      </c>
      <c r="C338" s="330" t="s">
        <v>28</v>
      </c>
      <c r="D338" s="329" t="s">
        <v>413</v>
      </c>
      <c r="E338" s="31" t="s">
        <v>226</v>
      </c>
      <c r="F338" s="329" t="s">
        <v>116</v>
      </c>
      <c r="G338" s="322">
        <v>200000</v>
      </c>
      <c r="H338" s="322">
        <v>193540</v>
      </c>
      <c r="I338" s="30">
        <f t="shared" si="6"/>
        <v>96.77</v>
      </c>
      <c r="J338" s="33"/>
    </row>
    <row r="339" spans="1:9" ht="27" customHeight="1">
      <c r="A339" s="123" t="s">
        <v>99</v>
      </c>
      <c r="B339" s="96" t="s">
        <v>54</v>
      </c>
      <c r="C339" s="328" t="s">
        <v>28</v>
      </c>
      <c r="D339" s="342" t="s">
        <v>413</v>
      </c>
      <c r="E339" s="71" t="s">
        <v>223</v>
      </c>
      <c r="F339" s="342"/>
      <c r="G339" s="321">
        <f>SUM(G340:G342)</f>
        <v>587000</v>
      </c>
      <c r="H339" s="321">
        <f>SUM(H340:H342)</f>
        <v>442787.10000000003</v>
      </c>
      <c r="I339" s="30">
        <f t="shared" si="6"/>
        <v>75.43221465076661</v>
      </c>
    </row>
    <row r="340" spans="1:9" ht="27" customHeight="1">
      <c r="A340" s="103" t="s">
        <v>117</v>
      </c>
      <c r="B340" s="96" t="s">
        <v>54</v>
      </c>
      <c r="C340" s="79" t="s">
        <v>28</v>
      </c>
      <c r="D340" s="31" t="s">
        <v>413</v>
      </c>
      <c r="E340" s="31" t="s">
        <v>223</v>
      </c>
      <c r="F340" s="31" t="s">
        <v>118</v>
      </c>
      <c r="G340" s="322">
        <v>419399.6</v>
      </c>
      <c r="H340" s="322">
        <v>315231.8</v>
      </c>
      <c r="I340" s="30">
        <f t="shared" si="6"/>
        <v>75.16263725573415</v>
      </c>
    </row>
    <row r="341" spans="1:9" ht="28.5" customHeight="1">
      <c r="A341" s="103" t="s">
        <v>114</v>
      </c>
      <c r="B341" s="96" t="s">
        <v>54</v>
      </c>
      <c r="C341" s="79" t="s">
        <v>28</v>
      </c>
      <c r="D341" s="31" t="s">
        <v>413</v>
      </c>
      <c r="E341" s="31" t="s">
        <v>223</v>
      </c>
      <c r="F341" s="31" t="s">
        <v>153</v>
      </c>
      <c r="G341" s="322">
        <v>136630.7</v>
      </c>
      <c r="H341" s="322">
        <v>96585.6</v>
      </c>
      <c r="I341" s="30">
        <f t="shared" si="6"/>
        <v>70.69099404453026</v>
      </c>
    </row>
    <row r="342" spans="1:10" ht="36.75" customHeight="1">
      <c r="A342" s="103" t="s">
        <v>115</v>
      </c>
      <c r="B342" s="96" t="s">
        <v>54</v>
      </c>
      <c r="C342" s="79" t="s">
        <v>28</v>
      </c>
      <c r="D342" s="31" t="s">
        <v>413</v>
      </c>
      <c r="E342" s="31" t="s">
        <v>223</v>
      </c>
      <c r="F342" s="31" t="s">
        <v>116</v>
      </c>
      <c r="G342" s="322">
        <v>30969.7</v>
      </c>
      <c r="H342" s="322">
        <v>30969.7</v>
      </c>
      <c r="I342" s="30">
        <f t="shared" si="6"/>
        <v>100</v>
      </c>
      <c r="J342" s="33"/>
    </row>
    <row r="343" spans="1:9" ht="18" customHeight="1">
      <c r="A343" s="124" t="s">
        <v>100</v>
      </c>
      <c r="B343" s="109" t="s">
        <v>54</v>
      </c>
      <c r="C343" s="374" t="s">
        <v>52</v>
      </c>
      <c r="D343" s="374"/>
      <c r="E343" s="336"/>
      <c r="F343" s="374"/>
      <c r="G343" s="372">
        <f>G344</f>
        <v>5566783.59</v>
      </c>
      <c r="H343" s="372">
        <f>H344</f>
        <v>5368955.63</v>
      </c>
      <c r="I343" s="30">
        <f aca="true" t="shared" si="8" ref="I343:I369">H343/G343*100</f>
        <v>96.44627895441505</v>
      </c>
    </row>
    <row r="344" spans="1:9" ht="30" customHeight="1">
      <c r="A344" s="104" t="s">
        <v>106</v>
      </c>
      <c r="B344" s="96" t="s">
        <v>54</v>
      </c>
      <c r="C344" s="114" t="s">
        <v>52</v>
      </c>
      <c r="D344" s="72" t="s">
        <v>29</v>
      </c>
      <c r="E344" s="319"/>
      <c r="F344" s="72"/>
      <c r="G344" s="320">
        <f>G346+G348+G351</f>
        <v>5566783.59</v>
      </c>
      <c r="H344" s="320">
        <f>H346+H348+H351</f>
        <v>5368955.63</v>
      </c>
      <c r="I344" s="30">
        <f t="shared" si="8"/>
        <v>96.44627895441505</v>
      </c>
    </row>
    <row r="345" spans="1:9" ht="26.25" customHeight="1">
      <c r="A345" s="117" t="s">
        <v>623</v>
      </c>
      <c r="B345" s="96" t="s">
        <v>54</v>
      </c>
      <c r="C345" s="375" t="s">
        <v>52</v>
      </c>
      <c r="D345" s="345" t="s">
        <v>29</v>
      </c>
      <c r="E345" s="345" t="s">
        <v>227</v>
      </c>
      <c r="F345" s="345"/>
      <c r="G345" s="346">
        <f>G346+G348</f>
        <v>2761962.59</v>
      </c>
      <c r="H345" s="346">
        <f>H346+H348</f>
        <v>2761962.59</v>
      </c>
      <c r="I345" s="30">
        <f t="shared" si="8"/>
        <v>100</v>
      </c>
    </row>
    <row r="346" spans="1:9" ht="41.25" customHeight="1">
      <c r="A346" s="105" t="s">
        <v>624</v>
      </c>
      <c r="B346" s="96" t="s">
        <v>54</v>
      </c>
      <c r="C346" s="78" t="s">
        <v>52</v>
      </c>
      <c r="D346" s="71" t="s">
        <v>29</v>
      </c>
      <c r="E346" s="71" t="s">
        <v>228</v>
      </c>
      <c r="F346" s="71"/>
      <c r="G346" s="321">
        <f>G347</f>
        <v>330000</v>
      </c>
      <c r="H346" s="321">
        <f>H347</f>
        <v>330000</v>
      </c>
      <c r="I346" s="30">
        <f t="shared" si="8"/>
        <v>100</v>
      </c>
    </row>
    <row r="347" spans="1:9" ht="25.5">
      <c r="A347" s="103" t="s">
        <v>115</v>
      </c>
      <c r="B347" s="96" t="s">
        <v>54</v>
      </c>
      <c r="C347" s="79" t="s">
        <v>52</v>
      </c>
      <c r="D347" s="31" t="s">
        <v>29</v>
      </c>
      <c r="E347" s="31" t="s">
        <v>228</v>
      </c>
      <c r="F347" s="31" t="s">
        <v>116</v>
      </c>
      <c r="G347" s="322">
        <v>330000</v>
      </c>
      <c r="H347" s="322">
        <v>330000</v>
      </c>
      <c r="I347" s="30">
        <f t="shared" si="8"/>
        <v>100</v>
      </c>
    </row>
    <row r="348" spans="1:9" ht="12.75">
      <c r="A348" s="105" t="s">
        <v>625</v>
      </c>
      <c r="B348" s="96" t="s">
        <v>54</v>
      </c>
      <c r="C348" s="78" t="s">
        <v>52</v>
      </c>
      <c r="D348" s="71" t="s">
        <v>29</v>
      </c>
      <c r="E348" s="71" t="s">
        <v>229</v>
      </c>
      <c r="F348" s="71"/>
      <c r="G348" s="321">
        <f>G349+G350</f>
        <v>2431962.59</v>
      </c>
      <c r="H348" s="321">
        <f>H349+H350</f>
        <v>2431962.59</v>
      </c>
      <c r="I348" s="30">
        <f t="shared" si="8"/>
        <v>100</v>
      </c>
    </row>
    <row r="349" spans="1:9" ht="25.5">
      <c r="A349" s="103" t="s">
        <v>115</v>
      </c>
      <c r="B349" s="96" t="s">
        <v>54</v>
      </c>
      <c r="C349" s="79" t="s">
        <v>52</v>
      </c>
      <c r="D349" s="31" t="s">
        <v>29</v>
      </c>
      <c r="E349" s="31" t="s">
        <v>229</v>
      </c>
      <c r="F349" s="31" t="s">
        <v>116</v>
      </c>
      <c r="G349" s="322">
        <v>1129771.56</v>
      </c>
      <c r="H349" s="322">
        <v>1129771.56</v>
      </c>
      <c r="I349" s="30">
        <f t="shared" si="8"/>
        <v>100</v>
      </c>
    </row>
    <row r="350" spans="1:9" ht="38.25">
      <c r="A350" s="103" t="s">
        <v>627</v>
      </c>
      <c r="B350" s="96" t="s">
        <v>54</v>
      </c>
      <c r="C350" s="79" t="s">
        <v>52</v>
      </c>
      <c r="D350" s="31" t="s">
        <v>29</v>
      </c>
      <c r="E350" s="31" t="s">
        <v>229</v>
      </c>
      <c r="F350" s="31" t="s">
        <v>628</v>
      </c>
      <c r="G350" s="322">
        <v>1302191.03</v>
      </c>
      <c r="H350" s="322">
        <v>1302191.03</v>
      </c>
      <c r="I350" s="30">
        <f t="shared" si="8"/>
        <v>100</v>
      </c>
    </row>
    <row r="351" spans="1:9" ht="38.25">
      <c r="A351" s="135" t="s">
        <v>262</v>
      </c>
      <c r="B351" s="136" t="s">
        <v>54</v>
      </c>
      <c r="C351" s="376" t="s">
        <v>52</v>
      </c>
      <c r="D351" s="377" t="s">
        <v>29</v>
      </c>
      <c r="E351" s="377" t="s">
        <v>263</v>
      </c>
      <c r="F351" s="377"/>
      <c r="G351" s="378">
        <f>G352</f>
        <v>2804821</v>
      </c>
      <c r="H351" s="378">
        <f>H352</f>
        <v>2606993.04</v>
      </c>
      <c r="I351" s="30">
        <f t="shared" si="8"/>
        <v>92.94685971047707</v>
      </c>
    </row>
    <row r="352" spans="1:9" ht="38.25">
      <c r="A352" s="103" t="s">
        <v>264</v>
      </c>
      <c r="B352" s="96" t="s">
        <v>54</v>
      </c>
      <c r="C352" s="79" t="s">
        <v>52</v>
      </c>
      <c r="D352" s="31" t="s">
        <v>29</v>
      </c>
      <c r="E352" s="31" t="s">
        <v>263</v>
      </c>
      <c r="F352" s="31" t="s">
        <v>265</v>
      </c>
      <c r="G352" s="322">
        <v>2804821</v>
      </c>
      <c r="H352" s="322">
        <v>2606993.04</v>
      </c>
      <c r="I352" s="30">
        <f t="shared" si="8"/>
        <v>92.94685971047707</v>
      </c>
    </row>
    <row r="353" spans="1:9" ht="12.75">
      <c r="A353" s="124" t="s">
        <v>101</v>
      </c>
      <c r="B353" s="109" t="s">
        <v>54</v>
      </c>
      <c r="C353" s="374" t="s">
        <v>27</v>
      </c>
      <c r="D353" s="374"/>
      <c r="E353" s="336"/>
      <c r="F353" s="374"/>
      <c r="G353" s="372">
        <f aca="true" t="shared" si="9" ref="G353:H355">G354</f>
        <v>600000</v>
      </c>
      <c r="H353" s="372">
        <f t="shared" si="9"/>
        <v>600000</v>
      </c>
      <c r="I353" s="30">
        <f t="shared" si="8"/>
        <v>100</v>
      </c>
    </row>
    <row r="354" spans="1:9" ht="12.75">
      <c r="A354" s="104" t="s">
        <v>48</v>
      </c>
      <c r="B354" s="96" t="s">
        <v>54</v>
      </c>
      <c r="C354" s="114" t="s">
        <v>27</v>
      </c>
      <c r="D354" s="72" t="s">
        <v>30</v>
      </c>
      <c r="E354" s="319"/>
      <c r="F354" s="72"/>
      <c r="G354" s="320">
        <f t="shared" si="9"/>
        <v>600000</v>
      </c>
      <c r="H354" s="320">
        <f t="shared" si="9"/>
        <v>600000</v>
      </c>
      <c r="I354" s="30">
        <f t="shared" si="8"/>
        <v>100</v>
      </c>
    </row>
    <row r="355" spans="1:9" ht="25.5">
      <c r="A355" s="110" t="s">
        <v>629</v>
      </c>
      <c r="B355" s="96" t="s">
        <v>54</v>
      </c>
      <c r="C355" s="379" t="s">
        <v>27</v>
      </c>
      <c r="D355" s="380" t="s">
        <v>30</v>
      </c>
      <c r="E355" s="380" t="s">
        <v>230</v>
      </c>
      <c r="F355" s="380"/>
      <c r="G355" s="346">
        <f t="shared" si="9"/>
        <v>600000</v>
      </c>
      <c r="H355" s="346">
        <f t="shared" si="9"/>
        <v>600000</v>
      </c>
      <c r="I355" s="30">
        <f t="shared" si="8"/>
        <v>100</v>
      </c>
    </row>
    <row r="356" spans="1:9" ht="38.25">
      <c r="A356" s="103" t="s">
        <v>349</v>
      </c>
      <c r="B356" s="96" t="s">
        <v>54</v>
      </c>
      <c r="C356" s="79" t="s">
        <v>27</v>
      </c>
      <c r="D356" s="31" t="s">
        <v>30</v>
      </c>
      <c r="E356" s="31" t="s">
        <v>230</v>
      </c>
      <c r="F356" s="31" t="s">
        <v>348</v>
      </c>
      <c r="G356" s="322">
        <v>600000</v>
      </c>
      <c r="H356" s="322">
        <v>600000</v>
      </c>
      <c r="I356" s="30">
        <f t="shared" si="8"/>
        <v>100</v>
      </c>
    </row>
    <row r="357" spans="1:9" ht="31.5">
      <c r="A357" s="111" t="s">
        <v>97</v>
      </c>
      <c r="B357" s="109" t="s">
        <v>54</v>
      </c>
      <c r="C357" s="368" t="s">
        <v>92</v>
      </c>
      <c r="D357" s="333"/>
      <c r="E357" s="333"/>
      <c r="F357" s="333"/>
      <c r="G357" s="334">
        <f aca="true" t="shared" si="10" ref="G357:H359">G358</f>
        <v>2189263.26</v>
      </c>
      <c r="H357" s="334">
        <f t="shared" si="10"/>
        <v>2189263.26</v>
      </c>
      <c r="I357" s="30">
        <f t="shared" si="8"/>
        <v>100</v>
      </c>
    </row>
    <row r="358" spans="1:9" ht="12.75">
      <c r="A358" s="104" t="s">
        <v>344</v>
      </c>
      <c r="B358" s="96" t="s">
        <v>54</v>
      </c>
      <c r="C358" s="318" t="s">
        <v>92</v>
      </c>
      <c r="D358" s="340" t="s">
        <v>23</v>
      </c>
      <c r="E358" s="340"/>
      <c r="F358" s="340"/>
      <c r="G358" s="323">
        <f t="shared" si="10"/>
        <v>2189263.26</v>
      </c>
      <c r="H358" s="323">
        <f t="shared" si="10"/>
        <v>2189263.26</v>
      </c>
      <c r="I358" s="30">
        <f t="shared" si="8"/>
        <v>100</v>
      </c>
    </row>
    <row r="359" spans="1:9" ht="12.75">
      <c r="A359" s="105" t="s">
        <v>344</v>
      </c>
      <c r="B359" s="96" t="s">
        <v>54</v>
      </c>
      <c r="C359" s="78" t="s">
        <v>92</v>
      </c>
      <c r="D359" s="71" t="s">
        <v>23</v>
      </c>
      <c r="E359" s="71" t="s">
        <v>231</v>
      </c>
      <c r="F359" s="71"/>
      <c r="G359" s="321">
        <f t="shared" si="10"/>
        <v>2189263.26</v>
      </c>
      <c r="H359" s="321">
        <f t="shared" si="10"/>
        <v>2189263.26</v>
      </c>
      <c r="I359" s="30">
        <f t="shared" si="8"/>
        <v>100</v>
      </c>
    </row>
    <row r="360" spans="1:9" ht="25.5">
      <c r="A360" s="118" t="s">
        <v>630</v>
      </c>
      <c r="B360" s="96" t="s">
        <v>54</v>
      </c>
      <c r="C360" s="79" t="s">
        <v>92</v>
      </c>
      <c r="D360" s="31" t="s">
        <v>23</v>
      </c>
      <c r="E360" s="31" t="s">
        <v>231</v>
      </c>
      <c r="F360" s="31" t="s">
        <v>345</v>
      </c>
      <c r="G360" s="322">
        <v>2189263.26</v>
      </c>
      <c r="H360" s="322">
        <v>2189263.26</v>
      </c>
      <c r="I360" s="30">
        <f t="shared" si="8"/>
        <v>100</v>
      </c>
    </row>
    <row r="361" spans="1:9" ht="38.25">
      <c r="A361" s="124" t="s">
        <v>102</v>
      </c>
      <c r="B361" s="109" t="s">
        <v>54</v>
      </c>
      <c r="C361" s="381" t="s">
        <v>56</v>
      </c>
      <c r="D361" s="336"/>
      <c r="E361" s="336"/>
      <c r="F361" s="336"/>
      <c r="G361" s="372">
        <f>G362</f>
        <v>7258000</v>
      </c>
      <c r="H361" s="372">
        <f>H362</f>
        <v>7224000</v>
      </c>
      <c r="I361" s="30">
        <f t="shared" si="8"/>
        <v>99.53155139156793</v>
      </c>
    </row>
    <row r="362" spans="1:9" ht="38.25">
      <c r="A362" s="112" t="s">
        <v>103</v>
      </c>
      <c r="B362" s="96" t="s">
        <v>54</v>
      </c>
      <c r="C362" s="318" t="s">
        <v>56</v>
      </c>
      <c r="D362" s="340" t="s">
        <v>23</v>
      </c>
      <c r="E362" s="340"/>
      <c r="F362" s="340"/>
      <c r="G362" s="320">
        <f>G367+G365+G363</f>
        <v>7258000</v>
      </c>
      <c r="H362" s="320">
        <f>H367+H365+H363</f>
        <v>7224000</v>
      </c>
      <c r="I362" s="30">
        <f t="shared" si="8"/>
        <v>99.53155139156793</v>
      </c>
    </row>
    <row r="363" spans="1:9" ht="38.25">
      <c r="A363" s="125" t="s">
        <v>64</v>
      </c>
      <c r="B363" s="96" t="s">
        <v>54</v>
      </c>
      <c r="C363" s="382" t="s">
        <v>56</v>
      </c>
      <c r="D363" s="382" t="s">
        <v>23</v>
      </c>
      <c r="E363" s="382" t="s">
        <v>232</v>
      </c>
      <c r="F363" s="338"/>
      <c r="G363" s="321">
        <f>G364</f>
        <v>1762000</v>
      </c>
      <c r="H363" s="321">
        <f>H364</f>
        <v>1728000</v>
      </c>
      <c r="I363" s="30">
        <f t="shared" si="8"/>
        <v>98.07037457434733</v>
      </c>
    </row>
    <row r="364" spans="1:9" ht="12.75">
      <c r="A364" s="126" t="s">
        <v>346</v>
      </c>
      <c r="B364" s="96" t="s">
        <v>54</v>
      </c>
      <c r="C364" s="79" t="s">
        <v>56</v>
      </c>
      <c r="D364" s="339" t="s">
        <v>23</v>
      </c>
      <c r="E364" s="383" t="s">
        <v>232</v>
      </c>
      <c r="F364" s="339" t="s">
        <v>347</v>
      </c>
      <c r="G364" s="327">
        <v>1762000</v>
      </c>
      <c r="H364" s="327">
        <v>1728000</v>
      </c>
      <c r="I364" s="30">
        <f t="shared" si="8"/>
        <v>98.07037457434733</v>
      </c>
    </row>
    <row r="365" spans="1:9" ht="12.75">
      <c r="A365" s="125" t="s">
        <v>65</v>
      </c>
      <c r="B365" s="96" t="s">
        <v>54</v>
      </c>
      <c r="C365" s="382" t="s">
        <v>56</v>
      </c>
      <c r="D365" s="382" t="s">
        <v>23</v>
      </c>
      <c r="E365" s="382" t="s">
        <v>233</v>
      </c>
      <c r="F365" s="338"/>
      <c r="G365" s="321">
        <f>G366</f>
        <v>4000000</v>
      </c>
      <c r="H365" s="321">
        <f>H366</f>
        <v>4000000</v>
      </c>
      <c r="I365" s="30">
        <f t="shared" si="8"/>
        <v>100</v>
      </c>
    </row>
    <row r="366" spans="1:9" ht="12.75">
      <c r="A366" s="127" t="s">
        <v>346</v>
      </c>
      <c r="B366" s="96" t="s">
        <v>54</v>
      </c>
      <c r="C366" s="79" t="s">
        <v>56</v>
      </c>
      <c r="D366" s="339" t="s">
        <v>23</v>
      </c>
      <c r="E366" s="383" t="s">
        <v>233</v>
      </c>
      <c r="F366" s="339" t="s">
        <v>347</v>
      </c>
      <c r="G366" s="366">
        <v>4000000</v>
      </c>
      <c r="H366" s="366">
        <v>4000000</v>
      </c>
      <c r="I366" s="30">
        <f t="shared" si="8"/>
        <v>100</v>
      </c>
    </row>
    <row r="367" spans="1:9" ht="42.75" customHeight="1">
      <c r="A367" s="128" t="s">
        <v>0</v>
      </c>
      <c r="B367" s="129" t="s">
        <v>54</v>
      </c>
      <c r="C367" s="384" t="s">
        <v>56</v>
      </c>
      <c r="D367" s="384" t="s">
        <v>23</v>
      </c>
      <c r="E367" s="384" t="s">
        <v>1</v>
      </c>
      <c r="F367" s="385"/>
      <c r="G367" s="386">
        <f>G368</f>
        <v>1496000</v>
      </c>
      <c r="H367" s="386">
        <f>H368</f>
        <v>1496000</v>
      </c>
      <c r="I367" s="30">
        <f t="shared" si="8"/>
        <v>100</v>
      </c>
    </row>
    <row r="368" spans="1:9" ht="20.25" customHeight="1" thickBot="1">
      <c r="A368" s="130" t="s">
        <v>346</v>
      </c>
      <c r="B368" s="96" t="s">
        <v>54</v>
      </c>
      <c r="C368" s="387" t="s">
        <v>56</v>
      </c>
      <c r="D368" s="388" t="s">
        <v>23</v>
      </c>
      <c r="E368" s="389" t="s">
        <v>1</v>
      </c>
      <c r="F368" s="388" t="s">
        <v>347</v>
      </c>
      <c r="G368" s="390">
        <v>1496000</v>
      </c>
      <c r="H368" s="390">
        <v>1496000</v>
      </c>
      <c r="I368" s="30">
        <f t="shared" si="8"/>
        <v>100</v>
      </c>
    </row>
    <row r="369" spans="1:9" ht="16.5" thickBot="1">
      <c r="A369" s="399" t="s">
        <v>40</v>
      </c>
      <c r="B369" s="134" t="s">
        <v>54</v>
      </c>
      <c r="C369" s="400"/>
      <c r="D369" s="400"/>
      <c r="E369" s="400"/>
      <c r="F369" s="400"/>
      <c r="G369" s="391">
        <f>G13+G81+G85+G113+G131+G275+G308+G312+G343+G353+G357+G361</f>
        <v>487010328.99999994</v>
      </c>
      <c r="H369" s="391">
        <f>H13+H81+H85+H113+H131+H275+H308+H312+H343+H353+H357+H361</f>
        <v>416868379.06</v>
      </c>
      <c r="I369" s="30">
        <f t="shared" si="8"/>
        <v>85.59744100622557</v>
      </c>
    </row>
    <row r="371" spans="5:7" ht="12.75">
      <c r="E371"/>
      <c r="G371" s="32"/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17" bottom="0.17" header="0.5118110236220472" footer="0.1968503937007874"/>
  <pageSetup fitToHeight="8" horizontalDpi="600" verticalDpi="600" orientation="portrait" paperSize="9" scale="70" r:id="rId1"/>
  <rowBreaks count="2" manualBreakCount="2">
    <brk id="46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7">
      <selection activeCell="C17" sqref="C17:D17"/>
    </sheetView>
  </sheetViews>
  <sheetFormatPr defaultColWidth="9.00390625" defaultRowHeight="12.75"/>
  <cols>
    <col min="1" max="1" width="51.75390625" style="19" customWidth="1"/>
    <col min="2" max="2" width="33.875" style="20" customWidth="1"/>
    <col min="3" max="3" width="19.625" style="19" customWidth="1"/>
    <col min="4" max="4" width="16.625" style="0" customWidth="1"/>
    <col min="5" max="5" width="8.25390625" style="0" customWidth="1"/>
    <col min="6" max="6" width="13.875" style="0" bestFit="1" customWidth="1"/>
  </cols>
  <sheetData>
    <row r="1" spans="1:2" ht="24" customHeight="1">
      <c r="A1" s="401" t="s">
        <v>5</v>
      </c>
      <c r="B1" s="441">
        <v>480894329</v>
      </c>
    </row>
    <row r="2" spans="1:2" ht="20.25" customHeight="1">
      <c r="A2" s="6" t="s">
        <v>6</v>
      </c>
      <c r="B2" s="441">
        <v>358419894</v>
      </c>
    </row>
    <row r="3" spans="1:2" ht="22.5" customHeight="1">
      <c r="A3" s="401" t="s">
        <v>7</v>
      </c>
      <c r="B3" s="441">
        <v>487010329</v>
      </c>
    </row>
    <row r="4" spans="1:2" ht="24.75" customHeight="1">
      <c r="A4" s="401" t="s">
        <v>8</v>
      </c>
      <c r="B4" s="441">
        <f>B1-B3</f>
        <v>-6116000</v>
      </c>
    </row>
    <row r="5" spans="1:2" ht="19.5" customHeight="1">
      <c r="A5" s="442"/>
      <c r="B5" s="443">
        <f>-B4/(B1-B2)*100</f>
        <v>4.993695214842183</v>
      </c>
    </row>
    <row r="6" ht="27.75" customHeight="1"/>
    <row r="10" spans="1:5" ht="29.25" customHeight="1">
      <c r="A10" s="137"/>
      <c r="B10" s="509" t="s">
        <v>140</v>
      </c>
      <c r="C10" s="510"/>
      <c r="D10" s="510"/>
      <c r="E10" s="138"/>
    </row>
    <row r="11" spans="1:5" s="19" customFormat="1" ht="12.75">
      <c r="A11" s="139"/>
      <c r="B11" s="511"/>
      <c r="C11" s="511"/>
      <c r="D11" s="137"/>
      <c r="E11" s="137"/>
    </row>
    <row r="12" spans="1:5" s="19" customFormat="1" ht="12.75">
      <c r="A12" s="137"/>
      <c r="B12" s="140"/>
      <c r="C12" s="137"/>
      <c r="D12" s="137"/>
      <c r="E12" s="137"/>
    </row>
    <row r="13" spans="1:5" s="19" customFormat="1" ht="15.75">
      <c r="A13" s="512" t="s">
        <v>450</v>
      </c>
      <c r="B13" s="512"/>
      <c r="C13" s="512"/>
      <c r="D13" s="449"/>
      <c r="E13" s="449"/>
    </row>
    <row r="14" spans="1:5" s="19" customFormat="1" ht="16.5" thickBot="1">
      <c r="A14" s="449"/>
      <c r="B14" s="450"/>
      <c r="C14" s="449"/>
      <c r="D14" s="449"/>
      <c r="E14" s="449"/>
    </row>
    <row r="15" spans="1:5" s="21" customFormat="1" ht="63">
      <c r="A15" s="451" t="s">
        <v>471</v>
      </c>
      <c r="B15" s="452" t="s">
        <v>472</v>
      </c>
      <c r="C15" s="453" t="s">
        <v>473</v>
      </c>
      <c r="D15" s="453" t="s">
        <v>469</v>
      </c>
      <c r="E15" s="454" t="s">
        <v>474</v>
      </c>
    </row>
    <row r="16" spans="1:5" s="21" customFormat="1" ht="15.75">
      <c r="A16" s="455">
        <v>1</v>
      </c>
      <c r="B16" s="456" t="s">
        <v>475</v>
      </c>
      <c r="C16" s="457">
        <v>11</v>
      </c>
      <c r="D16" s="457">
        <v>11</v>
      </c>
      <c r="E16" s="458">
        <v>11</v>
      </c>
    </row>
    <row r="17" spans="1:5" s="74" customFormat="1" ht="33.75" customHeight="1">
      <c r="A17" s="444" t="s">
        <v>476</v>
      </c>
      <c r="B17" s="459" t="s">
        <v>477</v>
      </c>
      <c r="C17" s="460">
        <f>C18+C23+C28+C38</f>
        <v>6116000</v>
      </c>
      <c r="D17" s="460">
        <f>D18+D23+D28+D38</f>
        <v>-9660320.48000002</v>
      </c>
      <c r="E17" s="461">
        <f aca="true" t="shared" si="0" ref="E17:E40">D17/C17*100</f>
        <v>-157.9516102027472</v>
      </c>
    </row>
    <row r="18" spans="1:5" s="74" customFormat="1" ht="33.75" customHeight="1">
      <c r="A18" s="444" t="s">
        <v>11</v>
      </c>
      <c r="B18" s="459" t="s">
        <v>12</v>
      </c>
      <c r="C18" s="460">
        <f>C19+C21</f>
        <v>-2000000</v>
      </c>
      <c r="D18" s="460">
        <v>-2000000</v>
      </c>
      <c r="E18" s="461">
        <f t="shared" si="0"/>
        <v>100</v>
      </c>
    </row>
    <row r="19" spans="1:5" s="74" customFormat="1" ht="34.5" customHeight="1">
      <c r="A19" s="444" t="s">
        <v>13</v>
      </c>
      <c r="B19" s="459" t="s">
        <v>14</v>
      </c>
      <c r="C19" s="460">
        <f>C20</f>
        <v>10000000</v>
      </c>
      <c r="D19" s="460">
        <v>10000000</v>
      </c>
      <c r="E19" s="461">
        <f t="shared" si="0"/>
        <v>100</v>
      </c>
    </row>
    <row r="20" spans="1:5" s="74" customFormat="1" ht="34.5" customHeight="1">
      <c r="A20" s="445" t="s">
        <v>15</v>
      </c>
      <c r="B20" s="459" t="s">
        <v>16</v>
      </c>
      <c r="C20" s="462">
        <v>10000000</v>
      </c>
      <c r="D20" s="462">
        <v>10000000</v>
      </c>
      <c r="E20" s="461">
        <f t="shared" si="0"/>
        <v>100</v>
      </c>
    </row>
    <row r="21" spans="1:5" s="74" customFormat="1" ht="33.75" customHeight="1">
      <c r="A21" s="444" t="s">
        <v>19</v>
      </c>
      <c r="B21" s="459" t="s">
        <v>17</v>
      </c>
      <c r="C21" s="460">
        <f>C22</f>
        <v>-12000000</v>
      </c>
      <c r="D21" s="460">
        <f>D22</f>
        <v>-12000000</v>
      </c>
      <c r="E21" s="461">
        <f t="shared" si="0"/>
        <v>100</v>
      </c>
    </row>
    <row r="22" spans="1:5" s="74" customFormat="1" ht="39.75" customHeight="1">
      <c r="A22" s="445" t="s">
        <v>20</v>
      </c>
      <c r="B22" s="459" t="s">
        <v>18</v>
      </c>
      <c r="C22" s="462">
        <v>-12000000</v>
      </c>
      <c r="D22" s="462">
        <v>-12000000</v>
      </c>
      <c r="E22" s="461">
        <f t="shared" si="0"/>
        <v>100</v>
      </c>
    </row>
    <row r="23" spans="1:5" s="74" customFormat="1" ht="25.5" customHeight="1">
      <c r="A23" s="444" t="s">
        <v>478</v>
      </c>
      <c r="B23" s="459" t="s">
        <v>479</v>
      </c>
      <c r="C23" s="463">
        <f>C24+C26</f>
        <v>11364200</v>
      </c>
      <c r="D23" s="463">
        <f>D24+D26</f>
        <v>-2893000</v>
      </c>
      <c r="E23" s="461">
        <f t="shared" si="0"/>
        <v>-25.457137325988633</v>
      </c>
    </row>
    <row r="24" spans="1:5" s="74" customFormat="1" ht="36" customHeight="1">
      <c r="A24" s="444" t="s">
        <v>480</v>
      </c>
      <c r="B24" s="459" t="s">
        <v>481</v>
      </c>
      <c r="C24" s="463">
        <f>C25</f>
        <v>13078200</v>
      </c>
      <c r="D24" s="463">
        <f>D25</f>
        <v>4500000</v>
      </c>
      <c r="E24" s="461">
        <f t="shared" si="0"/>
        <v>34.40840482635225</v>
      </c>
    </row>
    <row r="25" spans="1:5" s="74" customFormat="1" ht="41.25" customHeight="1">
      <c r="A25" s="445" t="s">
        <v>482</v>
      </c>
      <c r="B25" s="459" t="s">
        <v>483</v>
      </c>
      <c r="C25" s="464">
        <v>13078200</v>
      </c>
      <c r="D25" s="464">
        <v>4500000</v>
      </c>
      <c r="E25" s="461">
        <f t="shared" si="0"/>
        <v>34.40840482635225</v>
      </c>
    </row>
    <row r="26" spans="1:5" s="74" customFormat="1" ht="42" customHeight="1">
      <c r="A26" s="444" t="s">
        <v>484</v>
      </c>
      <c r="B26" s="459" t="s">
        <v>485</v>
      </c>
      <c r="C26" s="463">
        <f>C27</f>
        <v>-1714000</v>
      </c>
      <c r="D26" s="463">
        <f>D27</f>
        <v>-7393000</v>
      </c>
      <c r="E26" s="461">
        <f t="shared" si="0"/>
        <v>431.3302217036172</v>
      </c>
    </row>
    <row r="27" spans="1:5" s="74" customFormat="1" ht="39.75" customHeight="1">
      <c r="A27" s="445" t="s">
        <v>486</v>
      </c>
      <c r="B27" s="459" t="s">
        <v>487</v>
      </c>
      <c r="C27" s="464">
        <v>-1714000</v>
      </c>
      <c r="D27" s="464">
        <v>-7393000</v>
      </c>
      <c r="E27" s="461">
        <f t="shared" si="0"/>
        <v>431.3302217036172</v>
      </c>
    </row>
    <row r="28" spans="1:5" s="74" customFormat="1" ht="26.25">
      <c r="A28" s="444" t="s">
        <v>488</v>
      </c>
      <c r="B28" s="465" t="s">
        <v>489</v>
      </c>
      <c r="C28" s="463">
        <f>C29+C33</f>
        <v>-4381000</v>
      </c>
      <c r="D28" s="463">
        <f>D29+D33</f>
        <v>-5900120.480000019</v>
      </c>
      <c r="E28" s="461">
        <f t="shared" si="0"/>
        <v>134.6751992695736</v>
      </c>
    </row>
    <row r="29" spans="1:5" s="74" customFormat="1" ht="15" customHeight="1">
      <c r="A29" s="444" t="s">
        <v>490</v>
      </c>
      <c r="B29" s="465" t="s">
        <v>491</v>
      </c>
      <c r="C29" s="463">
        <f aca="true" t="shared" si="1" ref="C29:D31">C30</f>
        <v>-505105329</v>
      </c>
      <c r="D29" s="463">
        <f t="shared" si="1"/>
        <v>-445094171.49</v>
      </c>
      <c r="E29" s="461">
        <f t="shared" si="0"/>
        <v>88.11908050370224</v>
      </c>
    </row>
    <row r="30" spans="1:5" s="74" customFormat="1" ht="18" customHeight="1">
      <c r="A30" s="445" t="s">
        <v>492</v>
      </c>
      <c r="B30" s="459" t="s">
        <v>493</v>
      </c>
      <c r="C30" s="464">
        <f t="shared" si="1"/>
        <v>-505105329</v>
      </c>
      <c r="D30" s="464">
        <f t="shared" si="1"/>
        <v>-445094171.49</v>
      </c>
      <c r="E30" s="461">
        <f t="shared" si="0"/>
        <v>88.11908050370224</v>
      </c>
    </row>
    <row r="31" spans="1:5" s="22" customFormat="1" ht="21" customHeight="1">
      <c r="A31" s="445" t="s">
        <v>494</v>
      </c>
      <c r="B31" s="459" t="s">
        <v>495</v>
      </c>
      <c r="C31" s="464">
        <f t="shared" si="1"/>
        <v>-505105329</v>
      </c>
      <c r="D31" s="464">
        <f t="shared" si="1"/>
        <v>-445094171.49</v>
      </c>
      <c r="E31" s="461">
        <f t="shared" si="0"/>
        <v>88.11908050370224</v>
      </c>
    </row>
    <row r="32" spans="1:5" s="22" customFormat="1" ht="24.75" customHeight="1">
      <c r="A32" s="445" t="s">
        <v>496</v>
      </c>
      <c r="B32" s="459" t="s">
        <v>497</v>
      </c>
      <c r="C32" s="464">
        <f>-C46</f>
        <v>-505105329</v>
      </c>
      <c r="D32" s="464">
        <v>-445094171.49</v>
      </c>
      <c r="E32" s="461">
        <f t="shared" si="0"/>
        <v>88.11908050370224</v>
      </c>
    </row>
    <row r="33" spans="1:5" s="22" customFormat="1" ht="16.5" customHeight="1">
      <c r="A33" s="444" t="s">
        <v>498</v>
      </c>
      <c r="B33" s="465" t="s">
        <v>499</v>
      </c>
      <c r="C33" s="463">
        <f aca="true" t="shared" si="2" ref="C33:D35">C34</f>
        <v>500724329</v>
      </c>
      <c r="D33" s="463">
        <f t="shared" si="2"/>
        <v>439194051.01</v>
      </c>
      <c r="E33" s="461">
        <f t="shared" si="0"/>
        <v>87.71174587963749</v>
      </c>
    </row>
    <row r="34" spans="1:5" s="22" customFormat="1" ht="30" customHeight="1">
      <c r="A34" s="445" t="s">
        <v>500</v>
      </c>
      <c r="B34" s="459" t="s">
        <v>501</v>
      </c>
      <c r="C34" s="464">
        <f t="shared" si="2"/>
        <v>500724329</v>
      </c>
      <c r="D34" s="464">
        <f t="shared" si="2"/>
        <v>439194051.01</v>
      </c>
      <c r="E34" s="461">
        <f t="shared" si="0"/>
        <v>87.71174587963749</v>
      </c>
    </row>
    <row r="35" spans="1:5" s="74" customFormat="1" ht="32.25" customHeight="1">
      <c r="A35" s="445" t="s">
        <v>502</v>
      </c>
      <c r="B35" s="459" t="s">
        <v>503</v>
      </c>
      <c r="C35" s="464">
        <f t="shared" si="2"/>
        <v>500724329</v>
      </c>
      <c r="D35" s="464">
        <f t="shared" si="2"/>
        <v>439194051.01</v>
      </c>
      <c r="E35" s="461">
        <f t="shared" si="0"/>
        <v>87.71174587963749</v>
      </c>
    </row>
    <row r="36" spans="1:6" s="74" customFormat="1" ht="24" customHeight="1">
      <c r="A36" s="445" t="s">
        <v>504</v>
      </c>
      <c r="B36" s="459" t="s">
        <v>505</v>
      </c>
      <c r="C36" s="464">
        <f>C47</f>
        <v>500724329</v>
      </c>
      <c r="D36" s="464">
        <v>439194051.01</v>
      </c>
      <c r="E36" s="461">
        <f t="shared" si="0"/>
        <v>87.71174587963749</v>
      </c>
      <c r="F36" s="75"/>
    </row>
    <row r="37" spans="1:5" ht="26.25" customHeight="1">
      <c r="A37" s="444" t="s">
        <v>506</v>
      </c>
      <c r="B37" s="465" t="s">
        <v>507</v>
      </c>
      <c r="C37" s="463">
        <f>C38</f>
        <v>1132800</v>
      </c>
      <c r="D37" s="463">
        <f>D38</f>
        <v>1132800</v>
      </c>
      <c r="E37" s="461">
        <f t="shared" si="0"/>
        <v>100</v>
      </c>
    </row>
    <row r="38" spans="1:5" ht="24.75" customHeight="1">
      <c r="A38" s="444" t="s">
        <v>508</v>
      </c>
      <c r="B38" s="465" t="s">
        <v>523</v>
      </c>
      <c r="C38" s="463">
        <f>C39+C41</f>
        <v>1132800</v>
      </c>
      <c r="D38" s="463">
        <f>D39+D41</f>
        <v>1132800</v>
      </c>
      <c r="E38" s="461">
        <f t="shared" si="0"/>
        <v>100</v>
      </c>
    </row>
    <row r="39" spans="1:5" ht="24.75" customHeight="1">
      <c r="A39" s="445" t="s">
        <v>524</v>
      </c>
      <c r="B39" s="459" t="s">
        <v>525</v>
      </c>
      <c r="C39" s="464">
        <f>C40</f>
        <v>1132800</v>
      </c>
      <c r="D39" s="464">
        <f>D40</f>
        <v>1132800</v>
      </c>
      <c r="E39" s="461">
        <f t="shared" si="0"/>
        <v>100</v>
      </c>
    </row>
    <row r="40" spans="1:5" ht="51.75" customHeight="1">
      <c r="A40" s="445" t="s">
        <v>526</v>
      </c>
      <c r="B40" s="459" t="s">
        <v>527</v>
      </c>
      <c r="C40" s="464">
        <v>1132800</v>
      </c>
      <c r="D40" s="464">
        <v>1132800</v>
      </c>
      <c r="E40" s="461">
        <f t="shared" si="0"/>
        <v>100</v>
      </c>
    </row>
    <row r="41" spans="1:5" ht="28.5" customHeight="1" thickBot="1">
      <c r="A41" s="446" t="s">
        <v>528</v>
      </c>
      <c r="B41" s="466" t="s">
        <v>529</v>
      </c>
      <c r="C41" s="467">
        <f>C42</f>
        <v>0</v>
      </c>
      <c r="D41" s="467">
        <f>D42</f>
        <v>0</v>
      </c>
      <c r="E41" s="468"/>
    </row>
    <row r="42" spans="1:5" ht="40.5" customHeight="1">
      <c r="A42" s="447" t="s">
        <v>530</v>
      </c>
      <c r="B42" s="469" t="s">
        <v>531</v>
      </c>
      <c r="C42" s="470">
        <f>C43</f>
        <v>0</v>
      </c>
      <c r="D42" s="470">
        <f>D43</f>
        <v>0</v>
      </c>
      <c r="E42" s="470"/>
    </row>
    <row r="43" spans="1:5" ht="39.75" customHeight="1">
      <c r="A43" s="448" t="s">
        <v>533</v>
      </c>
      <c r="B43" s="459" t="s">
        <v>534</v>
      </c>
      <c r="C43" s="462"/>
      <c r="D43" s="462"/>
      <c r="E43" s="462"/>
    </row>
    <row r="44" spans="1:5" ht="20.25" customHeight="1">
      <c r="A44" s="449"/>
      <c r="B44" s="450"/>
      <c r="C44" s="449"/>
      <c r="D44" s="471"/>
      <c r="E44" s="471"/>
    </row>
    <row r="45" spans="1:5" ht="19.5" customHeight="1">
      <c r="A45" s="449"/>
      <c r="B45" s="450"/>
      <c r="C45" s="449"/>
      <c r="D45" s="471"/>
      <c r="E45" s="471"/>
    </row>
    <row r="46" spans="1:5" ht="14.25" customHeight="1">
      <c r="A46" s="472"/>
      <c r="B46" s="450" t="s">
        <v>9</v>
      </c>
      <c r="C46" s="473">
        <f>B1+C20+C25+C37</f>
        <v>505105329</v>
      </c>
      <c r="D46" s="474"/>
      <c r="E46" s="471"/>
    </row>
    <row r="47" spans="1:7" ht="20.25" customHeight="1">
      <c r="A47" s="449"/>
      <c r="B47" s="450" t="s">
        <v>10</v>
      </c>
      <c r="C47" s="473">
        <f>B3-C22-C26</f>
        <v>500724329</v>
      </c>
      <c r="D47" s="473"/>
      <c r="E47" s="475"/>
      <c r="F47" s="23"/>
      <c r="G47" s="23"/>
    </row>
    <row r="48" spans="1:7" ht="24" customHeight="1">
      <c r="A48" s="449"/>
      <c r="B48" s="450"/>
      <c r="C48" s="473">
        <f>C46-C47</f>
        <v>4381000</v>
      </c>
      <c r="D48" s="473"/>
      <c r="E48" s="475"/>
      <c r="F48" s="23"/>
      <c r="G48" s="23"/>
    </row>
    <row r="49" spans="1:7" ht="21.75" customHeight="1">
      <c r="A49" s="449"/>
      <c r="B49" s="450"/>
      <c r="C49" s="473"/>
      <c r="D49" s="475"/>
      <c r="E49" s="475"/>
      <c r="F49" s="23"/>
      <c r="G49" s="23"/>
    </row>
    <row r="50" spans="1:5" ht="15.75">
      <c r="A50" s="449"/>
      <c r="B50" s="450"/>
      <c r="C50" s="449"/>
      <c r="D50" s="471"/>
      <c r="E50" s="471"/>
    </row>
    <row r="51" spans="1:5" ht="15.75">
      <c r="A51" s="449"/>
      <c r="B51" s="450"/>
      <c r="C51" s="449"/>
      <c r="D51" s="471"/>
      <c r="E51" s="471"/>
    </row>
  </sheetData>
  <sheetProtection/>
  <mergeCells count="3">
    <mergeCell ref="B10:D10"/>
    <mergeCell ref="B11:C11"/>
    <mergeCell ref="A13:C13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2017-10-24T07:23:08Z</cp:lastPrinted>
  <dcterms:created xsi:type="dcterms:W3CDTF">2004-09-08T10:28:32Z</dcterms:created>
  <dcterms:modified xsi:type="dcterms:W3CDTF">2018-04-11T16:47:45Z</dcterms:modified>
  <cp:category/>
  <cp:version/>
  <cp:contentType/>
  <cp:contentStatus/>
</cp:coreProperties>
</file>