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8145" activeTab="1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'дох'!$A$1:$S$144</definedName>
    <definedName name="_xlnm.Print_Area" localSheetId="1">'расх'!$A$1:$G$363</definedName>
  </definedNames>
  <calcPr fullCalcOnLoad="1"/>
</workbook>
</file>

<file path=xl/sharedStrings.xml><?xml version="1.0" encoding="utf-8"?>
<sst xmlns="http://schemas.openxmlformats.org/spreadsheetml/2006/main" count="3139" uniqueCount="624">
  <si>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</si>
  <si>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</si>
  <si>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</si>
  <si>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</si>
  <si>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</si>
  <si>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</si>
  <si>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</si>
  <si>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8.2.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</si>
  <si>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</si>
  <si>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</si>
  <si>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</si>
  <si>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</si>
  <si>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</si>
  <si>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</si>
  <si>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</si>
  <si>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</si>
  <si>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</si>
  <si>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</si>
  <si>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</si>
  <si>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</si>
  <si>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</si>
  <si>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</si>
  <si>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</si>
  <si>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</si>
  <si>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</si>
  <si>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</si>
  <si>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</si>
  <si>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</si>
  <si>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</si>
  <si>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</si>
  <si>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</si>
  <si>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</si>
  <si>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</si>
  <si>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</si>
  <si>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</si>
  <si>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</si>
  <si>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</si>
  <si>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</si>
  <si>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</si>
  <si>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</si>
  <si>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</si>
  <si>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</si>
  <si>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</si>
  <si>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</si>
  <si>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</si>
  <si>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</si>
  <si>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</si>
  <si>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</si>
  <si>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</si>
  <si>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</si>
  <si>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</si>
  <si>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</si>
  <si>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</si>
  <si>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</si>
  <si>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</si>
  <si>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</si>
  <si>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</si>
  <si>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</si>
  <si>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</si>
  <si>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</si>
  <si>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</si>
  <si>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6.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</si>
  <si>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</si>
  <si>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</si>
  <si>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</si>
  <si>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</si>
  <si>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</si>
  <si>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</si>
  <si>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</si>
  <si>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</si>
  <si>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</si>
  <si>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</si>
  <si>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</si>
  <si>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</si>
  <si>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</si>
  <si>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</si>
  <si>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</si>
  <si>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</si>
  <si>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</si>
  <si>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</si>
  <si>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</si>
  <si>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</si>
  <si>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</si>
  <si>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</si>
  <si>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</si>
  <si>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</si>
  <si>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</si>
  <si>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</si>
  <si>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</si>
  <si>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</si>
  <si>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</si>
  <si>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</si>
  <si>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</si>
  <si>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</si>
  <si>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</si>
  <si>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</si>
  <si>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</si>
  <si>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</si>
  <si>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</si>
  <si>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</si>
  <si>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</si>
  <si>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</si>
  <si>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</si>
  <si>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</si>
  <si>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</si>
  <si>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035</t>
  </si>
  <si>
    <t>1.3.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</si>
  <si>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</si>
  <si>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</si>
  <si>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</si>
  <si>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</si>
  <si>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</si>
  <si>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</si>
  <si>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</si>
  <si>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</si>
  <si>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</si>
  <si>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</si>
  <si>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</si>
  <si>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</si>
  <si>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</si>
  <si>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Прочие субвенции бюджетам муниципальных районов</t>
  </si>
  <si>
    <t xml:space="preserve">Прочие субвенции бюджетам 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</si>
  <si>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</si>
  <si>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</si>
  <si>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</si>
  <si>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</si>
  <si>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</si>
  <si>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</si>
  <si>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</si>
  <si>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</si>
  <si>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</si>
  <si>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</si>
  <si>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</si>
  <si>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</si>
  <si>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</si>
  <si>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</si>
  <si>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</si>
  <si>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</si>
  <si>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025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</si>
  <si>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</si>
  <si>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</si>
  <si>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</si>
  <si>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</si>
  <si>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</si>
  <si>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</si>
  <si>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060</t>
  </si>
  <si>
    <t>43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</si>
  <si>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</si>
  <si>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</si>
  <si>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</si>
  <si>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2.3.</t>
  </si>
  <si>
    <t>Налог, взимаемый всвязи с применением патентной системы налогообложения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</si>
  <si>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</si>
  <si>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</si>
  <si>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</si>
  <si>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</si>
  <si>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</si>
  <si>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</si>
  <si>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</si>
  <si>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</si>
  <si>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</si>
  <si>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</si>
  <si>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</si>
  <si>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</si>
  <si>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</si>
  <si>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</si>
  <si>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</si>
  <si>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</si>
  <si>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</si>
  <si>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</si>
  <si>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</si>
  <si>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</si>
  <si>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</si>
  <si>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</si>
  <si>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</si>
  <si>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</si>
  <si>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</si>
  <si>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</si>
  <si>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</si>
  <si>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</si>
  <si>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</si>
  <si>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</si>
  <si>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</si>
  <si>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</si>
  <si>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</si>
  <si>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35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</si>
  <si>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</si>
  <si>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</si>
  <si>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7.2.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</si>
  <si>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</si>
  <si>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</si>
  <si>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</si>
  <si>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</si>
  <si>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</si>
  <si>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</si>
  <si>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</si>
  <si>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</si>
  <si>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</si>
  <si>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</si>
  <si>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</si>
  <si>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</si>
  <si>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</si>
  <si>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</si>
  <si>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</si>
  <si>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</si>
  <si>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</si>
  <si>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</t>
  </si>
  <si>
    <t>118</t>
  </si>
  <si>
    <t>30</t>
  </si>
  <si>
    <t>082</t>
  </si>
  <si>
    <t>39</t>
  </si>
  <si>
    <t>40</t>
  </si>
  <si>
    <t>49</t>
  </si>
  <si>
    <t xml:space="preserve">Прочие межбюджетные трансферты, передаваемые бюджетам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</si>
  <si>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</si>
  <si>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</si>
  <si>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Прочие доходы от компенсации затрат государства</t>
  </si>
  <si>
    <t>Прочие доходы от компесации затрат бюджетов муниципальных районов</t>
  </si>
  <si>
    <t>Прочие поступления от денежных взысканий (штрафов)</t>
  </si>
  <si>
    <t>20</t>
  </si>
  <si>
    <t>299</t>
  </si>
  <si>
    <t>302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</si>
  <si>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</si>
  <si>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</si>
  <si>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</si>
  <si>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</si>
  <si>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558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</si>
  <si>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</si>
  <si>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на поддержку обустройства мест массового отдыха населения (городских парков)</t>
  </si>
  <si>
    <t>560</t>
  </si>
  <si>
    <t>Субсидии бюджетам муниципальных районов  на поддержку обустройства мест массового отдыха населения (городских парков).</t>
  </si>
  <si>
    <t>29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</si>
  <si>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</si>
  <si>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45</t>
  </si>
  <si>
    <t>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</si>
  <si>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</si>
  <si>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</si>
  <si>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</si>
  <si>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Сумма, руб.</t>
  </si>
  <si>
    <t>Структура доходов бюджета муниципального образования "Суоярвский район" в 2018 году</t>
  </si>
  <si>
    <t>СВОДНАЯ БЮДЖЕТНАЯ РОСПИСЬ НА 2018 ГОД</t>
  </si>
  <si>
    <t>Ведомственная структура расходов бюджета муниципального образования "Суоярвский район" на 2018 год по разделам и подразделам, целевым статьям и видам расходов классификации расходов бюджетов</t>
  </si>
  <si>
    <t>Наименование</t>
  </si>
  <si>
    <t>Код администратора</t>
  </si>
  <si>
    <t>Раздел</t>
  </si>
  <si>
    <t>Подраздел</t>
  </si>
  <si>
    <t>Целевая статья</t>
  </si>
  <si>
    <t>Вид расходов</t>
  </si>
  <si>
    <t>Администрация МО "Суоярвский район"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</si>
  <si>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</si>
  <si>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</si>
  <si>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депутатов муниципального образования</t>
  </si>
  <si>
    <t>99 0 00 12010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</si>
  <si>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</si>
  <si>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</si>
  <si>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закупки товаров, работ и услуг для государственных (муниципальных) нужд</t>
  </si>
  <si>
    <t>244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</si>
  <si>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</si>
  <si>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Осуществление полномочий местной администрацией (исполнительно-распорядительного органа муниципального образования)</t>
  </si>
  <si>
    <t>08 1 01 12020</t>
  </si>
  <si>
    <t xml:space="preserve">Фонд оплаты труда муниципальных органов </t>
  </si>
  <si>
    <t>121</t>
  </si>
  <si>
    <t>Иные выплаты персоналу, за исключением фонда оплаты труда</t>
  </si>
  <si>
    <t xml:space="preserve">01 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</si>
  <si>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</si>
  <si>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</si>
  <si>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</si>
  <si>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Глава местной администрации (исполнительно-распорядительного органа муниципального образования)</t>
  </si>
  <si>
    <t>08 1 01 12080</t>
  </si>
  <si>
    <t>Фонд оплаты труда муниципальных органов</t>
  </si>
  <si>
    <t>Создание комиссий по делам несовершеннолетних и защите их прав и организация деятельности таких комиссий</t>
  </si>
  <si>
    <t>08 1 01 42020</t>
  </si>
  <si>
    <t>регулирование цен (тарифов) на отдельные виды продукции, товаров и услуг</t>
  </si>
  <si>
    <t>08 1 01 42120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</si>
  <si>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</si>
  <si>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08 1 01 42140</t>
  </si>
  <si>
    <t>Субвенции</t>
  </si>
  <si>
    <t>530</t>
  </si>
  <si>
    <t>Реализация мероприятий госпрограммы Республики Карелия "Эффективное управление региональными и муниципальными финансами</t>
  </si>
  <si>
    <t>08 1 01 43170</t>
  </si>
  <si>
    <t>Резервные средства</t>
  </si>
  <si>
    <t>870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</si>
  <si>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</si>
  <si>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</si>
  <si>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</si>
  <si>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</si>
  <si>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</si>
  <si>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</si>
  <si>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</si>
  <si>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</si>
  <si>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</si>
  <si>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</si>
  <si>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</si>
  <si>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</si>
  <si>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</si>
  <si>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</si>
  <si>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08 1 01 62210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</si>
  <si>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</si>
  <si>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</si>
  <si>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08 1 01 51200</t>
  </si>
  <si>
    <t>Обеспечение проведения выборов и референдумов</t>
  </si>
  <si>
    <t>Иные межбюджетные трансферты на транспортное обеспечение деятельности участковых избирательных комиссий</t>
  </si>
  <si>
    <t>08 1 00 75040</t>
  </si>
  <si>
    <t>Резервные фонды</t>
  </si>
  <si>
    <t>Резервные фонды местных администраций</t>
  </si>
  <si>
    <t>06 0 01 70500</t>
  </si>
  <si>
    <t>Другие общегосударственные вопросы</t>
  </si>
  <si>
    <t xml:space="preserve"> </t>
  </si>
  <si>
    <t>Реализация государственных функций, связанных с общегосударственным управлением</t>
  </si>
  <si>
    <t>08 1 01 75010</t>
  </si>
  <si>
    <t>Иные выплаты населению</t>
  </si>
  <si>
    <t>360</t>
  </si>
  <si>
    <t>Исполнение судебных актов Российской Федерации и мировых соглашений по возмещению причиненного вреда"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</si>
  <si>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</si>
  <si>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</si>
  <si>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</si>
  <si>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</si>
  <si>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</si>
  <si>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Уплата иных платежей</t>
  </si>
  <si>
    <t>853</t>
  </si>
  <si>
    <t>МКУ "Хозяйственная группа"</t>
  </si>
  <si>
    <t>08 1 01 22030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</si>
  <si>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</si>
  <si>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</si>
  <si>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</si>
  <si>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</si>
  <si>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</si>
  <si>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</si>
  <si>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</si>
  <si>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</si>
  <si>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</si>
  <si>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11 0 01 77950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</si>
  <si>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</si>
  <si>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</si>
  <si>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</si>
  <si>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06 2 01 51180</t>
  </si>
  <si>
    <t>Национальная экономика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</si>
  <si>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</si>
  <si>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</si>
  <si>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08 2 01 42180</t>
  </si>
  <si>
    <t>Дорожное хозяйство (дорожные фонды)</t>
  </si>
  <si>
    <t>09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</si>
  <si>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</si>
  <si>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06 2 01 43180</t>
  </si>
  <si>
    <t>Субсидии, за исключением субсидий на софинансирование капитальных вложений в объекты государственной (муниципальной) собственности(в целях реализации мероприятий по повышению безопастности дорожного движения)</t>
  </si>
  <si>
    <t>521</t>
  </si>
  <si>
    <t>Другие вопросы в области национальной экономики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</si>
  <si>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</si>
  <si>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</si>
  <si>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</si>
  <si>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</si>
  <si>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</si>
  <si>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</si>
  <si>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Жилищное хозяйство</t>
  </si>
  <si>
    <t>Субсидии на обеспечение мероприятий по переселению граждан из аварийного жилищного фонда (фонд реформирования ЖКХ )</t>
  </si>
  <si>
    <t>06 2 01 09502</t>
  </si>
  <si>
    <t>Субсидии на софинансирование капитальных вложений в объекты государственной (муниципальной) собственности (остаток на 01.01.2018)</t>
  </si>
  <si>
    <t>522</t>
  </si>
  <si>
    <t xml:space="preserve">Субсидии на софинансирование капитальных вложений в объекты государственной (муниципальной) собственности </t>
  </si>
  <si>
    <t>Субсидии на обеспечение мероприятий по переселению граждан их аварийного жилищного фонда (средства РК)</t>
  </si>
  <si>
    <t>06 2 01 09602</t>
  </si>
  <si>
    <t>Субсидии на софинансирование капитальных вложений в объекты государственной (муниципальной) собственности (за сч.остатка на 01.01.2018)</t>
  </si>
  <si>
    <t>Мероприятия в сфере жилищного хозяйства</t>
  </si>
  <si>
    <t>08 3 01 73500</t>
  </si>
  <si>
    <t>Бюджетные инвестиции на приобретение
объектов недвижимого имущества в государственную
(муниципальную) собственность</t>
  </si>
  <si>
    <t>412</t>
  </si>
  <si>
    <t>Мероприятия по капитальному ремонту жилых домов</t>
  </si>
  <si>
    <t>08 3 01 73600</t>
  </si>
  <si>
    <t>Благоустройство</t>
  </si>
  <si>
    <t>Субсидии на реализацию мероприятий по формированию современной городской среды</t>
  </si>
  <si>
    <t>06 2 01 L5550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</si>
  <si>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</si>
  <si>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реализацию мероприятий по поддержке обустройства мест массового отдыха населения (городских парков)</t>
  </si>
  <si>
    <t>06 2 01 L5600</t>
  </si>
  <si>
    <t>Образование</t>
  </si>
  <si>
    <t>Дошкольное образование</t>
  </si>
  <si>
    <t>Муниципальная программа "Развитие образования в Суоярвском районе"</t>
  </si>
  <si>
    <t>01 0 00 00000</t>
  </si>
  <si>
    <t>Оказание платных услуг по ДДОУ</t>
  </si>
  <si>
    <t>01 1 01 21110</t>
  </si>
  <si>
    <t>Льготное питание по ДДОУ</t>
  </si>
  <si>
    <t>01 1 01 23400</t>
  </si>
  <si>
    <t>Расходы на содержание и обеспечение деятельности дошкольных учреждений</t>
  </si>
  <si>
    <t>01 1 01 24200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</si>
  <si>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</si>
  <si>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</si>
  <si>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Исполнение судебных актов Российской Федерации и мировых соглашений по возмещению причиненного вреда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</si>
  <si>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</si>
  <si>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01 1 01 42190</t>
  </si>
  <si>
    <t>Фонд оплаты труда казенных учреждений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</si>
  <si>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</si>
  <si>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01 1 01 42040</t>
  </si>
  <si>
    <t>Субсидии бюджетным учреждениям на иные цели</t>
  </si>
  <si>
    <t>612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</si>
  <si>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</si>
  <si>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01 1 01 42100</t>
  </si>
  <si>
    <t>01 1 01 43170</t>
  </si>
  <si>
    <t>Софинансирование за счёт средств местного бюджета реализации мероприятий госпрограммы Республики Карелия "Эффективное управление региональными и муниципальными финансами</t>
  </si>
  <si>
    <t>01 1 01 S3170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</si>
  <si>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</si>
  <si>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Общее образование</t>
  </si>
  <si>
    <t>Оказание платных услуг по школам</t>
  </si>
  <si>
    <t>01 1 02 21120</t>
  </si>
  <si>
    <t>Расходы на содержание и обеспечение деятельности школ</t>
  </si>
  <si>
    <t>01 1 02 24210</t>
  </si>
  <si>
    <t>Расходы на содержание и обеспечение деятельности школ (на софинансирование субвенции)</t>
  </si>
  <si>
    <t>01 1 02 24211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</si>
  <si>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</si>
  <si>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</si>
  <si>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01 1 02 42190</t>
  </si>
  <si>
    <t>01 1 02 42100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</si>
  <si>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</si>
  <si>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1 02 S3210</t>
  </si>
  <si>
    <t>Приобретение товаров, работ, услуг в пользу граждан в целях их социального обеспечения</t>
  </si>
  <si>
    <t>323</t>
  </si>
  <si>
    <t>01 1 02 43170</t>
  </si>
  <si>
    <t>01 1 02 S3170</t>
  </si>
  <si>
    <t>Субсидии на реализацию мероприятий государственной программы РК " Развитие образования"</t>
  </si>
  <si>
    <t>01 1 02 43200</t>
  </si>
  <si>
    <t>01 1 02 S3200</t>
  </si>
  <si>
    <t>Дополнительное образование детей</t>
  </si>
  <si>
    <t>Расходы на содержание и обеспечение деятельности учреждений дополнительного образования</t>
  </si>
  <si>
    <t>01 1 02 24230</t>
  </si>
  <si>
    <t>Молодежная политика и оздоровление детей</t>
  </si>
  <si>
    <t>Субсидии на организацию отдыха детей в каникулярное время</t>
  </si>
  <si>
    <t>01 2 01 43210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</si>
  <si>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</si>
  <si>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01 2 01 S3210</t>
  </si>
  <si>
    <t>Подпрограмма "Организация отдыха и оздоровление детей" трудоустройство детей в каникулярное время</t>
  </si>
  <si>
    <t>01 2 01 77950</t>
  </si>
  <si>
    <t>Муниципальная программа "Молодежь Суоярвского района"</t>
  </si>
  <si>
    <t>02 0 01 77950</t>
  </si>
  <si>
    <t>Премии и гранты</t>
  </si>
  <si>
    <t>350</t>
  </si>
  <si>
    <t>Другие вопросы в области образования</t>
  </si>
  <si>
    <t>Расходы на обеспечение деятельности учреждений, обеспечивающих предоставление услуг в сфере образования</t>
  </si>
  <si>
    <t>01 1 02 24350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</si>
  <si>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</si>
  <si>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01 1 02 77950</t>
  </si>
  <si>
    <t xml:space="preserve">Прочая закупка товаров, работ и услуг для обеспечения государственных (муниципальных) нужд </t>
  </si>
  <si>
    <t>Подпрограмма "Комплексная безопасность муниципальных образовательных организаций"</t>
  </si>
  <si>
    <t>01 3 01 77950</t>
  </si>
  <si>
    <t>Подпрограмма "Энергосбережение и повышение энергетической эффективности"</t>
  </si>
  <si>
    <t>01 4 01 77950</t>
  </si>
  <si>
    <t xml:space="preserve">Культура, кинематография </t>
  </si>
  <si>
    <t>Культура</t>
  </si>
  <si>
    <t>Муниципальная программа "Развитие культуры Суоярвского района"</t>
  </si>
  <si>
    <t>03 0 00 00000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</si>
  <si>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</si>
  <si>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</si>
  <si>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>03 1 00 00000</t>
  </si>
  <si>
    <t>Расходы на  обеспечение деятельности учреждения</t>
  </si>
  <si>
    <t>03 1 01 24420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</si>
  <si>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</si>
  <si>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03 1 01 43250</t>
  </si>
  <si>
    <t>Субсидия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</si>
  <si>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</si>
  <si>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</si>
  <si>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</si>
  <si>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</si>
  <si>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Подпрограмма "Подписка"</t>
  </si>
  <si>
    <t>03 3 00 00000</t>
  </si>
  <si>
    <t>реализация мероприятий в рамках Подпрограммы "Подписка"</t>
  </si>
  <si>
    <t>03 3 01 72260</t>
  </si>
  <si>
    <t>Подпрограмма "Модернизация материально-технической базы"</t>
  </si>
  <si>
    <t>03 5 00 00000</t>
  </si>
  <si>
    <t>Мероприятия по ремонту фасада кинотеатра "Космос" за счет средств городского бюджета</t>
  </si>
  <si>
    <t>03 5 02 64421</t>
  </si>
  <si>
    <t>Мероприятия по ремонту фасада кинотеатра "Космос"</t>
  </si>
  <si>
    <t>03 5 02 77950</t>
  </si>
  <si>
    <t>06 2 01 43250</t>
  </si>
  <si>
    <t>Социальная политика</t>
  </si>
  <si>
    <t>Пенсионное обеспечение</t>
  </si>
  <si>
    <t>Доплаты к пенсиям муниципальных служащих</t>
  </si>
  <si>
    <t>08 4 01 84910</t>
  </si>
  <si>
    <t>Иные пенсии, социальные доплаты к пенсиям</t>
  </si>
  <si>
    <t>312</t>
  </si>
  <si>
    <t>Социальное обслуживание населения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</si>
  <si>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</si>
  <si>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08 4 01 42080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</si>
  <si>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</si>
  <si>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08 4 01 42110</t>
  </si>
  <si>
    <t>Социальное обеспечение населения</t>
  </si>
  <si>
    <t>Мероприятия муниципальной программы «Адресная социальная помощь»</t>
  </si>
  <si>
    <t>10 0 01 87950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</si>
  <si>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</si>
  <si>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</si>
  <si>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</si>
  <si>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</si>
  <si>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01 5 01 42030</t>
  </si>
  <si>
    <t>Пособия, компенсации, меры социальной поддержки по публичным нормативным обязательствам</t>
  </si>
  <si>
    <t>313</t>
  </si>
  <si>
    <t xml:space="preserve">10 </t>
  </si>
  <si>
    <t>08 4 01 R0820</t>
  </si>
  <si>
    <t>Другие вопросы в области социальной политики</t>
  </si>
  <si>
    <t>Муниципальная программа "Ветеран"</t>
  </si>
  <si>
    <t>04 0 01 87950</t>
  </si>
  <si>
    <t>Организация и осуществление деятельности по опеке и попечительству</t>
  </si>
  <si>
    <t>08 4 01 42090</t>
  </si>
  <si>
    <t>Фонд оплаты труда муниципальных органов и взносы по обязательному социальному страхованию</t>
  </si>
  <si>
    <t>Закупка товаров, работ и услуг в сфере информационно-коммуникационных технологий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</si>
  <si>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</si>
  <si>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</si>
  <si>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и спорта в Суоярвском районе"</t>
  </si>
  <si>
    <t>05 0 00 00000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</si>
  <si>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</si>
  <si>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05 0 01 77950</t>
  </si>
  <si>
    <t>Софинансирование строительства ФОК в Суоярви</t>
  </si>
  <si>
    <t>05 0 01 97950</t>
  </si>
  <si>
    <t>Средства массовой информации</t>
  </si>
  <si>
    <t>Периодическая печать и издательства</t>
  </si>
  <si>
    <t>Поддержка периодических изданий,  учрежденных органами  законодательной и исполнительной власти</t>
  </si>
  <si>
    <t>08 5 01 74570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</si>
  <si>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</si>
  <si>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</si>
  <si>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Обслуживание государственного и муниципального долга</t>
  </si>
  <si>
    <t>Обслуживание муниципального долга</t>
  </si>
  <si>
    <t>06 1 01 70650</t>
  </si>
  <si>
    <t>Своевременная уплата процентов по долговым обязательствам</t>
  </si>
  <si>
    <t>730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</si>
  <si>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</si>
  <si>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</si>
  <si>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Расчет и предоставление дотаций бюджетам поселений, входящих в состав соответствующего муниципального района</t>
  </si>
  <si>
    <t>06 2 01 42150</t>
  </si>
  <si>
    <t xml:space="preserve">Дотации на выравнивание бюджетной обеспеченности </t>
  </si>
  <si>
    <t>511</t>
  </si>
  <si>
    <t>Выравнивание бюджетной обеспеченности поселений</t>
  </si>
  <si>
    <t>06 2 01 61300</t>
  </si>
  <si>
    <t xml:space="preserve">       ИТОГО РАСХОДОВ:</t>
  </si>
  <si>
    <t>Источники финансирования дефицита бюджета на 2018 год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</si>
  <si>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</si>
  <si>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</si>
  <si>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</si>
  <si>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3</t>
  </si>
  <si>
    <t>ИСТОЧНИКИ ВНУТРЕННЕГО ФИНАНСИРОВАНИЯ ДЕФИЦИТОВ  БЮДЖЕТОВ</t>
  </si>
  <si>
    <t>019 01  00  00  00  00  0000  000</t>
  </si>
  <si>
    <t>Кредиты кредитных организаций в валюте Российской Федерации</t>
  </si>
  <si>
    <t>000 01  02  00  00  00  0000  000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</si>
  <si>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</si>
  <si>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</si>
  <si>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</si>
  <si>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</si>
  <si>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</si>
  <si>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</si>
  <si>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</si>
  <si>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</si>
  <si>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Бюджетные кредиты от других бюджетов бюджетной  системы Российской Федерации</t>
  </si>
  <si>
    <t>019 01  03  00  00  00  0000  000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</si>
  <si>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</si>
  <si>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</si>
  <si>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</si>
  <si>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</si>
  <si>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</si>
  <si>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</si>
  <si>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</si>
  <si>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</si>
  <si>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</si>
  <si>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</si>
  <si>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</si>
  <si>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</si>
  <si>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</si>
  <si>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</si>
  <si>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</si>
  <si>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</si>
  <si>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</si>
  <si>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</si>
  <si>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</si>
  <si>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</si>
  <si>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</si>
  <si>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</si>
  <si>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</si>
  <si>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</si>
  <si>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</si>
  <si>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</si>
  <si>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</si>
  <si>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</si>
  <si>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</si>
  <si>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</si>
  <si>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</si>
  <si>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</si>
  <si>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</si>
  <si>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</si>
  <si>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Глава ажминистрации МО "Суоярвский район"</t>
  </si>
  <si>
    <t>О.В.Болгов</t>
  </si>
  <si>
    <t>Начальник финансового управления</t>
  </si>
  <si>
    <t>А.Г.Кракулева</t>
  </si>
  <si>
    <t>Субсидии на поддержку местных инициатив граждан,проживающих в городских и сельских поселениях РК</t>
  </si>
  <si>
    <t>06 2 01 43140</t>
  </si>
  <si>
    <t>Софинансирование субсидии на реализацию мероприятий государственной программы РК " Развитие образования"</t>
  </si>
  <si>
    <t>01 3 01 43140</t>
  </si>
  <si>
    <t>01 3 01 43410</t>
  </si>
  <si>
    <t>01 3 01 43430</t>
  </si>
  <si>
    <t>01 3 01 S3140</t>
  </si>
  <si>
    <t>Субсидия на ППМИ</t>
  </si>
  <si>
    <t>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</si>
  <si>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</si>
  <si>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Субсидия на поддержку местных инициатив граждан, проживающих в муниципальных образованиях в Республике Карелия за счёт средств юр.лиц ( ремонт фасада МДОУ "№ 2 " Берёзка"</t>
  </si>
  <si>
    <t>Субсидия на поддержку местных инициатив граждан, проживающих в муниципальных образованиях в Республике Карелия за счёт средств физ..лиц ( ремонт фасада МДОУ "№ 2 " Берёзка"</t>
  </si>
  <si>
    <t>Софинансирование субсидии на поддержку местных инициатив граждан, проживающих в муниципальных образованиях в Республике Карелия за счёт средств физ..лиц ( ремонт фасада МДОУ "№ 2 " Берёзка"</t>
  </si>
  <si>
    <t>Субсидия на поддержку местных инициатив граждан, проживающих в муниципальных образованиях в Республике Карелия ( ремонт фасада МДОУ "№ 2 " Берёзка"</t>
  </si>
  <si>
    <t>Субсидии на реализацию мероприятий по устойчивому развитию сельских территорий (грантовая поддержка местных инициатив граждан,проживающих в сельской местности)</t>
  </si>
  <si>
    <t>06 2 01 K5673</t>
  </si>
  <si>
    <t>Иные межбюджетные трансферты на поддержку развития территориального самоуправления</t>
  </si>
  <si>
    <t>Субсидия на реализацию мероприятий государственной программы Российской  Федерации "Доступная среда" на 2011-2020 годы</t>
  </si>
  <si>
    <t>01 1 01 L0270</t>
  </si>
  <si>
    <t>01 1 02 L0270</t>
  </si>
  <si>
    <t>Софинансирование за счет средств местного бюджета реализации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</si>
  <si>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Субсидии бюджетам муниципальных районов на поддержку отрасли культуры</t>
  </si>
  <si>
    <t>519</t>
  </si>
  <si>
    <t>Субсидии на реализацию дополнительных мероприятий по поддержке малого и среднего предпринимательства</t>
  </si>
  <si>
    <t>06 2 01 43240</t>
  </si>
  <si>
    <t>09 2 02 S3240</t>
  </si>
  <si>
    <t>09 2 02 43240</t>
  </si>
  <si>
    <t>Субсидия на реализацию мероприятий п поддержке отрасли культуры</t>
  </si>
  <si>
    <t>03 1 01 L5190</t>
  </si>
  <si>
    <t xml:space="preserve"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</si>
  <si>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на 01.07.2018</t>
  </si>
  <si>
    <t>Субсидии бюджетам муниципальных районов на создание  в общеобразовательных организациях , расположенных в сельской местности,  условий для занятий физкультурой и спортом</t>
  </si>
  <si>
    <t>097</t>
  </si>
  <si>
    <t>Софинансирование за счет средств местного бюджета субсидии на реализацию мероприятий государственной программы Российской  Федерации "Доступная среда" на 2011-2020 годы</t>
  </si>
  <si>
    <t>01 1 01 S0270</t>
  </si>
  <si>
    <t>01 1 02 L0970</t>
  </si>
  <si>
    <t xml:space="preserve"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физ. культурой и спортом </t>
  </si>
  <si>
    <t>Софинансирование за счет средств местного бюджета реализации мероприятий госпрограммы Республики Карелия "Эффективное управление региональными и муниципальными финансами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</si>
</sst>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[$-FC19]d\ mmmm\ yyyy\ &quot;г.&quot;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;0.00"/>
    <numFmt numFmtId="182" formatCode="00\.00"/>
    <numFmt numFmtId="183" formatCode="000\.00\.000\.0"/>
    <numFmt numFmtId="184" formatCode="000"/>
    <numFmt numFmtId="185" formatCode="00\.00\.00"/>
    <numFmt numFmtId="186" formatCode="0\.00\.0"/>
    <numFmt numFmtId="187" formatCode="0000\.00\.00"/>
    <numFmt numFmtId="188" formatCode="#,##0.00;[Red]\-#,##0.00"/>
    <numFmt numFmtId="189" formatCode="000000"/>
  </numFmts>
  <fonts count="115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0"/>
      <name val="Arial"/>
      <family val="2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53"/>
      <name val="Times New Roman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61"/>
      <name val="Times New Roman"/>
      <family val="1"/>
    </font>
    <font>
      <sz val="10"/>
      <color indexed="36"/>
      <name val="Times New Roman"/>
      <family val="1"/>
    </font>
    <font>
      <b/>
      <sz val="10"/>
      <color indexed="48"/>
      <name val="Times New Roman"/>
      <family val="1"/>
    </font>
    <font>
      <sz val="9"/>
      <color indexed="2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48"/>
      <name val="Times New Roman"/>
      <family val="1"/>
    </font>
    <font>
      <sz val="10"/>
      <color indexed="17"/>
      <name val="Times New Roman"/>
      <family val="1"/>
    </font>
    <font>
      <b/>
      <sz val="10"/>
      <color indexed="57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b/>
      <sz val="10"/>
      <color indexed="21"/>
      <name val="Times New Roman"/>
      <family val="1"/>
    </font>
    <font>
      <sz val="10"/>
      <color indexed="20"/>
      <name val="Arial Cyr"/>
      <family val="0"/>
    </font>
    <font>
      <sz val="10"/>
      <color indexed="48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17"/>
      <name val="Times New Roman"/>
      <family val="1"/>
    </font>
    <font>
      <sz val="9"/>
      <color indexed="20"/>
      <name val="Arial"/>
      <family val="2"/>
    </font>
    <font>
      <sz val="10"/>
      <color indexed="57"/>
      <name val="Times New Roman"/>
      <family val="1"/>
    </font>
    <font>
      <b/>
      <sz val="8"/>
      <name val="Arial Cyr"/>
      <family val="0"/>
    </font>
    <font>
      <sz val="10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00080"/>
      <name val="Times New Roman"/>
      <family val="1"/>
    </font>
    <font>
      <b/>
      <sz val="11"/>
      <color rgb="FF80008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1" applyNumberFormat="0" applyAlignment="0" applyProtection="0"/>
    <xf numFmtId="0" fontId="99" fillId="26" borderId="2" applyNumberFormat="0" applyAlignment="0" applyProtection="0"/>
    <xf numFmtId="0" fontId="10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7" borderId="7" applyNumberFormat="0" applyAlignment="0" applyProtection="0"/>
    <xf numFmtId="0" fontId="106" fillId="0" borderId="0" applyNumberFormat="0" applyFill="0" applyBorder="0" applyAlignment="0" applyProtection="0"/>
    <xf numFmtId="0" fontId="107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31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72" applyNumberFormat="1" applyFont="1" applyFill="1" applyBorder="1" applyAlignment="1" applyProtection="1">
      <alignment vertical="center" wrapText="1"/>
      <protection hidden="1"/>
    </xf>
    <xf numFmtId="0" fontId="19" fillId="0" borderId="12" xfId="72" applyNumberFormat="1" applyFont="1" applyFill="1" applyBorder="1" applyAlignment="1" applyProtection="1">
      <alignment horizontal="left" vertical="top" wrapText="1"/>
      <protection hidden="1"/>
    </xf>
    <xf numFmtId="0" fontId="5" fillId="0" borderId="12" xfId="72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4" fontId="5" fillId="0" borderId="12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181" fontId="19" fillId="0" borderId="12" xfId="72" applyNumberFormat="1" applyFont="1" applyFill="1" applyBorder="1" applyAlignment="1" applyProtection="1">
      <alignment horizontal="right" vertical="justify"/>
      <protection hidden="1"/>
    </xf>
    <xf numFmtId="0" fontId="1" fillId="0" borderId="12" xfId="72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wrapText="1"/>
    </xf>
    <xf numFmtId="0" fontId="28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6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18" fillId="0" borderId="12" xfId="0" applyFont="1" applyBorder="1" applyAlignment="1">
      <alignment horizontal="left" wrapText="1"/>
    </xf>
    <xf numFmtId="0" fontId="1" fillId="0" borderId="12" xfId="72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justify" wrapText="1"/>
    </xf>
    <xf numFmtId="0" fontId="2" fillId="0" borderId="16" xfId="0" applyFont="1" applyBorder="1" applyAlignment="1">
      <alignment vertical="justify"/>
    </xf>
    <xf numFmtId="49" fontId="2" fillId="0" borderId="16" xfId="0" applyNumberFormat="1" applyFont="1" applyBorder="1" applyAlignment="1">
      <alignment horizontal="center" vertical="top"/>
    </xf>
    <xf numFmtId="0" fontId="1" fillId="0" borderId="17" xfId="72" applyNumberFormat="1" applyFont="1" applyFill="1" applyBorder="1" applyAlignment="1" applyProtection="1">
      <alignment wrapText="1"/>
      <protection hidden="1"/>
    </xf>
    <xf numFmtId="0" fontId="5" fillId="0" borderId="17" xfId="72" applyNumberFormat="1" applyFont="1" applyFill="1" applyBorder="1" applyAlignment="1" applyProtection="1">
      <alignment wrapText="1"/>
      <protection hidden="1"/>
    </xf>
    <xf numFmtId="49" fontId="24" fillId="0" borderId="12" xfId="0" applyNumberFormat="1" applyFont="1" applyBorder="1" applyAlignment="1">
      <alignment horizontal="center" vertical="top" wrapText="1"/>
    </xf>
    <xf numFmtId="0" fontId="29" fillId="0" borderId="12" xfId="72" applyNumberFormat="1" applyFont="1" applyFill="1" applyBorder="1" applyAlignment="1" applyProtection="1">
      <alignment horizontal="left" vertical="top" wrapText="1"/>
      <protection hidden="1"/>
    </xf>
    <xf numFmtId="49" fontId="29" fillId="0" borderId="12" xfId="0" applyNumberFormat="1" applyFont="1" applyBorder="1" applyAlignment="1">
      <alignment horizontal="center" vertical="top" wrapText="1"/>
    </xf>
    <xf numFmtId="0" fontId="29" fillId="0" borderId="12" xfId="72" applyNumberFormat="1" applyFont="1" applyFill="1" applyBorder="1" applyAlignment="1" applyProtection="1">
      <alignment vertical="center" wrapText="1"/>
      <protection hidden="1"/>
    </xf>
    <xf numFmtId="0" fontId="1" fillId="0" borderId="17" xfId="73" applyNumberFormat="1" applyFont="1" applyFill="1" applyBorder="1" applyAlignment="1" applyProtection="1">
      <alignment wrapText="1"/>
      <protection hidden="1"/>
    </xf>
    <xf numFmtId="0" fontId="29" fillId="0" borderId="17" xfId="73" applyNumberFormat="1" applyFont="1" applyFill="1" applyBorder="1" applyAlignment="1" applyProtection="1">
      <alignment wrapText="1"/>
      <protection hidden="1"/>
    </xf>
    <xf numFmtId="49" fontId="30" fillId="0" borderId="12" xfId="0" applyNumberFormat="1" applyFont="1" applyBorder="1" applyAlignment="1">
      <alignment horizontal="center" vertical="top" wrapText="1"/>
    </xf>
    <xf numFmtId="16" fontId="31" fillId="0" borderId="12" xfId="0" applyNumberFormat="1" applyFont="1" applyBorder="1" applyAlignment="1">
      <alignment vertical="top"/>
    </xf>
    <xf numFmtId="49" fontId="31" fillId="0" borderId="12" xfId="0" applyNumberFormat="1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1" fillId="0" borderId="0" xfId="0" applyNumberFormat="1" applyFont="1" applyAlignment="1">
      <alignment vertical="top"/>
    </xf>
    <xf numFmtId="3" fontId="33" fillId="0" borderId="12" xfId="0" applyNumberFormat="1" applyFont="1" applyBorder="1" applyAlignment="1">
      <alignment vertical="top"/>
    </xf>
    <xf numFmtId="3" fontId="33" fillId="0" borderId="14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1" fillId="0" borderId="12" xfId="64" applyNumberFormat="1" applyFont="1" applyFill="1" applyBorder="1" applyAlignment="1" applyProtection="1">
      <alignment horizontal="left" vertical="top" wrapText="1"/>
      <protection hidden="1"/>
    </xf>
    <xf numFmtId="0" fontId="19" fillId="0" borderId="12" xfId="72" applyNumberFormat="1" applyFont="1" applyFill="1" applyBorder="1" applyAlignment="1" applyProtection="1">
      <alignment horizontal="left" wrapText="1"/>
      <protection hidden="1"/>
    </xf>
    <xf numFmtId="0" fontId="24" fillId="0" borderId="12" xfId="0" applyFont="1" applyBorder="1" applyAlignment="1">
      <alignment horizontal="left" vertical="justify" wrapText="1"/>
    </xf>
    <xf numFmtId="0" fontId="5" fillId="0" borderId="0" xfId="0" applyNumberFormat="1" applyFont="1" applyAlignment="1">
      <alignment horizontal="left" wrapText="1"/>
    </xf>
    <xf numFmtId="0" fontId="18" fillId="0" borderId="12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wrapText="1"/>
    </xf>
    <xf numFmtId="0" fontId="24" fillId="0" borderId="12" xfId="0" applyNumberFormat="1" applyFont="1" applyBorder="1" applyAlignment="1">
      <alignment horizontal="left" wrapText="1"/>
    </xf>
    <xf numFmtId="0" fontId="35" fillId="0" borderId="12" xfId="0" applyFont="1" applyBorder="1" applyAlignment="1">
      <alignment wrapText="1"/>
    </xf>
    <xf numFmtId="49" fontId="35" fillId="0" borderId="12" xfId="0" applyNumberFormat="1" applyFont="1" applyBorder="1" applyAlignment="1">
      <alignment horizontal="center" vertical="top" wrapText="1"/>
    </xf>
    <xf numFmtId="3" fontId="36" fillId="0" borderId="12" xfId="0" applyNumberFormat="1" applyFont="1" applyBorder="1" applyAlignment="1">
      <alignment vertical="top"/>
    </xf>
    <xf numFmtId="3" fontId="36" fillId="0" borderId="14" xfId="0" applyNumberFormat="1" applyFont="1" applyBorder="1" applyAlignment="1">
      <alignment vertical="top"/>
    </xf>
    <xf numFmtId="0" fontId="35" fillId="0" borderId="12" xfId="0" applyFont="1" applyBorder="1" applyAlignment="1">
      <alignment horizontal="left" wrapText="1"/>
    </xf>
    <xf numFmtId="3" fontId="37" fillId="0" borderId="12" xfId="0" applyNumberFormat="1" applyFont="1" applyBorder="1" applyAlignment="1">
      <alignment vertical="top"/>
    </xf>
    <xf numFmtId="3" fontId="37" fillId="0" borderId="14" xfId="0" applyNumberFormat="1" applyFont="1" applyBorder="1" applyAlignment="1">
      <alignment vertical="top"/>
    </xf>
    <xf numFmtId="0" fontId="35" fillId="0" borderId="0" xfId="0" applyNumberFormat="1" applyFont="1" applyAlignment="1">
      <alignment horizontal="left" wrapText="1"/>
    </xf>
    <xf numFmtId="4" fontId="2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181" fontId="1" fillId="0" borderId="15" xfId="72" applyNumberFormat="1" applyFont="1" applyFill="1" applyBorder="1" applyAlignment="1" applyProtection="1">
      <alignment horizontal="right" vertical="justify"/>
      <protection hidden="1"/>
    </xf>
    <xf numFmtId="4" fontId="24" fillId="0" borderId="15" xfId="0" applyNumberFormat="1" applyFont="1" applyBorder="1" applyAlignment="1">
      <alignment vertical="top"/>
    </xf>
    <xf numFmtId="4" fontId="35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top"/>
    </xf>
    <xf numFmtId="181" fontId="29" fillId="0" borderId="15" xfId="72" applyNumberFormat="1" applyFont="1" applyFill="1" applyBorder="1" applyAlignment="1" applyProtection="1">
      <alignment horizontal="right" vertical="justify"/>
      <protection hidden="1"/>
    </xf>
    <xf numFmtId="4" fontId="19" fillId="0" borderId="15" xfId="0" applyNumberFormat="1" applyFont="1" applyBorder="1" applyAlignment="1">
      <alignment vertical="justify"/>
    </xf>
    <xf numFmtId="4" fontId="30" fillId="0" borderId="15" xfId="0" applyNumberFormat="1" applyFont="1" applyBorder="1" applyAlignment="1">
      <alignment vertical="justify"/>
    </xf>
    <xf numFmtId="4" fontId="5" fillId="0" borderId="15" xfId="0" applyNumberFormat="1" applyFont="1" applyBorder="1" applyAlignment="1">
      <alignment vertical="justify"/>
    </xf>
    <xf numFmtId="4" fontId="4" fillId="0" borderId="15" xfId="0" applyNumberFormat="1" applyFont="1" applyBorder="1" applyAlignment="1">
      <alignment vertical="justify"/>
    </xf>
    <xf numFmtId="4" fontId="20" fillId="0" borderId="15" xfId="0" applyNumberFormat="1" applyFont="1" applyBorder="1" applyAlignment="1">
      <alignment vertical="top"/>
    </xf>
    <xf numFmtId="4" fontId="20" fillId="0" borderId="15" xfId="0" applyNumberFormat="1" applyFont="1" applyBorder="1" applyAlignment="1">
      <alignment vertical="justify"/>
    </xf>
    <xf numFmtId="4" fontId="1" fillId="0" borderId="18" xfId="0" applyNumberFormat="1" applyFont="1" applyBorder="1" applyAlignment="1">
      <alignment vertical="top"/>
    </xf>
    <xf numFmtId="181" fontId="35" fillId="0" borderId="12" xfId="74" applyNumberFormat="1" applyFont="1" applyFill="1" applyBorder="1" applyAlignment="1" applyProtection="1">
      <alignment horizontal="right" vertical="center"/>
      <protection hidden="1"/>
    </xf>
    <xf numFmtId="181" fontId="1" fillId="0" borderId="12" xfId="74" applyNumberFormat="1" applyFont="1" applyFill="1" applyBorder="1" applyAlignment="1" applyProtection="1">
      <alignment horizontal="right" vertical="center"/>
      <protection hidden="1"/>
    </xf>
    <xf numFmtId="0" fontId="38" fillId="0" borderId="12" xfId="0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top" wrapText="1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4" fontId="38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 horizontal="left" wrapText="1"/>
    </xf>
    <xf numFmtId="49" fontId="34" fillId="0" borderId="12" xfId="0" applyNumberFormat="1" applyFont="1" applyBorder="1" applyAlignment="1">
      <alignment horizontal="center" vertical="top" wrapText="1"/>
    </xf>
    <xf numFmtId="4" fontId="11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40" fillId="0" borderId="12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justify" vertical="top" wrapText="1"/>
    </xf>
    <xf numFmtId="0" fontId="11" fillId="0" borderId="12" xfId="0" applyFont="1" applyBorder="1" applyAlignment="1">
      <alignment wrapText="1"/>
    </xf>
    <xf numFmtId="0" fontId="40" fillId="32" borderId="17" xfId="56" applyNumberFormat="1" applyFont="1" applyFill="1" applyBorder="1" applyAlignment="1" applyProtection="1">
      <alignment horizontal="left" vertical="top" wrapText="1"/>
      <protection hidden="1"/>
    </xf>
    <xf numFmtId="0" fontId="11" fillId="0" borderId="12" xfId="57" applyNumberFormat="1" applyFont="1" applyFill="1" applyBorder="1" applyAlignment="1" applyProtection="1">
      <alignment horizontal="left" vertical="top" wrapText="1"/>
      <protection hidden="1"/>
    </xf>
    <xf numFmtId="49" fontId="33" fillId="0" borderId="12" xfId="0" applyNumberFormat="1" applyFont="1" applyBorder="1" applyAlignment="1">
      <alignment horizontal="center" vertical="top" wrapText="1"/>
    </xf>
    <xf numFmtId="3" fontId="33" fillId="0" borderId="15" xfId="0" applyNumberFormat="1" applyFont="1" applyBorder="1" applyAlignment="1">
      <alignment vertical="top"/>
    </xf>
    <xf numFmtId="0" fontId="39" fillId="0" borderId="12" xfId="0" applyNumberFormat="1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top" wrapText="1"/>
    </xf>
    <xf numFmtId="1" fontId="11" fillId="0" borderId="18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39" fillId="0" borderId="18" xfId="0" applyNumberFormat="1" applyFont="1" applyBorder="1" applyAlignment="1">
      <alignment vertical="top"/>
    </xf>
    <xf numFmtId="1" fontId="39" fillId="0" borderId="13" xfId="0" applyNumberFormat="1" applyFont="1" applyBorder="1" applyAlignment="1">
      <alignment vertical="top"/>
    </xf>
    <xf numFmtId="1" fontId="39" fillId="0" borderId="14" xfId="0" applyNumberFormat="1" applyFont="1" applyBorder="1" applyAlignment="1">
      <alignment vertical="top"/>
    </xf>
    <xf numFmtId="0" fontId="33" fillId="0" borderId="15" xfId="0" applyNumberFormat="1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1" fontId="11" fillId="0" borderId="19" xfId="0" applyNumberFormat="1" applyFont="1" applyBorder="1" applyAlignment="1">
      <alignment vertical="top"/>
    </xf>
    <xf numFmtId="1" fontId="11" fillId="0" borderId="20" xfId="0" applyNumberFormat="1" applyFont="1" applyBorder="1" applyAlignment="1">
      <alignment vertical="top"/>
    </xf>
    <xf numFmtId="1" fontId="33" fillId="0" borderId="0" xfId="0" applyNumberFormat="1" applyFont="1" applyBorder="1" applyAlignment="1">
      <alignment vertical="top"/>
    </xf>
    <xf numFmtId="0" fontId="17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vertical="top"/>
    </xf>
    <xf numFmtId="4" fontId="17" fillId="0" borderId="17" xfId="0" applyNumberFormat="1" applyFont="1" applyBorder="1" applyAlignment="1">
      <alignment vertical="top"/>
    </xf>
    <xf numFmtId="0" fontId="33" fillId="0" borderId="12" xfId="0" applyFont="1" applyBorder="1" applyAlignment="1">
      <alignment wrapText="1"/>
    </xf>
    <xf numFmtId="0" fontId="33" fillId="0" borderId="12" xfId="0" applyNumberFormat="1" applyFont="1" applyBorder="1" applyAlignment="1">
      <alignment horizontal="left" vertical="center" wrapText="1"/>
    </xf>
    <xf numFmtId="172" fontId="25" fillId="0" borderId="15" xfId="76" applyNumberFormat="1" applyFont="1" applyBorder="1" applyAlignment="1">
      <alignment vertical="top"/>
      <protection/>
    </xf>
    <xf numFmtId="49" fontId="11" fillId="0" borderId="12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3" fontId="41" fillId="0" borderId="12" xfId="0" applyNumberFormat="1" applyFont="1" applyBorder="1" applyAlignment="1">
      <alignment vertical="top"/>
    </xf>
    <xf numFmtId="3" fontId="41" fillId="0" borderId="14" xfId="0" applyNumberFormat="1" applyFont="1" applyBorder="1" applyAlignment="1">
      <alignment vertical="top"/>
    </xf>
    <xf numFmtId="181" fontId="32" fillId="0" borderId="12" xfId="59" applyNumberFormat="1" applyFont="1" applyFill="1" applyBorder="1" applyAlignment="1" applyProtection="1">
      <alignment horizontal="right" vertical="center"/>
      <protection hidden="1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181" fontId="42" fillId="0" borderId="15" xfId="72" applyNumberFormat="1" applyFont="1" applyFill="1" applyBorder="1" applyAlignment="1" applyProtection="1">
      <alignment horizontal="right" vertical="justify"/>
      <protection hidden="1"/>
    </xf>
    <xf numFmtId="1" fontId="11" fillId="0" borderId="15" xfId="0" applyNumberFormat="1" applyFont="1" applyBorder="1" applyAlignment="1">
      <alignment vertical="top"/>
    </xf>
    <xf numFmtId="1" fontId="11" fillId="0" borderId="12" xfId="0" applyNumberFormat="1" applyFont="1" applyBorder="1" applyAlignment="1">
      <alignment vertical="top"/>
    </xf>
    <xf numFmtId="4" fontId="42" fillId="0" borderId="15" xfId="0" applyNumberFormat="1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44" fillId="0" borderId="0" xfId="0" applyFont="1" applyBorder="1" applyAlignment="1" applyProtection="1">
      <alignment vertical="top"/>
      <protection/>
    </xf>
    <xf numFmtId="49" fontId="44" fillId="0" borderId="0" xfId="0" applyNumberFormat="1" applyFont="1" applyBorder="1" applyAlignment="1">
      <alignment horizontal="centerContinuous" vertical="top"/>
    </xf>
    <xf numFmtId="49" fontId="44" fillId="0" borderId="0" xfId="0" applyNumberFormat="1" applyFont="1" applyBorder="1" applyAlignment="1">
      <alignment horizontal="center" vertical="top"/>
    </xf>
    <xf numFmtId="49" fontId="4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horizontal="center" vertical="center"/>
    </xf>
    <xf numFmtId="4" fontId="48" fillId="0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top" wrapText="1"/>
    </xf>
    <xf numFmtId="49" fontId="1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 applyProtection="1">
      <alignment horizontal="center" vertical="center"/>
      <protection/>
    </xf>
    <xf numFmtId="49" fontId="49" fillId="0" borderId="12" xfId="0" applyNumberFormat="1" applyFont="1" applyBorder="1" applyAlignment="1" applyProtection="1">
      <alignment horizontal="center" vertical="center"/>
      <protection locked="0"/>
    </xf>
    <xf numFmtId="4" fontId="49" fillId="0" borderId="2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9" fontId="51" fillId="0" borderId="25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Fill="1" applyBorder="1" applyAlignment="1" applyProtection="1">
      <alignment horizontal="center" vertical="center" wrapText="1"/>
      <protection/>
    </xf>
    <xf numFmtId="49" fontId="51" fillId="0" borderId="12" xfId="0" applyNumberFormat="1" applyFont="1" applyFill="1" applyBorder="1" applyAlignment="1" applyProtection="1">
      <alignment horizontal="center" vertical="center"/>
      <protection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" fontId="51" fillId="0" borderId="26" xfId="0" applyNumberFormat="1" applyFont="1" applyBorder="1" applyAlignment="1">
      <alignment horizontal="center" vertical="center"/>
    </xf>
    <xf numFmtId="49" fontId="44" fillId="0" borderId="25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 applyProtection="1">
      <alignment horizontal="center" vertical="center" wrapText="1"/>
      <protection/>
    </xf>
    <xf numFmtId="49" fontId="44" fillId="0" borderId="12" xfId="0" applyNumberFormat="1" applyFont="1" applyFill="1" applyBorder="1" applyAlignment="1" applyProtection="1">
      <alignment horizontal="center" vertical="center"/>
      <protection/>
    </xf>
    <xf numFmtId="49" fontId="44" fillId="0" borderId="12" xfId="0" applyNumberFormat="1" applyFont="1" applyBorder="1" applyAlignment="1" applyProtection="1">
      <alignment horizontal="center" vertical="center"/>
      <protection locked="0"/>
    </xf>
    <xf numFmtId="4" fontId="44" fillId="0" borderId="26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left" vertical="top" wrapText="1"/>
    </xf>
    <xf numFmtId="4" fontId="49" fillId="0" borderId="26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 applyProtection="1">
      <alignment horizontal="center" vertical="center" wrapText="1"/>
      <protection/>
    </xf>
    <xf numFmtId="4" fontId="43" fillId="0" borderId="0" xfId="0" applyNumberFormat="1" applyFont="1" applyBorder="1" applyAlignment="1">
      <alignment/>
    </xf>
    <xf numFmtId="0" fontId="51" fillId="0" borderId="25" xfId="0" applyFont="1" applyBorder="1" applyAlignment="1">
      <alignment horizontal="left" vertical="top" wrapText="1"/>
    </xf>
    <xf numFmtId="0" fontId="51" fillId="0" borderId="25" xfId="0" applyFont="1" applyBorder="1" applyAlignment="1">
      <alignment wrapText="1"/>
    </xf>
    <xf numFmtId="0" fontId="54" fillId="0" borderId="25" xfId="0" applyFont="1" applyBorder="1" applyAlignment="1">
      <alignment wrapText="1"/>
    </xf>
    <xf numFmtId="49" fontId="54" fillId="0" borderId="12" xfId="0" applyNumberFormat="1" applyFont="1" applyFill="1" applyBorder="1" applyAlignment="1" applyProtection="1">
      <alignment horizontal="center" vertical="center"/>
      <protection/>
    </xf>
    <xf numFmtId="49" fontId="54" fillId="0" borderId="12" xfId="0" applyNumberFormat="1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>
      <alignment/>
    </xf>
    <xf numFmtId="49" fontId="55" fillId="0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 applyProtection="1">
      <alignment horizontal="center" vertical="top"/>
      <protection/>
    </xf>
    <xf numFmtId="49" fontId="49" fillId="0" borderId="12" xfId="0" applyNumberFormat="1" applyFont="1" applyBorder="1" applyAlignment="1" applyProtection="1">
      <alignment horizontal="center" vertical="top"/>
      <protection locked="0"/>
    </xf>
    <xf numFmtId="4" fontId="49" fillId="0" borderId="12" xfId="0" applyNumberFormat="1" applyFont="1" applyBorder="1" applyAlignment="1">
      <alignment horizontal="center" vertical="top"/>
    </xf>
    <xf numFmtId="0" fontId="56" fillId="0" borderId="25" xfId="0" applyFont="1" applyBorder="1" applyAlignment="1">
      <alignment wrapText="1"/>
    </xf>
    <xf numFmtId="49" fontId="51" fillId="0" borderId="12" xfId="0" applyNumberFormat="1" applyFont="1" applyFill="1" applyBorder="1" applyAlignment="1" applyProtection="1">
      <alignment horizontal="center" vertical="top"/>
      <protection/>
    </xf>
    <xf numFmtId="49" fontId="51" fillId="0" borderId="12" xfId="0" applyNumberFormat="1" applyFont="1" applyBorder="1" applyAlignment="1" applyProtection="1">
      <alignment horizontal="center" vertical="top"/>
      <protection locked="0"/>
    </xf>
    <xf numFmtId="4" fontId="51" fillId="0" borderId="12" xfId="0" applyNumberFormat="1" applyFont="1" applyBorder="1" applyAlignment="1">
      <alignment horizontal="center" vertical="top"/>
    </xf>
    <xf numFmtId="49" fontId="44" fillId="0" borderId="12" xfId="0" applyNumberFormat="1" applyFont="1" applyFill="1" applyBorder="1" applyAlignment="1" applyProtection="1">
      <alignment horizontal="center" vertical="top"/>
      <protection/>
    </xf>
    <xf numFmtId="49" fontId="44" fillId="0" borderId="12" xfId="0" applyNumberFormat="1" applyFont="1" applyBorder="1" applyAlignment="1" applyProtection="1">
      <alignment horizontal="center" vertical="top"/>
      <protection locked="0"/>
    </xf>
    <xf numFmtId="4" fontId="49" fillId="0" borderId="26" xfId="0" applyNumberFormat="1" applyFont="1" applyBorder="1" applyAlignment="1">
      <alignment horizontal="center" vertical="top"/>
    </xf>
    <xf numFmtId="0" fontId="51" fillId="0" borderId="25" xfId="0" applyFont="1" applyBorder="1" applyAlignment="1">
      <alignment/>
    </xf>
    <xf numFmtId="4" fontId="51" fillId="0" borderId="26" xfId="0" applyNumberFormat="1" applyFont="1" applyBorder="1" applyAlignment="1">
      <alignment horizontal="center" vertical="top"/>
    </xf>
    <xf numFmtId="0" fontId="57" fillId="0" borderId="25" xfId="0" applyFont="1" applyBorder="1" applyAlignment="1">
      <alignment/>
    </xf>
    <xf numFmtId="4" fontId="44" fillId="0" borderId="26" xfId="0" applyNumberFormat="1" applyFont="1" applyBorder="1" applyAlignment="1">
      <alignment horizontal="center" vertical="top"/>
    </xf>
    <xf numFmtId="189" fontId="58" fillId="0" borderId="25" xfId="0" applyNumberFormat="1" applyFont="1" applyFill="1" applyBorder="1" applyAlignment="1">
      <alignment horizontal="left" vertical="center" wrapText="1"/>
    </xf>
    <xf numFmtId="4" fontId="51" fillId="0" borderId="26" xfId="0" applyNumberFormat="1" applyFont="1" applyFill="1" applyBorder="1" applyAlignment="1">
      <alignment horizontal="center" vertical="center"/>
    </xf>
    <xf numFmtId="4" fontId="44" fillId="0" borderId="26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 applyProtection="1">
      <alignment horizontal="center" vertical="center" wrapText="1"/>
      <protection/>
    </xf>
    <xf numFmtId="189" fontId="44" fillId="0" borderId="25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left" vertical="center" wrapText="1"/>
    </xf>
    <xf numFmtId="49" fontId="60" fillId="33" borderId="12" xfId="0" applyNumberFormat="1" applyFont="1" applyFill="1" applyBorder="1" applyAlignment="1" applyProtection="1">
      <alignment horizontal="center" vertical="center" wrapText="1"/>
      <protection/>
    </xf>
    <xf numFmtId="49" fontId="60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" fontId="4" fillId="33" borderId="26" xfId="0" applyNumberFormat="1" applyFont="1" applyFill="1" applyBorder="1" applyAlignment="1">
      <alignment horizontal="center" vertical="center"/>
    </xf>
    <xf numFmtId="0" fontId="50" fillId="0" borderId="25" xfId="0" applyFont="1" applyBorder="1" applyAlignment="1">
      <alignment horizontal="left" vertical="top" wrapText="1"/>
    </xf>
    <xf numFmtId="49" fontId="61" fillId="33" borderId="12" xfId="0" applyNumberFormat="1" applyFont="1" applyFill="1" applyBorder="1" applyAlignment="1" applyProtection="1">
      <alignment horizontal="center" vertical="center"/>
      <protection locked="0"/>
    </xf>
    <xf numFmtId="49" fontId="49" fillId="0" borderId="12" xfId="0" applyNumberFormat="1" applyFont="1" applyFill="1" applyBorder="1" applyAlignment="1" applyProtection="1">
      <alignment horizontal="center" vertical="center"/>
      <protection locked="0"/>
    </xf>
    <xf numFmtId="49" fontId="51" fillId="0" borderId="12" xfId="0" applyNumberFormat="1" applyFont="1" applyFill="1" applyBorder="1" applyAlignment="1" applyProtection="1">
      <alignment horizontal="center" vertical="center"/>
      <protection locked="0"/>
    </xf>
    <xf numFmtId="49" fontId="4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>
      <alignment horizontal="left" vertical="top" wrapText="1"/>
    </xf>
    <xf numFmtId="0" fontId="49" fillId="0" borderId="25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62" fillId="0" borderId="25" xfId="0" applyFont="1" applyBorder="1" applyAlignment="1">
      <alignment horizontal="left" vertical="top" wrapText="1"/>
    </xf>
    <xf numFmtId="49" fontId="49" fillId="0" borderId="12" xfId="0" applyNumberFormat="1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0" fontId="63" fillId="0" borderId="25" xfId="0" applyFont="1" applyFill="1" applyBorder="1" applyAlignment="1">
      <alignment horizontal="left" vertical="top" wrapText="1"/>
    </xf>
    <xf numFmtId="49" fontId="64" fillId="0" borderId="12" xfId="0" applyNumberFormat="1" applyFont="1" applyFill="1" applyBorder="1" applyAlignment="1" applyProtection="1">
      <alignment horizontal="center" vertical="center"/>
      <protection locked="0"/>
    </xf>
    <xf numFmtId="49" fontId="60" fillId="0" borderId="12" xfId="0" applyNumberFormat="1" applyFont="1" applyFill="1" applyBorder="1" applyAlignment="1" applyProtection="1">
      <alignment horizontal="center" vertical="center"/>
      <protection locked="0"/>
    </xf>
    <xf numFmtId="4" fontId="64" fillId="0" borderId="26" xfId="0" applyNumberFormat="1" applyFont="1" applyFill="1" applyBorder="1" applyAlignment="1">
      <alignment horizontal="center" vertical="center"/>
    </xf>
    <xf numFmtId="49" fontId="52" fillId="0" borderId="12" xfId="0" applyNumberFormat="1" applyFont="1" applyBorder="1" applyAlignment="1" applyProtection="1">
      <alignment horizontal="center" vertical="center"/>
      <protection locked="0"/>
    </xf>
    <xf numFmtId="0" fontId="65" fillId="0" borderId="25" xfId="0" applyFont="1" applyBorder="1" applyAlignment="1">
      <alignment horizontal="left" vertical="top" wrapText="1"/>
    </xf>
    <xf numFmtId="49" fontId="66" fillId="0" borderId="12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0" applyNumberFormat="1" applyFont="1" applyFill="1" applyBorder="1" applyAlignment="1" applyProtection="1">
      <alignment horizontal="center" vertical="center"/>
      <protection locked="0"/>
    </xf>
    <xf numFmtId="49" fontId="65" fillId="0" borderId="12" xfId="0" applyNumberFormat="1" applyFont="1" applyBorder="1" applyAlignment="1" applyProtection="1">
      <alignment horizontal="center" vertical="center"/>
      <protection locked="0"/>
    </xf>
    <xf numFmtId="4" fontId="65" fillId="0" borderId="26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horizontal="left" vertical="top" wrapText="1"/>
    </xf>
    <xf numFmtId="4" fontId="51" fillId="0" borderId="12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 applyProtection="1">
      <alignment horizontal="center" vertical="center"/>
      <protection locked="0"/>
    </xf>
    <xf numFmtId="4" fontId="68" fillId="0" borderId="12" xfId="0" applyNumberFormat="1" applyFont="1" applyFill="1" applyBorder="1" applyAlignment="1">
      <alignment horizontal="center" vertical="center"/>
    </xf>
    <xf numFmtId="49" fontId="65" fillId="0" borderId="25" xfId="0" applyNumberFormat="1" applyFont="1" applyFill="1" applyBorder="1" applyAlignment="1">
      <alignment horizontal="left" vertical="center" wrapText="1"/>
    </xf>
    <xf numFmtId="49" fontId="69" fillId="0" borderId="12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0" applyNumberFormat="1" applyFont="1" applyFill="1" applyBorder="1" applyAlignment="1">
      <alignment horizontal="center" vertical="center"/>
    </xf>
    <xf numFmtId="4" fontId="65" fillId="0" borderId="26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4" fontId="44" fillId="32" borderId="26" xfId="0" applyNumberFormat="1" applyFont="1" applyFill="1" applyBorder="1" applyAlignment="1">
      <alignment horizontal="center" vertical="center"/>
    </xf>
    <xf numFmtId="4" fontId="44" fillId="32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4" fontId="51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25" xfId="0" applyFont="1" applyBorder="1" applyAlignment="1">
      <alignment horizontal="left" vertical="center" wrapText="1"/>
    </xf>
    <xf numFmtId="4" fontId="44" fillId="0" borderId="26" xfId="0" applyNumberFormat="1" applyFont="1" applyBorder="1" applyAlignment="1">
      <alignment horizontal="center" vertical="center" wrapText="1"/>
    </xf>
    <xf numFmtId="49" fontId="61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" fontId="71" fillId="0" borderId="26" xfId="0" applyNumberFormat="1" applyFont="1" applyBorder="1" applyAlignment="1">
      <alignment horizontal="center" vertical="center"/>
    </xf>
    <xf numFmtId="49" fontId="72" fillId="0" borderId="12" xfId="0" applyNumberFormat="1" applyFont="1" applyFill="1" applyBorder="1" applyAlignment="1" applyProtection="1">
      <alignment horizontal="center" vertical="center" wrapText="1"/>
      <protection/>
    </xf>
    <xf numFmtId="4" fontId="71" fillId="0" borderId="26" xfId="0" applyNumberFormat="1" applyFont="1" applyFill="1" applyBorder="1" applyAlignment="1">
      <alignment horizontal="center" vertical="center"/>
    </xf>
    <xf numFmtId="49" fontId="73" fillId="0" borderId="12" xfId="0" applyNumberFormat="1" applyFont="1" applyFill="1" applyBorder="1" applyAlignment="1" applyProtection="1">
      <alignment horizontal="center" vertical="center" wrapText="1"/>
      <protection/>
    </xf>
    <xf numFmtId="49" fontId="5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49" fontId="74" fillId="0" borderId="12" xfId="0" applyNumberFormat="1" applyFont="1" applyFill="1" applyBorder="1" applyAlignment="1" applyProtection="1">
      <alignment horizontal="center" vertical="center" wrapText="1"/>
      <protection/>
    </xf>
    <xf numFmtId="49" fontId="60" fillId="34" borderId="12" xfId="0" applyNumberFormat="1" applyFont="1" applyFill="1" applyBorder="1" applyAlignment="1" applyProtection="1">
      <alignment horizontal="center" vertical="center" wrapText="1"/>
      <protection/>
    </xf>
    <xf numFmtId="4" fontId="61" fillId="33" borderId="26" xfId="0" applyNumberFormat="1" applyFont="1" applyFill="1" applyBorder="1" applyAlignment="1">
      <alignment horizontal="center" vertical="center"/>
    </xf>
    <xf numFmtId="49" fontId="68" fillId="0" borderId="12" xfId="0" applyNumberFormat="1" applyFont="1" applyFill="1" applyBorder="1" applyAlignment="1" applyProtection="1">
      <alignment horizontal="center" vertical="center" wrapText="1"/>
      <protection/>
    </xf>
    <xf numFmtId="185" fontId="75" fillId="0" borderId="25" xfId="75" applyNumberFormat="1" applyFont="1" applyFill="1" applyBorder="1" applyAlignment="1" applyProtection="1">
      <alignment horizontal="left" vertical="top" wrapText="1"/>
      <protection hidden="1"/>
    </xf>
    <xf numFmtId="1" fontId="44" fillId="0" borderId="25" xfId="0" applyNumberFormat="1" applyFont="1" applyFill="1" applyBorder="1" applyAlignment="1">
      <alignment horizontal="left" vertical="center" wrapText="1"/>
    </xf>
    <xf numFmtId="0" fontId="51" fillId="0" borderId="25" xfId="0" applyNumberFormat="1" applyFont="1" applyBorder="1" applyAlignment="1">
      <alignment horizontal="left" vertical="top" wrapText="1"/>
    </xf>
    <xf numFmtId="49" fontId="68" fillId="0" borderId="20" xfId="0" applyNumberFormat="1" applyFont="1" applyFill="1" applyBorder="1" applyAlignment="1" applyProtection="1">
      <alignment horizontal="center" vertical="center" wrapText="1"/>
      <protection/>
    </xf>
    <xf numFmtId="49" fontId="71" fillId="0" borderId="12" xfId="0" applyNumberFormat="1" applyFont="1" applyBorder="1" applyAlignment="1" applyProtection="1">
      <alignment horizontal="center" vertical="center"/>
      <protection locked="0"/>
    </xf>
    <xf numFmtId="0" fontId="61" fillId="33" borderId="25" xfId="0" applyFont="1" applyFill="1" applyBorder="1" applyAlignment="1">
      <alignment horizontal="left" vertical="top" wrapText="1"/>
    </xf>
    <xf numFmtId="49" fontId="61" fillId="33" borderId="12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 applyProtection="1">
      <alignment horizontal="center" vertical="center"/>
      <protection/>
    </xf>
    <xf numFmtId="0" fontId="65" fillId="0" borderId="25" xfId="0" applyFont="1" applyBorder="1" applyAlignment="1">
      <alignment wrapText="1"/>
    </xf>
    <xf numFmtId="49" fontId="76" fillId="0" borderId="12" xfId="0" applyNumberFormat="1" applyFont="1" applyFill="1" applyBorder="1" applyAlignment="1" applyProtection="1">
      <alignment horizontal="center" vertical="center"/>
      <protection/>
    </xf>
    <xf numFmtId="49" fontId="76" fillId="0" borderId="12" xfId="0" applyNumberFormat="1" applyFont="1" applyBorder="1" applyAlignment="1" applyProtection="1">
      <alignment horizontal="center" vertical="center"/>
      <protection locked="0"/>
    </xf>
    <xf numFmtId="49" fontId="61" fillId="33" borderId="12" xfId="0" applyNumberFormat="1" applyFont="1" applyFill="1" applyBorder="1" applyAlignment="1" applyProtection="1">
      <alignment horizontal="center" vertical="center"/>
      <protection/>
    </xf>
    <xf numFmtId="1" fontId="51" fillId="0" borderId="25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left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top" wrapText="1"/>
    </xf>
    <xf numFmtId="0" fontId="61" fillId="33" borderId="28" xfId="0" applyFont="1" applyFill="1" applyBorder="1" applyAlignment="1" applyProtection="1">
      <alignment horizontal="right" vertical="top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61" fillId="33" borderId="29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49" fontId="77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" fontId="43" fillId="0" borderId="12" xfId="0" applyNumberFormat="1" applyFont="1" applyBorder="1" applyAlignment="1">
      <alignment wrapText="1"/>
    </xf>
    <xf numFmtId="49" fontId="43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49" fontId="113" fillId="0" borderId="12" xfId="0" applyNumberFormat="1" applyFont="1" applyBorder="1" applyAlignment="1" applyProtection="1">
      <alignment horizontal="center" vertical="center"/>
      <protection locked="0"/>
    </xf>
    <xf numFmtId="4" fontId="113" fillId="0" borderId="26" xfId="0" applyNumberFormat="1" applyFont="1" applyBorder="1" applyAlignment="1">
      <alignment horizontal="center" vertical="center"/>
    </xf>
    <xf numFmtId="49" fontId="78" fillId="0" borderId="12" xfId="0" applyNumberFormat="1" applyFont="1" applyBorder="1" applyAlignment="1" applyProtection="1">
      <alignment horizontal="center" vertical="center"/>
      <protection locked="0"/>
    </xf>
    <xf numFmtId="49" fontId="113" fillId="0" borderId="25" xfId="0" applyNumberFormat="1" applyFont="1" applyFill="1" applyBorder="1" applyAlignment="1">
      <alignment horizontal="left" vertical="center" wrapText="1"/>
    </xf>
    <xf numFmtId="49" fontId="114" fillId="0" borderId="12" xfId="0" applyNumberFormat="1" applyFont="1" applyFill="1" applyBorder="1" applyAlignment="1" applyProtection="1">
      <alignment horizontal="center" vertical="center" wrapText="1"/>
      <protection/>
    </xf>
    <xf numFmtId="49" fontId="113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45" fillId="0" borderId="31" xfId="0" applyFont="1" applyFill="1" applyBorder="1" applyAlignment="1" applyProtection="1">
      <alignment horizontal="center" vertical="center" wrapText="1"/>
      <protection/>
    </xf>
    <xf numFmtId="0" fontId="45" fillId="0" borderId="32" xfId="0" applyFont="1" applyFill="1" applyBorder="1" applyAlignment="1" applyProtection="1">
      <alignment horizontal="center" vertical="center" wrapText="1"/>
      <protection/>
    </xf>
    <xf numFmtId="0" fontId="45" fillId="0" borderId="33" xfId="0" applyFont="1" applyFill="1" applyBorder="1" applyAlignment="1" applyProtection="1">
      <alignment horizontal="center" vertical="center" textRotation="90" wrapText="1"/>
      <protection/>
    </xf>
    <xf numFmtId="0" fontId="43" fillId="0" borderId="34" xfId="0" applyFont="1" applyBorder="1" applyAlignment="1">
      <alignment horizontal="center" vertical="center" textRotation="90" wrapText="1"/>
    </xf>
    <xf numFmtId="49" fontId="45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36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/>
    </xf>
    <xf numFmtId="49" fontId="45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46" fillId="0" borderId="38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tmp" xfId="72"/>
    <cellStyle name="Обычный_tmp_дох" xfId="73"/>
    <cellStyle name="Обычный_tmp_Пояснительная" xfId="74"/>
    <cellStyle name="Обычный_Tmp1" xfId="75"/>
    <cellStyle name="Обычный_прил7-8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0"/>
  <sheetViews>
    <sheetView view="pageBreakPreview" zoomScale="75" zoomScaleSheetLayoutView="75" zoomScalePageLayoutView="0" workbookViewId="0" topLeftCell="A105">
      <selection activeCell="S129" sqref="S129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86.25390625" style="1" customWidth="1"/>
    <col min="4" max="4" width="7.75390625" style="4" customWidth="1"/>
    <col min="5" max="5" width="8.00390625" style="4" customWidth="1"/>
    <col min="6" max="6" width="6.25390625" style="4" customWidth="1"/>
    <col min="7" max="7" width="6.00390625" style="4" customWidth="1"/>
    <col min="8" max="8" width="7.125" style="4" customWidth="1"/>
    <col min="9" max="9" width="6.625" style="4" customWidth="1"/>
    <col min="10" max="10" width="9.75390625" style="4" customWidth="1"/>
    <col min="11" max="11" width="7.7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625" style="1" customWidth="1"/>
    <col min="20" max="16384" width="9.125" style="1" customWidth="1"/>
  </cols>
  <sheetData>
    <row r="1" ht="15.75">
      <c r="C1" s="1" t="s">
        <v>240</v>
      </c>
    </row>
    <row r="2" ht="15.75">
      <c r="C2" s="1" t="s">
        <v>616</v>
      </c>
    </row>
    <row r="3" spans="1:18" ht="16.5" customHeight="1">
      <c r="A3" s="367" t="s">
        <v>239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</row>
    <row r="4" spans="1:18" ht="16.5" customHeight="1">
      <c r="A4" s="11"/>
      <c r="B4" s="12"/>
      <c r="C4" s="11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4"/>
      <c r="R4" s="14" t="s">
        <v>9</v>
      </c>
    </row>
    <row r="5" spans="1:19" s="5" customFormat="1" ht="42.75" customHeight="1">
      <c r="A5" s="372" t="s">
        <v>10</v>
      </c>
      <c r="B5" s="15"/>
      <c r="C5" s="374" t="s">
        <v>11</v>
      </c>
      <c r="D5" s="376" t="s">
        <v>12</v>
      </c>
      <c r="E5" s="377"/>
      <c r="F5" s="377"/>
      <c r="G5" s="377"/>
      <c r="H5" s="377"/>
      <c r="I5" s="377"/>
      <c r="J5" s="377"/>
      <c r="K5" s="378"/>
      <c r="L5" s="370" t="s">
        <v>13</v>
      </c>
      <c r="M5" s="370" t="s">
        <v>14</v>
      </c>
      <c r="N5" s="370" t="s">
        <v>15</v>
      </c>
      <c r="O5" s="370" t="s">
        <v>16</v>
      </c>
      <c r="P5" s="370" t="s">
        <v>17</v>
      </c>
      <c r="Q5" s="370"/>
      <c r="R5" s="370" t="s">
        <v>18</v>
      </c>
      <c r="S5" s="370" t="s">
        <v>238</v>
      </c>
    </row>
    <row r="6" spans="1:19" s="5" customFormat="1" ht="110.25" customHeight="1">
      <c r="A6" s="373"/>
      <c r="B6" s="16"/>
      <c r="C6" s="375"/>
      <c r="D6" s="48" t="s">
        <v>132</v>
      </c>
      <c r="E6" s="48" t="s">
        <v>133</v>
      </c>
      <c r="F6" s="48" t="s">
        <v>134</v>
      </c>
      <c r="G6" s="48" t="s">
        <v>19</v>
      </c>
      <c r="H6" s="48" t="s">
        <v>135</v>
      </c>
      <c r="I6" s="48" t="s">
        <v>137</v>
      </c>
      <c r="J6" s="48" t="s">
        <v>136</v>
      </c>
      <c r="K6" s="48" t="s">
        <v>20</v>
      </c>
      <c r="L6" s="371"/>
      <c r="M6" s="371"/>
      <c r="N6" s="371"/>
      <c r="O6" s="371"/>
      <c r="P6" s="371"/>
      <c r="Q6" s="371"/>
      <c r="R6" s="371"/>
      <c r="S6" s="371"/>
    </row>
    <row r="7" spans="1:19" s="6" customFormat="1" ht="18.75" customHeight="1">
      <c r="A7" s="17" t="s">
        <v>21</v>
      </c>
      <c r="B7" s="17"/>
      <c r="C7" s="72" t="s">
        <v>22</v>
      </c>
      <c r="D7" s="73" t="s">
        <v>23</v>
      </c>
      <c r="E7" s="73">
        <v>1</v>
      </c>
      <c r="F7" s="73" t="s">
        <v>24</v>
      </c>
      <c r="G7" s="74" t="s">
        <v>24</v>
      </c>
      <c r="H7" s="74" t="s">
        <v>23</v>
      </c>
      <c r="I7" s="74" t="s">
        <v>24</v>
      </c>
      <c r="J7" s="74" t="s">
        <v>25</v>
      </c>
      <c r="K7" s="74" t="s">
        <v>23</v>
      </c>
      <c r="L7" s="18" t="e">
        <f>L8+L14+#REF!+L21+#REF!+#REF!+L30+L45+L41+L49+#REF!+L67</f>
        <v>#REF!</v>
      </c>
      <c r="M7" s="18" t="e">
        <f>M8+M14+#REF!+M21+#REF!+#REF!+M30+M45+M41+M49+#REF!+M67</f>
        <v>#REF!</v>
      </c>
      <c r="N7" s="18" t="e">
        <f>N8+N14+#REF!+N21+#REF!+#REF!+N30+N41+N49+#REF!</f>
        <v>#REF!</v>
      </c>
      <c r="O7" s="18" t="e">
        <f>O8+O14+#REF!+O21+#REF!+#REF!+O30+O45+O41+O49+#REF!+O67</f>
        <v>#REF!</v>
      </c>
      <c r="P7" s="18" t="e">
        <f>P8+P14+#REF!+P21+#REF!+#REF!+P30+P45+P41+P49+#REF!+P67</f>
        <v>#REF!</v>
      </c>
      <c r="Q7" s="18" t="e">
        <f>Q8+Q14+#REF!+Q21+#REF!+#REF!+Q30+Q45+Q41+Q49+#REF!+Q67</f>
        <v>#REF!</v>
      </c>
      <c r="R7" s="19" t="e">
        <f>#REF!=SUM(L7:Q7)</f>
        <v>#REF!</v>
      </c>
      <c r="S7" s="126">
        <f>S8+S14+S22+S25+S38+S44+S49+S59+S81</f>
        <v>126408345.67</v>
      </c>
    </row>
    <row r="8" spans="1:19" s="7" customFormat="1" ht="18.75" customHeight="1">
      <c r="A8" s="20" t="s">
        <v>26</v>
      </c>
      <c r="B8" s="20"/>
      <c r="C8" s="49" t="s">
        <v>27</v>
      </c>
      <c r="D8" s="75" t="s">
        <v>23</v>
      </c>
      <c r="E8" s="75">
        <v>1</v>
      </c>
      <c r="F8" s="75" t="s">
        <v>28</v>
      </c>
      <c r="G8" s="50" t="s">
        <v>24</v>
      </c>
      <c r="H8" s="50" t="s">
        <v>23</v>
      </c>
      <c r="I8" s="50" t="s">
        <v>24</v>
      </c>
      <c r="J8" s="50" t="s">
        <v>25</v>
      </c>
      <c r="K8" s="50" t="s">
        <v>23</v>
      </c>
      <c r="L8" s="21" t="e">
        <f aca="true" t="shared" si="0" ref="L8:Q8">L9</f>
        <v>#REF!</v>
      </c>
      <c r="M8" s="21" t="e">
        <f t="shared" si="0"/>
        <v>#REF!</v>
      </c>
      <c r="N8" s="21" t="e">
        <f t="shared" si="0"/>
        <v>#REF!</v>
      </c>
      <c r="O8" s="21" t="e">
        <f t="shared" si="0"/>
        <v>#REF!</v>
      </c>
      <c r="P8" s="21" t="e">
        <f t="shared" si="0"/>
        <v>#REF!</v>
      </c>
      <c r="Q8" s="22" t="e">
        <f t="shared" si="0"/>
        <v>#REF!</v>
      </c>
      <c r="R8" s="22" t="e">
        <f>#REF!=SUM(L8:Q8)</f>
        <v>#REF!</v>
      </c>
      <c r="S8" s="127">
        <f>S9</f>
        <v>91688000</v>
      </c>
    </row>
    <row r="9" spans="1:19" s="8" customFormat="1" ht="19.5" customHeight="1">
      <c r="A9" s="23" t="s">
        <v>29</v>
      </c>
      <c r="B9" s="23"/>
      <c r="C9" s="40" t="s">
        <v>30</v>
      </c>
      <c r="D9" s="41" t="s">
        <v>23</v>
      </c>
      <c r="E9" s="51">
        <v>1</v>
      </c>
      <c r="F9" s="51" t="s">
        <v>28</v>
      </c>
      <c r="G9" s="41" t="s">
        <v>31</v>
      </c>
      <c r="H9" s="41" t="s">
        <v>23</v>
      </c>
      <c r="I9" s="41" t="s">
        <v>28</v>
      </c>
      <c r="J9" s="41" t="s">
        <v>25</v>
      </c>
      <c r="K9" s="41" t="s">
        <v>32</v>
      </c>
      <c r="L9" s="25" t="e">
        <f>#REF!+L11+#REF!+#REF!</f>
        <v>#REF!</v>
      </c>
      <c r="M9" s="25" t="e">
        <f>#REF!+M11+#REF!+#REF!</f>
        <v>#REF!</v>
      </c>
      <c r="N9" s="25" t="e">
        <f>#REF!+N11+#REF!+#REF!</f>
        <v>#REF!</v>
      </c>
      <c r="O9" s="25" t="e">
        <f>#REF!+O11+#REF!+#REF!</f>
        <v>#REF!</v>
      </c>
      <c r="P9" s="25" t="e">
        <f>#REF!+P11+#REF!+#REF!</f>
        <v>#REF!</v>
      </c>
      <c r="Q9" s="26" t="e">
        <f>#REF!+Q11+#REF!+#REF!</f>
        <v>#REF!</v>
      </c>
      <c r="R9" s="26" t="e">
        <f>#REF!=SUM(L9:Q9)</f>
        <v>#REF!</v>
      </c>
      <c r="S9" s="128">
        <f>S10+S11+S12+S13</f>
        <v>91688000</v>
      </c>
    </row>
    <row r="10" spans="1:19" s="8" customFormat="1" ht="63.75" customHeight="1">
      <c r="A10" s="188"/>
      <c r="B10" s="23"/>
      <c r="C10" s="109" t="s">
        <v>158</v>
      </c>
      <c r="D10" s="53" t="s">
        <v>23</v>
      </c>
      <c r="E10" s="53" t="s">
        <v>35</v>
      </c>
      <c r="F10" s="53" t="s">
        <v>28</v>
      </c>
      <c r="G10" s="53" t="s">
        <v>31</v>
      </c>
      <c r="H10" s="53" t="s">
        <v>33</v>
      </c>
      <c r="I10" s="53" t="s">
        <v>28</v>
      </c>
      <c r="J10" s="53" t="s">
        <v>25</v>
      </c>
      <c r="K10" s="53" t="s">
        <v>32</v>
      </c>
      <c r="L10" s="25"/>
      <c r="M10" s="25"/>
      <c r="N10" s="25"/>
      <c r="O10" s="25"/>
      <c r="P10" s="25"/>
      <c r="Q10" s="26"/>
      <c r="R10" s="26"/>
      <c r="S10" s="129">
        <f>79300000+2500000+4528000+5000000</f>
        <v>91328000</v>
      </c>
    </row>
    <row r="11" spans="1:19" ht="51.75" customHeight="1">
      <c r="A11" s="188"/>
      <c r="B11" s="27"/>
      <c r="C11" s="109" t="s">
        <v>139</v>
      </c>
      <c r="D11" s="43" t="s">
        <v>23</v>
      </c>
      <c r="E11" s="77">
        <v>1</v>
      </c>
      <c r="F11" s="77" t="s">
        <v>28</v>
      </c>
      <c r="G11" s="43" t="s">
        <v>31</v>
      </c>
      <c r="H11" s="43" t="s">
        <v>34</v>
      </c>
      <c r="I11" s="43" t="s">
        <v>28</v>
      </c>
      <c r="J11" s="43" t="s">
        <v>25</v>
      </c>
      <c r="K11" s="43" t="s">
        <v>32</v>
      </c>
      <c r="L11" s="104">
        <f aca="true" t="shared" si="1" ref="L11:Q11">SUM(L12:L13)</f>
        <v>10201</v>
      </c>
      <c r="M11" s="104">
        <f t="shared" si="1"/>
        <v>1327</v>
      </c>
      <c r="N11" s="104">
        <f t="shared" si="1"/>
        <v>1996</v>
      </c>
      <c r="O11" s="104">
        <f t="shared" si="1"/>
        <v>1647</v>
      </c>
      <c r="P11" s="104">
        <f t="shared" si="1"/>
        <v>262</v>
      </c>
      <c r="Q11" s="105">
        <f t="shared" si="1"/>
        <v>0</v>
      </c>
      <c r="R11" s="105" t="e">
        <f>#REF!=SUM(L11:Q11)</f>
        <v>#REF!</v>
      </c>
      <c r="S11" s="129">
        <v>140000</v>
      </c>
    </row>
    <row r="12" spans="1:19" ht="34.5" customHeight="1">
      <c r="A12" s="188"/>
      <c r="B12" s="27"/>
      <c r="C12" s="109" t="s">
        <v>140</v>
      </c>
      <c r="D12" s="43" t="s">
        <v>23</v>
      </c>
      <c r="E12" s="77">
        <v>1</v>
      </c>
      <c r="F12" s="77" t="s">
        <v>28</v>
      </c>
      <c r="G12" s="43" t="s">
        <v>31</v>
      </c>
      <c r="H12" s="43" t="s">
        <v>36</v>
      </c>
      <c r="I12" s="43" t="s">
        <v>28</v>
      </c>
      <c r="J12" s="43" t="s">
        <v>25</v>
      </c>
      <c r="K12" s="43" t="s">
        <v>32</v>
      </c>
      <c r="L12" s="104">
        <v>10201</v>
      </c>
      <c r="M12" s="104">
        <v>1327</v>
      </c>
      <c r="N12" s="104">
        <v>1996</v>
      </c>
      <c r="O12" s="104">
        <v>1647</v>
      </c>
      <c r="P12" s="104">
        <v>262</v>
      </c>
      <c r="Q12" s="105">
        <v>0</v>
      </c>
      <c r="R12" s="105" t="e">
        <f>#REF!=SUM(L12:Q12)</f>
        <v>#REF!</v>
      </c>
      <c r="S12" s="129">
        <v>100000</v>
      </c>
    </row>
    <row r="13" spans="1:19" ht="69" customHeight="1">
      <c r="A13" s="188"/>
      <c r="B13" s="27"/>
      <c r="C13" s="76" t="s">
        <v>159</v>
      </c>
      <c r="D13" s="43" t="s">
        <v>23</v>
      </c>
      <c r="E13" s="77">
        <v>1</v>
      </c>
      <c r="F13" s="77" t="s">
        <v>28</v>
      </c>
      <c r="G13" s="43" t="s">
        <v>31</v>
      </c>
      <c r="H13" s="43" t="s">
        <v>47</v>
      </c>
      <c r="I13" s="43" t="s">
        <v>28</v>
      </c>
      <c r="J13" s="43" t="s">
        <v>25</v>
      </c>
      <c r="K13" s="43" t="s">
        <v>32</v>
      </c>
      <c r="L13" s="104"/>
      <c r="M13" s="104"/>
      <c r="N13" s="104"/>
      <c r="O13" s="104"/>
      <c r="P13" s="104"/>
      <c r="Q13" s="105"/>
      <c r="R13" s="105" t="e">
        <f>#REF!=SUM(L13:Q13)</f>
        <v>#REF!</v>
      </c>
      <c r="S13" s="129">
        <v>120000</v>
      </c>
    </row>
    <row r="14" spans="1:19" s="8" customFormat="1" ht="18" customHeight="1">
      <c r="A14" s="20" t="s">
        <v>37</v>
      </c>
      <c r="B14" s="20"/>
      <c r="C14" s="49" t="s">
        <v>38</v>
      </c>
      <c r="D14" s="75" t="s">
        <v>23</v>
      </c>
      <c r="E14" s="50" t="s">
        <v>35</v>
      </c>
      <c r="F14" s="50" t="s">
        <v>39</v>
      </c>
      <c r="G14" s="50" t="s">
        <v>24</v>
      </c>
      <c r="H14" s="50" t="s">
        <v>23</v>
      </c>
      <c r="I14" s="50" t="s">
        <v>24</v>
      </c>
      <c r="J14" s="50" t="s">
        <v>25</v>
      </c>
      <c r="K14" s="50" t="s">
        <v>23</v>
      </c>
      <c r="L14" s="21">
        <f aca="true" t="shared" si="2" ref="L14:Q14">L15</f>
        <v>0</v>
      </c>
      <c r="M14" s="21">
        <f t="shared" si="2"/>
        <v>0</v>
      </c>
      <c r="N14" s="21">
        <f t="shared" si="2"/>
        <v>0</v>
      </c>
      <c r="O14" s="21">
        <f t="shared" si="2"/>
        <v>0</v>
      </c>
      <c r="P14" s="21">
        <f t="shared" si="2"/>
        <v>0</v>
      </c>
      <c r="Q14" s="22">
        <f t="shared" si="2"/>
        <v>0</v>
      </c>
      <c r="R14" s="22" t="e">
        <f>#REF!=SUM(L14:Q14)</f>
        <v>#REF!</v>
      </c>
      <c r="S14" s="127">
        <f>S15+S18+S20</f>
        <v>6380000</v>
      </c>
    </row>
    <row r="15" spans="1:19" s="8" customFormat="1" ht="23.25" customHeight="1">
      <c r="A15" s="23" t="s">
        <v>40</v>
      </c>
      <c r="B15" s="23"/>
      <c r="C15" s="40" t="s">
        <v>41</v>
      </c>
      <c r="D15" s="41" t="s">
        <v>23</v>
      </c>
      <c r="E15" s="41" t="s">
        <v>35</v>
      </c>
      <c r="F15" s="41" t="s">
        <v>39</v>
      </c>
      <c r="G15" s="41" t="s">
        <v>31</v>
      </c>
      <c r="H15" s="41" t="s">
        <v>23</v>
      </c>
      <c r="I15" s="41" t="s">
        <v>31</v>
      </c>
      <c r="J15" s="41" t="s">
        <v>25</v>
      </c>
      <c r="K15" s="41" t="s">
        <v>32</v>
      </c>
      <c r="L15" s="25"/>
      <c r="M15" s="25"/>
      <c r="N15" s="25"/>
      <c r="O15" s="25"/>
      <c r="P15" s="25"/>
      <c r="Q15" s="26"/>
      <c r="R15" s="26" t="e">
        <f>#REF!=SUM(L15:Q15)</f>
        <v>#REF!</v>
      </c>
      <c r="S15" s="128">
        <f>S16+S17</f>
        <v>6000000</v>
      </c>
    </row>
    <row r="16" spans="1:19" ht="26.25" customHeight="1">
      <c r="A16" s="188"/>
      <c r="B16" s="23"/>
      <c r="C16" s="71" t="s">
        <v>41</v>
      </c>
      <c r="D16" s="53" t="s">
        <v>23</v>
      </c>
      <c r="E16" s="53" t="s">
        <v>35</v>
      </c>
      <c r="F16" s="53" t="s">
        <v>39</v>
      </c>
      <c r="G16" s="53" t="s">
        <v>31</v>
      </c>
      <c r="H16" s="53" t="s">
        <v>33</v>
      </c>
      <c r="I16" s="53" t="s">
        <v>31</v>
      </c>
      <c r="J16" s="53" t="s">
        <v>25</v>
      </c>
      <c r="K16" s="53" t="s">
        <v>32</v>
      </c>
      <c r="L16" s="104"/>
      <c r="M16" s="104"/>
      <c r="N16" s="104"/>
      <c r="O16" s="104"/>
      <c r="P16" s="104"/>
      <c r="Q16" s="105"/>
      <c r="R16" s="105" t="e">
        <f>#REF!=SUM(L16:Q16)</f>
        <v>#REF!</v>
      </c>
      <c r="S16" s="63">
        <v>6000000</v>
      </c>
    </row>
    <row r="17" spans="1:19" ht="39.75" customHeight="1">
      <c r="A17" s="188"/>
      <c r="B17" s="23"/>
      <c r="C17" s="71" t="s">
        <v>128</v>
      </c>
      <c r="D17" s="53" t="s">
        <v>23</v>
      </c>
      <c r="E17" s="53" t="s">
        <v>35</v>
      </c>
      <c r="F17" s="53" t="s">
        <v>39</v>
      </c>
      <c r="G17" s="53" t="s">
        <v>31</v>
      </c>
      <c r="H17" s="53" t="s">
        <v>34</v>
      </c>
      <c r="I17" s="53" t="s">
        <v>31</v>
      </c>
      <c r="J17" s="53" t="s">
        <v>25</v>
      </c>
      <c r="K17" s="53" t="s">
        <v>32</v>
      </c>
      <c r="L17" s="104"/>
      <c r="M17" s="104"/>
      <c r="N17" s="104"/>
      <c r="O17" s="104"/>
      <c r="P17" s="104"/>
      <c r="Q17" s="105"/>
      <c r="R17" s="105"/>
      <c r="S17" s="129"/>
    </row>
    <row r="18" spans="1:19" ht="20.25" customHeight="1">
      <c r="A18" s="23" t="s">
        <v>42</v>
      </c>
      <c r="B18" s="23"/>
      <c r="C18" s="40" t="s">
        <v>43</v>
      </c>
      <c r="D18" s="41" t="s">
        <v>23</v>
      </c>
      <c r="E18" s="41" t="s">
        <v>35</v>
      </c>
      <c r="F18" s="41" t="s">
        <v>39</v>
      </c>
      <c r="G18" s="41" t="s">
        <v>44</v>
      </c>
      <c r="H18" s="41" t="s">
        <v>23</v>
      </c>
      <c r="I18" s="41" t="s">
        <v>28</v>
      </c>
      <c r="J18" s="41" t="s">
        <v>25</v>
      </c>
      <c r="K18" s="41" t="s">
        <v>32</v>
      </c>
      <c r="L18" s="25"/>
      <c r="M18" s="25"/>
      <c r="N18" s="25"/>
      <c r="O18" s="25"/>
      <c r="P18" s="25"/>
      <c r="Q18" s="26"/>
      <c r="R18" s="26"/>
      <c r="S18" s="128">
        <f>S19</f>
        <v>50000</v>
      </c>
    </row>
    <row r="19" spans="1:19" ht="21.75" customHeight="1">
      <c r="A19" s="188"/>
      <c r="B19" s="20"/>
      <c r="C19" s="65" t="s">
        <v>201</v>
      </c>
      <c r="D19" s="53" t="s">
        <v>23</v>
      </c>
      <c r="E19" s="53" t="s">
        <v>35</v>
      </c>
      <c r="F19" s="53" t="s">
        <v>39</v>
      </c>
      <c r="G19" s="53" t="s">
        <v>44</v>
      </c>
      <c r="H19" s="53" t="s">
        <v>33</v>
      </c>
      <c r="I19" s="53" t="s">
        <v>28</v>
      </c>
      <c r="J19" s="53" t="s">
        <v>25</v>
      </c>
      <c r="K19" s="53" t="s">
        <v>32</v>
      </c>
      <c r="L19" s="25"/>
      <c r="M19" s="25"/>
      <c r="N19" s="25"/>
      <c r="O19" s="25"/>
      <c r="P19" s="25"/>
      <c r="Q19" s="26"/>
      <c r="R19" s="26"/>
      <c r="S19" s="129">
        <v>50000</v>
      </c>
    </row>
    <row r="20" spans="1:19" ht="24.75" customHeight="1">
      <c r="A20" s="188"/>
      <c r="B20" s="20"/>
      <c r="C20" s="40" t="s">
        <v>151</v>
      </c>
      <c r="D20" s="41" t="s">
        <v>23</v>
      </c>
      <c r="E20" s="41" t="s">
        <v>35</v>
      </c>
      <c r="F20" s="41" t="s">
        <v>39</v>
      </c>
      <c r="G20" s="41" t="s">
        <v>51</v>
      </c>
      <c r="H20" s="41" t="s">
        <v>23</v>
      </c>
      <c r="I20" s="41" t="s">
        <v>31</v>
      </c>
      <c r="J20" s="41" t="s">
        <v>25</v>
      </c>
      <c r="K20" s="41" t="s">
        <v>32</v>
      </c>
      <c r="L20" s="25"/>
      <c r="M20" s="25"/>
      <c r="N20" s="25"/>
      <c r="O20" s="25"/>
      <c r="P20" s="25"/>
      <c r="Q20" s="26"/>
      <c r="R20" s="26"/>
      <c r="S20" s="128">
        <f>S21</f>
        <v>330000</v>
      </c>
    </row>
    <row r="21" spans="1:19" s="8" customFormat="1" ht="42" customHeight="1">
      <c r="A21" s="23" t="s">
        <v>150</v>
      </c>
      <c r="B21" s="23"/>
      <c r="C21" s="65" t="s">
        <v>202</v>
      </c>
      <c r="D21" s="53" t="s">
        <v>23</v>
      </c>
      <c r="E21" s="53" t="s">
        <v>35</v>
      </c>
      <c r="F21" s="53" t="s">
        <v>39</v>
      </c>
      <c r="G21" s="53" t="s">
        <v>51</v>
      </c>
      <c r="H21" s="53" t="s">
        <v>34</v>
      </c>
      <c r="I21" s="53" t="s">
        <v>31</v>
      </c>
      <c r="J21" s="53" t="s">
        <v>25</v>
      </c>
      <c r="K21" s="53" t="s">
        <v>32</v>
      </c>
      <c r="L21" s="21" t="e">
        <f>L23+#REF!+#REF!</f>
        <v>#REF!</v>
      </c>
      <c r="M21" s="21" t="e">
        <f>M23+#REF!+#REF!</f>
        <v>#REF!</v>
      </c>
      <c r="N21" s="21" t="e">
        <f>N23+#REF!+#REF!</f>
        <v>#REF!</v>
      </c>
      <c r="O21" s="21" t="e">
        <f>O23+#REF!+#REF!</f>
        <v>#REF!</v>
      </c>
      <c r="P21" s="21" t="e">
        <f>P23+#REF!+#REF!</f>
        <v>#REF!</v>
      </c>
      <c r="Q21" s="22" t="e">
        <f>Q23+#REF!+#REF!</f>
        <v>#REF!</v>
      </c>
      <c r="R21" s="22" t="e">
        <f>#REF!=SUM(L21:Q21)</f>
        <v>#REF!</v>
      </c>
      <c r="S21" s="130">
        <v>330000</v>
      </c>
    </row>
    <row r="22" spans="1:19" ht="21" customHeight="1">
      <c r="A22" s="188"/>
      <c r="B22" s="28"/>
      <c r="C22" s="49" t="s">
        <v>49</v>
      </c>
      <c r="D22" s="75" t="s">
        <v>23</v>
      </c>
      <c r="E22" s="50" t="s">
        <v>35</v>
      </c>
      <c r="F22" s="50" t="s">
        <v>50</v>
      </c>
      <c r="G22" s="50" t="s">
        <v>24</v>
      </c>
      <c r="H22" s="50" t="s">
        <v>23</v>
      </c>
      <c r="I22" s="50" t="s">
        <v>24</v>
      </c>
      <c r="J22" s="50" t="s">
        <v>25</v>
      </c>
      <c r="K22" s="50" t="s">
        <v>23</v>
      </c>
      <c r="L22" s="21"/>
      <c r="M22" s="21"/>
      <c r="N22" s="21"/>
      <c r="O22" s="21"/>
      <c r="P22" s="21"/>
      <c r="Q22" s="22"/>
      <c r="R22" s="22"/>
      <c r="S22" s="127">
        <f>S24</f>
        <v>1500000</v>
      </c>
    </row>
    <row r="23" spans="1:19" ht="21.75" customHeight="1">
      <c r="A23" s="20" t="s">
        <v>98</v>
      </c>
      <c r="B23" s="28"/>
      <c r="C23" s="78" t="s">
        <v>126</v>
      </c>
      <c r="D23" s="79" t="s">
        <v>23</v>
      </c>
      <c r="E23" s="79" t="s">
        <v>35</v>
      </c>
      <c r="F23" s="79" t="s">
        <v>50</v>
      </c>
      <c r="G23" s="79" t="s">
        <v>44</v>
      </c>
      <c r="H23" s="79" t="s">
        <v>23</v>
      </c>
      <c r="I23" s="79" t="s">
        <v>28</v>
      </c>
      <c r="J23" s="79" t="s">
        <v>25</v>
      </c>
      <c r="K23" s="79" t="s">
        <v>23</v>
      </c>
      <c r="L23" s="104"/>
      <c r="M23" s="104"/>
      <c r="N23" s="104"/>
      <c r="O23" s="104"/>
      <c r="P23" s="104"/>
      <c r="Q23" s="105"/>
      <c r="R23" s="105" t="e">
        <f>#REF!=SUM(L23:Q23)</f>
        <v>#REF!</v>
      </c>
      <c r="S23" s="128">
        <f>S24</f>
        <v>1500000</v>
      </c>
    </row>
    <row r="24" spans="1:19" ht="32.25" customHeight="1">
      <c r="A24" s="23" t="s">
        <v>100</v>
      </c>
      <c r="B24" s="20"/>
      <c r="C24" s="80" t="s">
        <v>127</v>
      </c>
      <c r="D24" s="43" t="s">
        <v>23</v>
      </c>
      <c r="E24" s="43" t="s">
        <v>35</v>
      </c>
      <c r="F24" s="43" t="s">
        <v>50</v>
      </c>
      <c r="G24" s="43" t="s">
        <v>44</v>
      </c>
      <c r="H24" s="43" t="s">
        <v>33</v>
      </c>
      <c r="I24" s="43" t="s">
        <v>28</v>
      </c>
      <c r="J24" s="43" t="s">
        <v>25</v>
      </c>
      <c r="K24" s="43" t="s">
        <v>32</v>
      </c>
      <c r="L24" s="104"/>
      <c r="M24" s="104"/>
      <c r="N24" s="104"/>
      <c r="O24" s="104"/>
      <c r="P24" s="104"/>
      <c r="Q24" s="105"/>
      <c r="R24" s="105"/>
      <c r="S24" s="129">
        <v>1500000</v>
      </c>
    </row>
    <row r="25" spans="1:19" ht="33.75" customHeight="1">
      <c r="A25" s="23"/>
      <c r="B25" s="23"/>
      <c r="C25" s="49" t="s">
        <v>57</v>
      </c>
      <c r="D25" s="75" t="s">
        <v>23</v>
      </c>
      <c r="E25" s="50" t="s">
        <v>35</v>
      </c>
      <c r="F25" s="50" t="s">
        <v>58</v>
      </c>
      <c r="G25" s="50" t="s">
        <v>24</v>
      </c>
      <c r="H25" s="50" t="s">
        <v>23</v>
      </c>
      <c r="I25" s="50" t="s">
        <v>24</v>
      </c>
      <c r="J25" s="50" t="s">
        <v>25</v>
      </c>
      <c r="K25" s="50" t="s">
        <v>23</v>
      </c>
      <c r="L25" s="104"/>
      <c r="M25" s="104"/>
      <c r="N25" s="104"/>
      <c r="O25" s="104"/>
      <c r="P25" s="104"/>
      <c r="Q25" s="105"/>
      <c r="R25" s="105"/>
      <c r="S25" s="127">
        <f>S28+S26</f>
        <v>7200000</v>
      </c>
    </row>
    <row r="26" spans="1:19" ht="29.25" customHeight="1">
      <c r="A26" s="20" t="s">
        <v>173</v>
      </c>
      <c r="B26" s="20"/>
      <c r="C26" s="57" t="s">
        <v>164</v>
      </c>
      <c r="D26" s="60" t="s">
        <v>23</v>
      </c>
      <c r="E26" s="60" t="s">
        <v>35</v>
      </c>
      <c r="F26" s="60" t="s">
        <v>58</v>
      </c>
      <c r="G26" s="60" t="s">
        <v>44</v>
      </c>
      <c r="H26" s="60" t="s">
        <v>23</v>
      </c>
      <c r="I26" s="60" t="s">
        <v>24</v>
      </c>
      <c r="J26" s="60" t="s">
        <v>25</v>
      </c>
      <c r="K26" s="60" t="s">
        <v>59</v>
      </c>
      <c r="L26" s="104"/>
      <c r="M26" s="104"/>
      <c r="N26" s="104"/>
      <c r="O26" s="104"/>
      <c r="P26" s="104"/>
      <c r="Q26" s="105"/>
      <c r="R26" s="105"/>
      <c r="S26" s="128">
        <f>S27</f>
        <v>700000</v>
      </c>
    </row>
    <row r="27" spans="1:19" ht="30" customHeight="1">
      <c r="A27" s="29" t="s">
        <v>174</v>
      </c>
      <c r="B27" s="23"/>
      <c r="C27" s="83" t="s">
        <v>142</v>
      </c>
      <c r="D27" s="53" t="s">
        <v>23</v>
      </c>
      <c r="E27" s="53" t="s">
        <v>35</v>
      </c>
      <c r="F27" s="53" t="s">
        <v>58</v>
      </c>
      <c r="G27" s="53" t="s">
        <v>44</v>
      </c>
      <c r="H27" s="53" t="s">
        <v>56</v>
      </c>
      <c r="I27" s="53" t="s">
        <v>39</v>
      </c>
      <c r="J27" s="53" t="s">
        <v>25</v>
      </c>
      <c r="K27" s="53" t="s">
        <v>59</v>
      </c>
      <c r="L27" s="104" t="e">
        <f>#REF!</f>
        <v>#REF!</v>
      </c>
      <c r="M27" s="104" t="e">
        <f>#REF!</f>
        <v>#REF!</v>
      </c>
      <c r="N27" s="104" t="e">
        <f>#REF!</f>
        <v>#REF!</v>
      </c>
      <c r="O27" s="104" t="e">
        <f>#REF!</f>
        <v>#REF!</v>
      </c>
      <c r="P27" s="104" t="e">
        <f>#REF!</f>
        <v>#REF!</v>
      </c>
      <c r="Q27" s="105" t="e">
        <f>#REF!</f>
        <v>#REF!</v>
      </c>
      <c r="R27" s="105" t="e">
        <f>#REF!=SUM(L27:Q27)</f>
        <v>#REF!</v>
      </c>
      <c r="S27" s="129">
        <v>700000</v>
      </c>
    </row>
    <row r="28" spans="1:19" ht="75.75" customHeight="1">
      <c r="A28" s="188"/>
      <c r="B28" s="23"/>
      <c r="C28" s="114" t="s">
        <v>191</v>
      </c>
      <c r="D28" s="51" t="s">
        <v>23</v>
      </c>
      <c r="E28" s="41" t="s">
        <v>35</v>
      </c>
      <c r="F28" s="41" t="s">
        <v>58</v>
      </c>
      <c r="G28" s="41" t="s">
        <v>39</v>
      </c>
      <c r="H28" s="41" t="s">
        <v>23</v>
      </c>
      <c r="I28" s="41" t="s">
        <v>24</v>
      </c>
      <c r="J28" s="41" t="s">
        <v>25</v>
      </c>
      <c r="K28" s="41" t="s">
        <v>59</v>
      </c>
      <c r="L28" s="104"/>
      <c r="M28" s="104"/>
      <c r="N28" s="104"/>
      <c r="O28" s="104"/>
      <c r="P28" s="104"/>
      <c r="Q28" s="105"/>
      <c r="R28" s="105"/>
      <c r="S28" s="128">
        <f>S29+S32+S34+S36</f>
        <v>6500000</v>
      </c>
    </row>
    <row r="29" spans="1:19" ht="39" customHeight="1">
      <c r="A29" s="29" t="s">
        <v>175</v>
      </c>
      <c r="B29" s="27"/>
      <c r="C29" s="113" t="s">
        <v>192</v>
      </c>
      <c r="D29" s="95" t="s">
        <v>23</v>
      </c>
      <c r="E29" s="95" t="s">
        <v>35</v>
      </c>
      <c r="F29" s="95" t="s">
        <v>58</v>
      </c>
      <c r="G29" s="95" t="s">
        <v>39</v>
      </c>
      <c r="H29" s="95" t="s">
        <v>33</v>
      </c>
      <c r="I29" s="95" t="s">
        <v>24</v>
      </c>
      <c r="J29" s="95" t="s">
        <v>25</v>
      </c>
      <c r="K29" s="95" t="s">
        <v>59</v>
      </c>
      <c r="L29" s="104"/>
      <c r="M29" s="104"/>
      <c r="N29" s="104"/>
      <c r="O29" s="104"/>
      <c r="P29" s="104"/>
      <c r="Q29" s="105"/>
      <c r="R29" s="105"/>
      <c r="S29" s="131">
        <f>S30+S31</f>
        <v>2400000</v>
      </c>
    </row>
    <row r="30" spans="1:19" ht="60" customHeight="1">
      <c r="A30" s="188"/>
      <c r="B30" s="27"/>
      <c r="C30" s="116" t="s">
        <v>193</v>
      </c>
      <c r="D30" s="43" t="s">
        <v>23</v>
      </c>
      <c r="E30" s="43" t="s">
        <v>35</v>
      </c>
      <c r="F30" s="43" t="s">
        <v>58</v>
      </c>
      <c r="G30" s="43" t="s">
        <v>39</v>
      </c>
      <c r="H30" s="43" t="s">
        <v>48</v>
      </c>
      <c r="I30" s="43" t="s">
        <v>46</v>
      </c>
      <c r="J30" s="43" t="s">
        <v>25</v>
      </c>
      <c r="K30" s="43" t="s">
        <v>59</v>
      </c>
      <c r="L30" s="123" t="e">
        <f>L31+#REF!+#REF!</f>
        <v>#REF!</v>
      </c>
      <c r="M30" s="123" t="e">
        <f>M31+#REF!+#REF!</f>
        <v>#REF!</v>
      </c>
      <c r="N30" s="123" t="e">
        <f>N31+#REF!+#REF!</f>
        <v>#REF!</v>
      </c>
      <c r="O30" s="123" t="e">
        <f>O31+#REF!+#REF!</f>
        <v>#REF!</v>
      </c>
      <c r="P30" s="123" t="e">
        <f>P31+#REF!+#REF!</f>
        <v>#REF!</v>
      </c>
      <c r="Q30" s="124" t="e">
        <f>Q31+#REF!+#REF!</f>
        <v>#REF!</v>
      </c>
      <c r="R30" s="124" t="e">
        <f>#REF!=SUM(L30:Q30)</f>
        <v>#REF!</v>
      </c>
      <c r="S30" s="129">
        <v>1700000</v>
      </c>
    </row>
    <row r="31" spans="1:19" s="7" customFormat="1" ht="70.5" customHeight="1">
      <c r="A31" s="188"/>
      <c r="B31" s="27"/>
      <c r="C31" s="115" t="s">
        <v>165</v>
      </c>
      <c r="D31" s="43" t="s">
        <v>23</v>
      </c>
      <c r="E31" s="43" t="s">
        <v>35</v>
      </c>
      <c r="F31" s="43" t="s">
        <v>58</v>
      </c>
      <c r="G31" s="43" t="s">
        <v>39</v>
      </c>
      <c r="H31" s="43" t="s">
        <v>48</v>
      </c>
      <c r="I31" s="43" t="s">
        <v>68</v>
      </c>
      <c r="J31" s="43" t="s">
        <v>25</v>
      </c>
      <c r="K31" s="43" t="s">
        <v>59</v>
      </c>
      <c r="L31" s="25"/>
      <c r="M31" s="25"/>
      <c r="N31" s="25"/>
      <c r="O31" s="25"/>
      <c r="P31" s="25"/>
      <c r="Q31" s="26"/>
      <c r="R31" s="26" t="e">
        <f>#REF!=SUM(L31:Q31)</f>
        <v>#REF!</v>
      </c>
      <c r="S31" s="129">
        <v>700000</v>
      </c>
    </row>
    <row r="32" spans="1:19" s="7" customFormat="1" ht="61.5" customHeight="1">
      <c r="A32" s="188"/>
      <c r="B32" s="27"/>
      <c r="C32" s="117" t="s">
        <v>186</v>
      </c>
      <c r="D32" s="95" t="s">
        <v>23</v>
      </c>
      <c r="E32" s="95" t="s">
        <v>35</v>
      </c>
      <c r="F32" s="95" t="s">
        <v>58</v>
      </c>
      <c r="G32" s="95" t="s">
        <v>39</v>
      </c>
      <c r="H32" s="95" t="s">
        <v>34</v>
      </c>
      <c r="I32" s="95" t="s">
        <v>24</v>
      </c>
      <c r="J32" s="95" t="s">
        <v>25</v>
      </c>
      <c r="K32" s="95" t="s">
        <v>59</v>
      </c>
      <c r="L32" s="25"/>
      <c r="M32" s="25"/>
      <c r="N32" s="25"/>
      <c r="O32" s="25"/>
      <c r="P32" s="25"/>
      <c r="Q32" s="26"/>
      <c r="R32" s="26"/>
      <c r="S32" s="131">
        <f>S33</f>
        <v>300000</v>
      </c>
    </row>
    <row r="33" spans="1:21" s="7" customFormat="1" ht="63.75" customHeight="1">
      <c r="A33" s="188"/>
      <c r="B33" s="27"/>
      <c r="C33" s="82" t="s">
        <v>184</v>
      </c>
      <c r="D33" s="43" t="s">
        <v>23</v>
      </c>
      <c r="E33" s="43" t="s">
        <v>35</v>
      </c>
      <c r="F33" s="43" t="s">
        <v>58</v>
      </c>
      <c r="G33" s="43" t="s">
        <v>39</v>
      </c>
      <c r="H33" s="43" t="s">
        <v>138</v>
      </c>
      <c r="I33" s="43" t="s">
        <v>39</v>
      </c>
      <c r="J33" s="43" t="s">
        <v>25</v>
      </c>
      <c r="K33" s="43" t="s">
        <v>59</v>
      </c>
      <c r="L33" s="25"/>
      <c r="M33" s="25"/>
      <c r="N33" s="25"/>
      <c r="O33" s="25"/>
      <c r="P33" s="25"/>
      <c r="Q33" s="26"/>
      <c r="R33" s="26"/>
      <c r="S33" s="129">
        <v>300000</v>
      </c>
      <c r="T33" s="110"/>
      <c r="U33" s="110"/>
    </row>
    <row r="34" spans="1:19" s="7" customFormat="1" ht="63.75" customHeight="1">
      <c r="A34" s="188"/>
      <c r="B34" s="27"/>
      <c r="C34" s="117" t="s">
        <v>194</v>
      </c>
      <c r="D34" s="95" t="s">
        <v>75</v>
      </c>
      <c r="E34" s="95" t="s">
        <v>35</v>
      </c>
      <c r="F34" s="95" t="s">
        <v>58</v>
      </c>
      <c r="G34" s="95" t="s">
        <v>39</v>
      </c>
      <c r="H34" s="95" t="s">
        <v>36</v>
      </c>
      <c r="I34" s="95" t="s">
        <v>24</v>
      </c>
      <c r="J34" s="95" t="s">
        <v>25</v>
      </c>
      <c r="K34" s="95" t="s">
        <v>59</v>
      </c>
      <c r="L34" s="25"/>
      <c r="M34" s="25"/>
      <c r="N34" s="25"/>
      <c r="O34" s="25"/>
      <c r="P34" s="25"/>
      <c r="Q34" s="26"/>
      <c r="R34" s="26"/>
      <c r="S34" s="131">
        <f>S35</f>
        <v>1300000</v>
      </c>
    </row>
    <row r="35" spans="1:19" s="8" customFormat="1" ht="51" customHeight="1">
      <c r="A35" s="188"/>
      <c r="B35" s="27"/>
      <c r="C35" s="82" t="s">
        <v>195</v>
      </c>
      <c r="D35" s="43" t="s">
        <v>23</v>
      </c>
      <c r="E35" s="43" t="s">
        <v>35</v>
      </c>
      <c r="F35" s="43" t="s">
        <v>58</v>
      </c>
      <c r="G35" s="43" t="s">
        <v>39</v>
      </c>
      <c r="H35" s="43" t="s">
        <v>105</v>
      </c>
      <c r="I35" s="43" t="s">
        <v>39</v>
      </c>
      <c r="J35" s="43" t="s">
        <v>25</v>
      </c>
      <c r="K35" s="43" t="s">
        <v>59</v>
      </c>
      <c r="L35" s="120"/>
      <c r="M35" s="120"/>
      <c r="N35" s="120"/>
      <c r="O35" s="120"/>
      <c r="P35" s="120"/>
      <c r="Q35" s="121"/>
      <c r="R35" s="121"/>
      <c r="S35" s="129">
        <v>1300000</v>
      </c>
    </row>
    <row r="36" spans="1:19" s="9" customFormat="1" ht="43.5" customHeight="1">
      <c r="A36" s="188"/>
      <c r="B36" s="33"/>
      <c r="C36" s="146" t="s">
        <v>214</v>
      </c>
      <c r="D36" s="147" t="s">
        <v>75</v>
      </c>
      <c r="E36" s="147" t="s">
        <v>35</v>
      </c>
      <c r="F36" s="147" t="s">
        <v>58</v>
      </c>
      <c r="G36" s="147" t="s">
        <v>39</v>
      </c>
      <c r="H36" s="147" t="s">
        <v>215</v>
      </c>
      <c r="I36" s="147" t="s">
        <v>24</v>
      </c>
      <c r="J36" s="147" t="s">
        <v>25</v>
      </c>
      <c r="K36" s="147" t="s">
        <v>59</v>
      </c>
      <c r="L36" s="104"/>
      <c r="M36" s="104"/>
      <c r="N36" s="104"/>
      <c r="O36" s="104"/>
      <c r="P36" s="104"/>
      <c r="Q36" s="105"/>
      <c r="R36" s="105"/>
      <c r="S36" s="150">
        <f>S37</f>
        <v>2500000</v>
      </c>
    </row>
    <row r="37" spans="1:19" s="9" customFormat="1" ht="35.25" customHeight="1">
      <c r="A37" s="188"/>
      <c r="B37" s="33"/>
      <c r="C37" s="151" t="s">
        <v>203</v>
      </c>
      <c r="D37" s="152" t="s">
        <v>75</v>
      </c>
      <c r="E37" s="152" t="s">
        <v>35</v>
      </c>
      <c r="F37" s="152" t="s">
        <v>58</v>
      </c>
      <c r="G37" s="152" t="s">
        <v>39</v>
      </c>
      <c r="H37" s="152" t="s">
        <v>204</v>
      </c>
      <c r="I37" s="152" t="s">
        <v>39</v>
      </c>
      <c r="J37" s="152" t="s">
        <v>25</v>
      </c>
      <c r="K37" s="152" t="s">
        <v>59</v>
      </c>
      <c r="L37" s="104"/>
      <c r="M37" s="104"/>
      <c r="N37" s="104"/>
      <c r="O37" s="104"/>
      <c r="P37" s="104"/>
      <c r="Q37" s="105"/>
      <c r="R37" s="105"/>
      <c r="S37" s="153">
        <v>2500000</v>
      </c>
    </row>
    <row r="38" spans="1:19" s="9" customFormat="1" ht="28.5" customHeight="1">
      <c r="A38" s="188"/>
      <c r="B38" s="33"/>
      <c r="C38" s="49" t="s">
        <v>62</v>
      </c>
      <c r="D38" s="75" t="s">
        <v>23</v>
      </c>
      <c r="E38" s="50" t="s">
        <v>35</v>
      </c>
      <c r="F38" s="50" t="s">
        <v>63</v>
      </c>
      <c r="G38" s="50" t="s">
        <v>24</v>
      </c>
      <c r="H38" s="50" t="s">
        <v>23</v>
      </c>
      <c r="I38" s="50" t="s">
        <v>24</v>
      </c>
      <c r="J38" s="50" t="s">
        <v>25</v>
      </c>
      <c r="K38" s="50" t="s">
        <v>23</v>
      </c>
      <c r="L38" s="148"/>
      <c r="M38" s="148"/>
      <c r="N38" s="148"/>
      <c r="O38" s="148"/>
      <c r="P38" s="148"/>
      <c r="Q38" s="149"/>
      <c r="R38" s="149"/>
      <c r="S38" s="127">
        <f>S39</f>
        <v>167000</v>
      </c>
    </row>
    <row r="39" spans="1:19" s="9" customFormat="1" ht="19.5" customHeight="1">
      <c r="A39" s="188"/>
      <c r="B39" s="23"/>
      <c r="C39" s="40" t="s">
        <v>64</v>
      </c>
      <c r="D39" s="41" t="s">
        <v>23</v>
      </c>
      <c r="E39" s="41" t="s">
        <v>35</v>
      </c>
      <c r="F39" s="41" t="s">
        <v>63</v>
      </c>
      <c r="G39" s="41" t="s">
        <v>28</v>
      </c>
      <c r="H39" s="41" t="s">
        <v>23</v>
      </c>
      <c r="I39" s="41" t="s">
        <v>28</v>
      </c>
      <c r="J39" s="41" t="s">
        <v>25</v>
      </c>
      <c r="K39" s="41" t="s">
        <v>59</v>
      </c>
      <c r="L39" s="104"/>
      <c r="M39" s="104"/>
      <c r="N39" s="104"/>
      <c r="O39" s="104"/>
      <c r="P39" s="104"/>
      <c r="Q39" s="105"/>
      <c r="R39" s="105"/>
      <c r="S39" s="128">
        <f>S40+S41+S42+S43</f>
        <v>167000</v>
      </c>
    </row>
    <row r="40" spans="1:19" s="8" customFormat="1" ht="30.75" customHeight="1">
      <c r="A40" s="20" t="s">
        <v>54</v>
      </c>
      <c r="B40" s="30"/>
      <c r="C40" s="83" t="s">
        <v>147</v>
      </c>
      <c r="D40" s="43" t="s">
        <v>23</v>
      </c>
      <c r="E40" s="43" t="s">
        <v>35</v>
      </c>
      <c r="F40" s="43" t="s">
        <v>63</v>
      </c>
      <c r="G40" s="43" t="s">
        <v>28</v>
      </c>
      <c r="H40" s="43" t="s">
        <v>33</v>
      </c>
      <c r="I40" s="43" t="s">
        <v>28</v>
      </c>
      <c r="J40" s="43" t="s">
        <v>25</v>
      </c>
      <c r="K40" s="43" t="s">
        <v>59</v>
      </c>
      <c r="L40" s="104"/>
      <c r="M40" s="104"/>
      <c r="N40" s="104"/>
      <c r="O40" s="104"/>
      <c r="P40" s="104"/>
      <c r="Q40" s="105"/>
      <c r="R40" s="105"/>
      <c r="S40" s="129">
        <v>33000</v>
      </c>
    </row>
    <row r="41" spans="1:19" s="9" customFormat="1" ht="33" customHeight="1">
      <c r="A41" s="29" t="s">
        <v>55</v>
      </c>
      <c r="B41" s="27"/>
      <c r="C41" s="83" t="s">
        <v>148</v>
      </c>
      <c r="D41" s="43" t="s">
        <v>23</v>
      </c>
      <c r="E41" s="43" t="s">
        <v>35</v>
      </c>
      <c r="F41" s="43" t="s">
        <v>63</v>
      </c>
      <c r="G41" s="43" t="s">
        <v>28</v>
      </c>
      <c r="H41" s="43" t="s">
        <v>34</v>
      </c>
      <c r="I41" s="43" t="s">
        <v>28</v>
      </c>
      <c r="J41" s="43" t="s">
        <v>25</v>
      </c>
      <c r="K41" s="43" t="s">
        <v>59</v>
      </c>
      <c r="L41" s="21"/>
      <c r="M41" s="21">
        <v>0</v>
      </c>
      <c r="N41" s="21"/>
      <c r="O41" s="21"/>
      <c r="P41" s="104"/>
      <c r="Q41" s="105"/>
      <c r="R41" s="105"/>
      <c r="S41" s="129">
        <v>5000</v>
      </c>
    </row>
    <row r="42" spans="1:19" ht="20.25" customHeight="1">
      <c r="A42" s="102"/>
      <c r="B42" s="41"/>
      <c r="C42" s="83" t="s">
        <v>0</v>
      </c>
      <c r="D42" s="43" t="s">
        <v>23</v>
      </c>
      <c r="E42" s="43" t="s">
        <v>35</v>
      </c>
      <c r="F42" s="43" t="s">
        <v>63</v>
      </c>
      <c r="G42" s="43" t="s">
        <v>28</v>
      </c>
      <c r="H42" s="43" t="s">
        <v>36</v>
      </c>
      <c r="I42" s="43" t="s">
        <v>28</v>
      </c>
      <c r="J42" s="43" t="s">
        <v>25</v>
      </c>
      <c r="K42" s="43" t="s">
        <v>59</v>
      </c>
      <c r="L42" s="104"/>
      <c r="M42" s="104"/>
      <c r="N42" s="104"/>
      <c r="O42" s="104"/>
      <c r="P42" s="104"/>
      <c r="Q42" s="105"/>
      <c r="R42" s="105"/>
      <c r="S42" s="129">
        <v>1000</v>
      </c>
    </row>
    <row r="43" spans="1:19" ht="21.75" customHeight="1">
      <c r="A43" s="102"/>
      <c r="B43" s="41"/>
      <c r="C43" s="83" t="s">
        <v>143</v>
      </c>
      <c r="D43" s="43" t="s">
        <v>23</v>
      </c>
      <c r="E43" s="43" t="s">
        <v>35</v>
      </c>
      <c r="F43" s="43" t="s">
        <v>63</v>
      </c>
      <c r="G43" s="43" t="s">
        <v>28</v>
      </c>
      <c r="H43" s="43" t="s">
        <v>47</v>
      </c>
      <c r="I43" s="43" t="s">
        <v>28</v>
      </c>
      <c r="J43" s="43" t="s">
        <v>25</v>
      </c>
      <c r="K43" s="43" t="s">
        <v>59</v>
      </c>
      <c r="L43" s="104"/>
      <c r="M43" s="104"/>
      <c r="N43" s="104"/>
      <c r="O43" s="104"/>
      <c r="P43" s="104"/>
      <c r="Q43" s="105"/>
      <c r="R43" s="105"/>
      <c r="S43" s="129">
        <v>128000</v>
      </c>
    </row>
    <row r="44" spans="1:19" ht="32.25" customHeight="1">
      <c r="A44" s="102"/>
      <c r="B44" s="24"/>
      <c r="C44" s="49" t="s">
        <v>67</v>
      </c>
      <c r="D44" s="50" t="s">
        <v>23</v>
      </c>
      <c r="E44" s="50" t="s">
        <v>35</v>
      </c>
      <c r="F44" s="50" t="s">
        <v>68</v>
      </c>
      <c r="G44" s="50" t="s">
        <v>24</v>
      </c>
      <c r="H44" s="50" t="s">
        <v>23</v>
      </c>
      <c r="I44" s="50" t="s">
        <v>24</v>
      </c>
      <c r="J44" s="50" t="s">
        <v>25</v>
      </c>
      <c r="K44" s="50" t="s">
        <v>23</v>
      </c>
      <c r="L44" s="190"/>
      <c r="M44" s="190"/>
      <c r="N44" s="190"/>
      <c r="O44" s="190"/>
      <c r="P44" s="190"/>
      <c r="Q44" s="191"/>
      <c r="R44" s="191"/>
      <c r="S44" s="127">
        <f>S45+S47</f>
        <v>16000000</v>
      </c>
    </row>
    <row r="45" spans="1:19" ht="22.5" customHeight="1">
      <c r="A45" s="102"/>
      <c r="B45" s="23"/>
      <c r="C45" s="40" t="s">
        <v>160</v>
      </c>
      <c r="D45" s="41" t="s">
        <v>23</v>
      </c>
      <c r="E45" s="41" t="s">
        <v>35</v>
      </c>
      <c r="F45" s="41" t="s">
        <v>68</v>
      </c>
      <c r="G45" s="41" t="s">
        <v>28</v>
      </c>
      <c r="H45" s="41" t="s">
        <v>161</v>
      </c>
      <c r="I45" s="41" t="s">
        <v>24</v>
      </c>
      <c r="J45" s="41" t="s">
        <v>25</v>
      </c>
      <c r="K45" s="41" t="s">
        <v>70</v>
      </c>
      <c r="L45" s="21" t="e">
        <f aca="true" t="shared" si="3" ref="L45:Q45">L46</f>
        <v>#REF!</v>
      </c>
      <c r="M45" s="21" t="e">
        <f t="shared" si="3"/>
        <v>#REF!</v>
      </c>
      <c r="N45" s="21" t="e">
        <f t="shared" si="3"/>
        <v>#REF!</v>
      </c>
      <c r="O45" s="21" t="e">
        <f t="shared" si="3"/>
        <v>#REF!</v>
      </c>
      <c r="P45" s="21" t="e">
        <f t="shared" si="3"/>
        <v>#REF!</v>
      </c>
      <c r="Q45" s="22" t="e">
        <f t="shared" si="3"/>
        <v>#REF!</v>
      </c>
      <c r="R45" s="22" t="e">
        <f>#REF!=SUM(L45:Q45)</f>
        <v>#REF!</v>
      </c>
      <c r="S45" s="128">
        <f>S46</f>
        <v>16000000</v>
      </c>
    </row>
    <row r="46" spans="1:19" ht="30.75" customHeight="1">
      <c r="A46" s="20" t="s">
        <v>61</v>
      </c>
      <c r="B46" s="23"/>
      <c r="C46" s="66" t="s">
        <v>149</v>
      </c>
      <c r="D46" s="43" t="s">
        <v>23</v>
      </c>
      <c r="E46" s="43" t="s">
        <v>35</v>
      </c>
      <c r="F46" s="43" t="s">
        <v>68</v>
      </c>
      <c r="G46" s="43" t="s">
        <v>28</v>
      </c>
      <c r="H46" s="43" t="s">
        <v>141</v>
      </c>
      <c r="I46" s="43" t="s">
        <v>39</v>
      </c>
      <c r="J46" s="43" t="s">
        <v>25</v>
      </c>
      <c r="K46" s="43" t="s">
        <v>70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 t="e">
        <f>#REF!</f>
        <v>#REF!</v>
      </c>
      <c r="P46" s="25" t="e">
        <f>#REF!</f>
        <v>#REF!</v>
      </c>
      <c r="Q46" s="26" t="e">
        <f>#REF!</f>
        <v>#REF!</v>
      </c>
      <c r="R46" s="26" t="e">
        <f>#REF!=SUM(L46:Q46)</f>
        <v>#REF!</v>
      </c>
      <c r="S46" s="129">
        <v>16000000</v>
      </c>
    </row>
    <row r="47" spans="1:19" s="10" customFormat="1" ht="0.75" customHeight="1">
      <c r="A47" s="38"/>
      <c r="B47" s="27"/>
      <c r="C47" s="154" t="s">
        <v>216</v>
      </c>
      <c r="D47" s="24" t="s">
        <v>75</v>
      </c>
      <c r="E47" s="24" t="s">
        <v>35</v>
      </c>
      <c r="F47" s="24" t="s">
        <v>68</v>
      </c>
      <c r="G47" s="24" t="s">
        <v>31</v>
      </c>
      <c r="H47" s="24" t="s">
        <v>141</v>
      </c>
      <c r="I47" s="24" t="s">
        <v>24</v>
      </c>
      <c r="J47" s="24" t="s">
        <v>25</v>
      </c>
      <c r="K47" s="24" t="s">
        <v>70</v>
      </c>
      <c r="L47" s="55"/>
      <c r="M47" s="55"/>
      <c r="N47" s="55"/>
      <c r="O47" s="55"/>
      <c r="P47" s="55"/>
      <c r="Q47" s="56"/>
      <c r="R47" s="56"/>
      <c r="S47" s="128"/>
    </row>
    <row r="48" spans="1:19" s="7" customFormat="1" ht="29.25" customHeight="1" hidden="1">
      <c r="A48" s="20" t="s">
        <v>74</v>
      </c>
      <c r="B48" s="27"/>
      <c r="C48" s="155" t="s">
        <v>217</v>
      </c>
      <c r="D48" s="152" t="s">
        <v>75</v>
      </c>
      <c r="E48" s="152" t="s">
        <v>35</v>
      </c>
      <c r="F48" s="152" t="s">
        <v>68</v>
      </c>
      <c r="G48" s="152" t="s">
        <v>31</v>
      </c>
      <c r="H48" s="152" t="s">
        <v>141</v>
      </c>
      <c r="I48" s="152" t="s">
        <v>39</v>
      </c>
      <c r="J48" s="152" t="s">
        <v>25</v>
      </c>
      <c r="K48" s="152" t="s">
        <v>70</v>
      </c>
      <c r="L48" s="104"/>
      <c r="M48" s="104"/>
      <c r="N48" s="104"/>
      <c r="O48" s="104"/>
      <c r="P48" s="104"/>
      <c r="Q48" s="105"/>
      <c r="R48" s="105"/>
      <c r="S48" s="129"/>
    </row>
    <row r="49" spans="1:19" s="8" customFormat="1" ht="21.75" customHeight="1">
      <c r="A49" s="23" t="s">
        <v>162</v>
      </c>
      <c r="B49" s="27"/>
      <c r="C49" s="49" t="s">
        <v>71</v>
      </c>
      <c r="D49" s="50" t="s">
        <v>23</v>
      </c>
      <c r="E49" s="50" t="s">
        <v>35</v>
      </c>
      <c r="F49" s="50" t="s">
        <v>72</v>
      </c>
      <c r="G49" s="50" t="s">
        <v>24</v>
      </c>
      <c r="H49" s="50" t="s">
        <v>23</v>
      </c>
      <c r="I49" s="50" t="s">
        <v>24</v>
      </c>
      <c r="J49" s="50" t="s">
        <v>25</v>
      </c>
      <c r="K49" s="50" t="s">
        <v>23</v>
      </c>
      <c r="L49" s="193"/>
      <c r="M49" s="193" t="e">
        <f>M50+M62</f>
        <v>#REF!</v>
      </c>
      <c r="N49" s="193" t="e">
        <f>N50+N62</f>
        <v>#REF!</v>
      </c>
      <c r="O49" s="193" t="e">
        <f>O50+O62</f>
        <v>#REF!</v>
      </c>
      <c r="P49" s="193" t="e">
        <f>P50+P62</f>
        <v>#REF!</v>
      </c>
      <c r="Q49" s="194" t="e">
        <f>Q50+Q62</f>
        <v>#REF!</v>
      </c>
      <c r="R49" s="194" t="e">
        <f>#REF!=SUM(L49:Q49)</f>
        <v>#REF!</v>
      </c>
      <c r="S49" s="127">
        <f>S50+S53</f>
        <v>1100000</v>
      </c>
    </row>
    <row r="50" spans="1:19" ht="65.25" customHeight="1">
      <c r="A50" s="23"/>
      <c r="B50" s="17"/>
      <c r="C50" s="40" t="s">
        <v>115</v>
      </c>
      <c r="D50" s="41" t="s">
        <v>75</v>
      </c>
      <c r="E50" s="41" t="s">
        <v>35</v>
      </c>
      <c r="F50" s="41" t="s">
        <v>72</v>
      </c>
      <c r="G50" s="41" t="s">
        <v>31</v>
      </c>
      <c r="H50" s="41" t="s">
        <v>23</v>
      </c>
      <c r="I50" s="41" t="s">
        <v>24</v>
      </c>
      <c r="J50" s="41" t="s">
        <v>25</v>
      </c>
      <c r="K50" s="41" t="s">
        <v>23</v>
      </c>
      <c r="L50" s="25"/>
      <c r="M50" s="25" t="e">
        <f>M51+#REF!+M53</f>
        <v>#REF!</v>
      </c>
      <c r="N50" s="25" t="e">
        <f>N51+#REF!+N53</f>
        <v>#REF!</v>
      </c>
      <c r="O50" s="25" t="e">
        <f>O51+#REF!+O53</f>
        <v>#REF!</v>
      </c>
      <c r="P50" s="25" t="e">
        <f>P51+#REF!+P53</f>
        <v>#REF!</v>
      </c>
      <c r="Q50" s="25" t="e">
        <f>Q51+#REF!+Q53</f>
        <v>#REF!</v>
      </c>
      <c r="R50" s="26" t="e">
        <f>#REF!=SUM(L50:Q50)</f>
        <v>#REF!</v>
      </c>
      <c r="S50" s="128">
        <f>S51</f>
        <v>800000</v>
      </c>
    </row>
    <row r="51" spans="1:19" ht="39" customHeight="1">
      <c r="A51" s="103"/>
      <c r="B51" s="20"/>
      <c r="C51" s="125" t="s">
        <v>196</v>
      </c>
      <c r="D51" s="119" t="s">
        <v>75</v>
      </c>
      <c r="E51" s="119" t="s">
        <v>35</v>
      </c>
      <c r="F51" s="119" t="s">
        <v>72</v>
      </c>
      <c r="G51" s="119" t="s">
        <v>31</v>
      </c>
      <c r="H51" s="119" t="s">
        <v>56</v>
      </c>
      <c r="I51" s="119" t="s">
        <v>39</v>
      </c>
      <c r="J51" s="119" t="s">
        <v>25</v>
      </c>
      <c r="K51" s="119" t="s">
        <v>73</v>
      </c>
      <c r="L51" s="104"/>
      <c r="M51" s="104"/>
      <c r="N51" s="104"/>
      <c r="O51" s="104"/>
      <c r="P51" s="104"/>
      <c r="Q51" s="105"/>
      <c r="R51" s="105" t="e">
        <f>#REF!=SUM(L51:Q51)</f>
        <v>#REF!</v>
      </c>
      <c r="S51" s="132">
        <f>S52</f>
        <v>800000</v>
      </c>
    </row>
    <row r="52" spans="1:19" ht="31.5" customHeight="1">
      <c r="A52" s="23" t="s">
        <v>188</v>
      </c>
      <c r="B52" s="23"/>
      <c r="C52" s="84" t="s">
        <v>167</v>
      </c>
      <c r="D52" s="53" t="s">
        <v>75</v>
      </c>
      <c r="E52" s="53" t="s">
        <v>35</v>
      </c>
      <c r="F52" s="53" t="s">
        <v>72</v>
      </c>
      <c r="G52" s="53" t="s">
        <v>31</v>
      </c>
      <c r="H52" s="53" t="s">
        <v>65</v>
      </c>
      <c r="I52" s="53" t="s">
        <v>39</v>
      </c>
      <c r="J52" s="53" t="s">
        <v>25</v>
      </c>
      <c r="K52" s="53" t="s">
        <v>73</v>
      </c>
      <c r="L52" s="120"/>
      <c r="M52" s="120"/>
      <c r="N52" s="120"/>
      <c r="O52" s="120"/>
      <c r="P52" s="120"/>
      <c r="Q52" s="121"/>
      <c r="R52" s="121"/>
      <c r="S52" s="129">
        <v>800000</v>
      </c>
    </row>
    <row r="53" spans="1:19" ht="38.25" customHeight="1">
      <c r="A53" s="103"/>
      <c r="B53" s="23"/>
      <c r="C53" s="85" t="s">
        <v>197</v>
      </c>
      <c r="D53" s="41" t="s">
        <v>75</v>
      </c>
      <c r="E53" s="41" t="s">
        <v>35</v>
      </c>
      <c r="F53" s="41" t="s">
        <v>72</v>
      </c>
      <c r="G53" s="41" t="s">
        <v>45</v>
      </c>
      <c r="H53" s="41" t="s">
        <v>23</v>
      </c>
      <c r="I53" s="41" t="s">
        <v>24</v>
      </c>
      <c r="J53" s="41" t="s">
        <v>25</v>
      </c>
      <c r="K53" s="41" t="s">
        <v>117</v>
      </c>
      <c r="L53" s="104"/>
      <c r="M53" s="104"/>
      <c r="N53" s="104"/>
      <c r="O53" s="104"/>
      <c r="P53" s="104"/>
      <c r="Q53" s="105"/>
      <c r="R53" s="105" t="e">
        <f>#REF!=SUM(L53:Q53)</f>
        <v>#REF!</v>
      </c>
      <c r="S53" s="128">
        <f>S54+S57</f>
        <v>300000</v>
      </c>
    </row>
    <row r="54" spans="1:19" ht="38.25" customHeight="1">
      <c r="A54" s="23"/>
      <c r="B54" s="23"/>
      <c r="C54" s="122" t="s">
        <v>198</v>
      </c>
      <c r="D54" s="119" t="s">
        <v>75</v>
      </c>
      <c r="E54" s="119" t="s">
        <v>35</v>
      </c>
      <c r="F54" s="119" t="s">
        <v>72</v>
      </c>
      <c r="G54" s="119" t="s">
        <v>45</v>
      </c>
      <c r="H54" s="119" t="s">
        <v>33</v>
      </c>
      <c r="I54" s="119" t="s">
        <v>24</v>
      </c>
      <c r="J54" s="119" t="s">
        <v>25</v>
      </c>
      <c r="K54" s="119" t="s">
        <v>117</v>
      </c>
      <c r="L54" s="55"/>
      <c r="M54" s="55"/>
      <c r="N54" s="55"/>
      <c r="O54" s="55"/>
      <c r="P54" s="55"/>
      <c r="Q54" s="56"/>
      <c r="R54" s="56"/>
      <c r="S54" s="132">
        <f>S55+S56</f>
        <v>250000</v>
      </c>
    </row>
    <row r="55" spans="1:19" ht="45.75" customHeight="1">
      <c r="A55" s="103"/>
      <c r="B55" s="36"/>
      <c r="C55" s="76" t="s">
        <v>166</v>
      </c>
      <c r="D55" s="43" t="s">
        <v>23</v>
      </c>
      <c r="E55" s="43" t="s">
        <v>35</v>
      </c>
      <c r="F55" s="43" t="s">
        <v>72</v>
      </c>
      <c r="G55" s="43" t="s">
        <v>45</v>
      </c>
      <c r="H55" s="43" t="s">
        <v>48</v>
      </c>
      <c r="I55" s="43" t="s">
        <v>46</v>
      </c>
      <c r="J55" s="43" t="s">
        <v>25</v>
      </c>
      <c r="K55" s="43" t="s">
        <v>117</v>
      </c>
      <c r="L55" s="120"/>
      <c r="M55" s="120"/>
      <c r="N55" s="120"/>
      <c r="O55" s="120"/>
      <c r="P55" s="120"/>
      <c r="Q55" s="121"/>
      <c r="R55" s="121"/>
      <c r="S55" s="129">
        <v>50000</v>
      </c>
    </row>
    <row r="56" spans="1:19" ht="51" customHeight="1">
      <c r="A56" s="103"/>
      <c r="B56" s="36"/>
      <c r="C56" s="76" t="s">
        <v>170</v>
      </c>
      <c r="D56" s="43" t="s">
        <v>23</v>
      </c>
      <c r="E56" s="43" t="s">
        <v>35</v>
      </c>
      <c r="F56" s="43" t="s">
        <v>72</v>
      </c>
      <c r="G56" s="43" t="s">
        <v>45</v>
      </c>
      <c r="H56" s="43" t="s">
        <v>48</v>
      </c>
      <c r="I56" s="43" t="s">
        <v>68</v>
      </c>
      <c r="J56" s="43" t="s">
        <v>25</v>
      </c>
      <c r="K56" s="43" t="s">
        <v>117</v>
      </c>
      <c r="L56" s="104"/>
      <c r="M56" s="104"/>
      <c r="N56" s="104"/>
      <c r="O56" s="104"/>
      <c r="P56" s="104"/>
      <c r="Q56" s="105"/>
      <c r="R56" s="105"/>
      <c r="S56" s="129">
        <v>200000</v>
      </c>
    </row>
    <row r="57" spans="1:19" ht="54.75" customHeight="1">
      <c r="A57" s="103"/>
      <c r="B57" s="27"/>
      <c r="C57" s="118" t="s">
        <v>187</v>
      </c>
      <c r="D57" s="119" t="s">
        <v>23</v>
      </c>
      <c r="E57" s="119" t="s">
        <v>35</v>
      </c>
      <c r="F57" s="119" t="s">
        <v>72</v>
      </c>
      <c r="G57" s="119" t="s">
        <v>45</v>
      </c>
      <c r="H57" s="119" t="s">
        <v>34</v>
      </c>
      <c r="I57" s="119" t="s">
        <v>24</v>
      </c>
      <c r="J57" s="119" t="s">
        <v>25</v>
      </c>
      <c r="K57" s="119" t="s">
        <v>117</v>
      </c>
      <c r="L57" s="104"/>
      <c r="M57" s="104"/>
      <c r="N57" s="104"/>
      <c r="O57" s="104"/>
      <c r="P57" s="104"/>
      <c r="Q57" s="105"/>
      <c r="R57" s="105"/>
      <c r="S57" s="144">
        <f>S58</f>
        <v>50000</v>
      </c>
    </row>
    <row r="58" spans="1:19" ht="57" customHeight="1">
      <c r="A58" s="33" t="s">
        <v>77</v>
      </c>
      <c r="B58" s="27"/>
      <c r="C58" s="76" t="s">
        <v>168</v>
      </c>
      <c r="D58" s="43" t="s">
        <v>23</v>
      </c>
      <c r="E58" s="43" t="s">
        <v>35</v>
      </c>
      <c r="F58" s="43" t="s">
        <v>72</v>
      </c>
      <c r="G58" s="43" t="s">
        <v>45</v>
      </c>
      <c r="H58" s="43" t="s">
        <v>138</v>
      </c>
      <c r="I58" s="43" t="s">
        <v>39</v>
      </c>
      <c r="J58" s="43" t="s">
        <v>25</v>
      </c>
      <c r="K58" s="43" t="s">
        <v>117</v>
      </c>
      <c r="L58" s="104"/>
      <c r="M58" s="104"/>
      <c r="N58" s="104"/>
      <c r="O58" s="104"/>
      <c r="P58" s="104"/>
      <c r="Q58" s="105"/>
      <c r="R58" s="105"/>
      <c r="S58" s="145">
        <v>50000</v>
      </c>
    </row>
    <row r="59" spans="1:19" ht="24" customHeight="1">
      <c r="A59" s="29" t="s">
        <v>78</v>
      </c>
      <c r="B59" s="27"/>
      <c r="C59" s="49" t="s">
        <v>79</v>
      </c>
      <c r="D59" s="86" t="s">
        <v>23</v>
      </c>
      <c r="E59" s="87" t="s">
        <v>35</v>
      </c>
      <c r="F59" s="87" t="s">
        <v>80</v>
      </c>
      <c r="G59" s="87" t="s">
        <v>24</v>
      </c>
      <c r="H59" s="87" t="s">
        <v>23</v>
      </c>
      <c r="I59" s="87" t="s">
        <v>24</v>
      </c>
      <c r="J59" s="87" t="s">
        <v>25</v>
      </c>
      <c r="K59" s="87" t="s">
        <v>23</v>
      </c>
      <c r="L59" s="104"/>
      <c r="M59" s="104"/>
      <c r="N59" s="104"/>
      <c r="O59" s="104"/>
      <c r="P59" s="104"/>
      <c r="Q59" s="105"/>
      <c r="R59" s="105"/>
      <c r="S59" s="133">
        <f>S60+S63+S65+S68+S71+S73+S75+S77+S79</f>
        <v>1773000</v>
      </c>
    </row>
    <row r="60" spans="1:19" ht="33.75" customHeight="1">
      <c r="A60" s="33"/>
      <c r="B60" s="27"/>
      <c r="C60" s="40" t="s">
        <v>81</v>
      </c>
      <c r="D60" s="41" t="s">
        <v>23</v>
      </c>
      <c r="E60" s="41" t="s">
        <v>35</v>
      </c>
      <c r="F60" s="41" t="s">
        <v>80</v>
      </c>
      <c r="G60" s="41" t="s">
        <v>44</v>
      </c>
      <c r="H60" s="41" t="s">
        <v>23</v>
      </c>
      <c r="I60" s="41" t="s">
        <v>24</v>
      </c>
      <c r="J60" s="41" t="s">
        <v>25</v>
      </c>
      <c r="K60" s="41" t="s">
        <v>53</v>
      </c>
      <c r="L60" s="31"/>
      <c r="M60" s="31"/>
      <c r="N60" s="31"/>
      <c r="O60" s="31"/>
      <c r="P60" s="31"/>
      <c r="Q60" s="32"/>
      <c r="R60" s="32"/>
      <c r="S60" s="134">
        <f>S61+S62</f>
        <v>48000</v>
      </c>
    </row>
    <row r="61" spans="1:19" ht="58.5" customHeight="1">
      <c r="A61" s="29"/>
      <c r="B61" s="27"/>
      <c r="C61" s="93" t="s">
        <v>199</v>
      </c>
      <c r="D61" s="43" t="s">
        <v>23</v>
      </c>
      <c r="E61" s="43" t="s">
        <v>35</v>
      </c>
      <c r="F61" s="43" t="s">
        <v>80</v>
      </c>
      <c r="G61" s="43" t="s">
        <v>44</v>
      </c>
      <c r="H61" s="43" t="s">
        <v>33</v>
      </c>
      <c r="I61" s="43" t="s">
        <v>28</v>
      </c>
      <c r="J61" s="43" t="s">
        <v>25</v>
      </c>
      <c r="K61" s="43" t="s">
        <v>53</v>
      </c>
      <c r="L61" s="104"/>
      <c r="M61" s="104"/>
      <c r="N61" s="104"/>
      <c r="O61" s="104"/>
      <c r="P61" s="104"/>
      <c r="Q61" s="105"/>
      <c r="R61" s="105"/>
      <c r="S61" s="129">
        <v>45000</v>
      </c>
    </row>
    <row r="62" spans="1:19" ht="52.5" customHeight="1">
      <c r="A62" s="29" t="s">
        <v>7</v>
      </c>
      <c r="B62" s="27"/>
      <c r="C62" s="61" t="s">
        <v>82</v>
      </c>
      <c r="D62" s="43" t="s">
        <v>23</v>
      </c>
      <c r="E62" s="43" t="s">
        <v>35</v>
      </c>
      <c r="F62" s="43" t="s">
        <v>80</v>
      </c>
      <c r="G62" s="43" t="s">
        <v>44</v>
      </c>
      <c r="H62" s="43" t="s">
        <v>36</v>
      </c>
      <c r="I62" s="43" t="s">
        <v>28</v>
      </c>
      <c r="J62" s="43" t="s">
        <v>25</v>
      </c>
      <c r="K62" s="43" t="s">
        <v>53</v>
      </c>
      <c r="L62" s="25">
        <f aca="true" t="shared" si="4" ref="L62:Q62">L64</f>
        <v>0</v>
      </c>
      <c r="M62" s="25">
        <f t="shared" si="4"/>
        <v>0</v>
      </c>
      <c r="N62" s="25">
        <f t="shared" si="4"/>
        <v>0</v>
      </c>
      <c r="O62" s="25">
        <f t="shared" si="4"/>
        <v>0</v>
      </c>
      <c r="P62" s="25">
        <f t="shared" si="4"/>
        <v>0</v>
      </c>
      <c r="Q62" s="26">
        <f t="shared" si="4"/>
        <v>0</v>
      </c>
      <c r="R62" s="26" t="e">
        <f>#REF!=SUM(L62:Q62)</f>
        <v>#REF!</v>
      </c>
      <c r="S62" s="129">
        <v>3000</v>
      </c>
    </row>
    <row r="63" spans="1:19" ht="49.5" customHeight="1">
      <c r="A63" s="102"/>
      <c r="B63" s="27"/>
      <c r="C63" s="94" t="s">
        <v>1</v>
      </c>
      <c r="D63" s="41" t="s">
        <v>23</v>
      </c>
      <c r="E63" s="41" t="s">
        <v>35</v>
      </c>
      <c r="F63" s="41" t="s">
        <v>80</v>
      </c>
      <c r="G63" s="41" t="s">
        <v>45</v>
      </c>
      <c r="H63" s="41" t="s">
        <v>23</v>
      </c>
      <c r="I63" s="41" t="s">
        <v>24</v>
      </c>
      <c r="J63" s="41" t="s">
        <v>25</v>
      </c>
      <c r="K63" s="41" t="s">
        <v>24</v>
      </c>
      <c r="L63" s="25"/>
      <c r="M63" s="25"/>
      <c r="N63" s="25"/>
      <c r="O63" s="25"/>
      <c r="P63" s="25"/>
      <c r="Q63" s="26"/>
      <c r="R63" s="26"/>
      <c r="S63" s="128">
        <f>S64</f>
        <v>45000</v>
      </c>
    </row>
    <row r="64" spans="1:22" s="8" customFormat="1" ht="51.75" customHeight="1">
      <c r="A64" s="29" t="s">
        <v>176</v>
      </c>
      <c r="B64" s="23"/>
      <c r="C64" s="99" t="s">
        <v>1</v>
      </c>
      <c r="D64" s="97" t="s">
        <v>23</v>
      </c>
      <c r="E64" s="97" t="s">
        <v>35</v>
      </c>
      <c r="F64" s="97" t="s">
        <v>80</v>
      </c>
      <c r="G64" s="97" t="s">
        <v>45</v>
      </c>
      <c r="H64" s="97" t="s">
        <v>23</v>
      </c>
      <c r="I64" s="97" t="s">
        <v>28</v>
      </c>
      <c r="J64" s="97" t="s">
        <v>25</v>
      </c>
      <c r="K64" s="97" t="s">
        <v>53</v>
      </c>
      <c r="L64" s="104"/>
      <c r="M64" s="104"/>
      <c r="N64" s="104"/>
      <c r="O64" s="104"/>
      <c r="P64" s="104"/>
      <c r="Q64" s="105"/>
      <c r="R64" s="105" t="e">
        <f>#REF!=SUM(L64:Q64)</f>
        <v>#REF!</v>
      </c>
      <c r="S64" s="135">
        <v>45000</v>
      </c>
      <c r="V64" s="8">
        <v>0</v>
      </c>
    </row>
    <row r="65" spans="1:19" s="8" customFormat="1" ht="51" customHeight="1">
      <c r="A65" s="29"/>
      <c r="B65" s="23"/>
      <c r="C65" s="112" t="s">
        <v>189</v>
      </c>
      <c r="D65" s="41" t="s">
        <v>23</v>
      </c>
      <c r="E65" s="41" t="s">
        <v>35</v>
      </c>
      <c r="F65" s="41" t="s">
        <v>80</v>
      </c>
      <c r="G65" s="41" t="s">
        <v>50</v>
      </c>
      <c r="H65" s="41" t="s">
        <v>23</v>
      </c>
      <c r="I65" s="41" t="s">
        <v>24</v>
      </c>
      <c r="J65" s="41" t="s">
        <v>25</v>
      </c>
      <c r="K65" s="41" t="s">
        <v>24</v>
      </c>
      <c r="L65" s="104"/>
      <c r="M65" s="104"/>
      <c r="N65" s="104"/>
      <c r="O65" s="104"/>
      <c r="P65" s="104"/>
      <c r="Q65" s="105"/>
      <c r="R65" s="105"/>
      <c r="S65" s="128">
        <f>S66+S67</f>
        <v>15000</v>
      </c>
    </row>
    <row r="66" spans="1:19" s="8" customFormat="1" ht="45.75" customHeight="1">
      <c r="A66" s="29" t="s">
        <v>177</v>
      </c>
      <c r="B66" s="23"/>
      <c r="C66" s="100" t="s">
        <v>3</v>
      </c>
      <c r="D66" s="97" t="s">
        <v>23</v>
      </c>
      <c r="E66" s="97" t="s">
        <v>35</v>
      </c>
      <c r="F66" s="97" t="s">
        <v>80</v>
      </c>
      <c r="G66" s="97" t="s">
        <v>50</v>
      </c>
      <c r="H66" s="97" t="s">
        <v>33</v>
      </c>
      <c r="I66" s="97" t="s">
        <v>28</v>
      </c>
      <c r="J66" s="97" t="s">
        <v>25</v>
      </c>
      <c r="K66" s="97" t="s">
        <v>53</v>
      </c>
      <c r="L66" s="104"/>
      <c r="M66" s="104"/>
      <c r="N66" s="104"/>
      <c r="O66" s="104"/>
      <c r="P66" s="104"/>
      <c r="Q66" s="105"/>
      <c r="R66" s="105"/>
      <c r="S66" s="135">
        <v>15000</v>
      </c>
    </row>
    <row r="67" spans="1:19" s="8" customFormat="1" ht="39.75" customHeight="1">
      <c r="A67" s="102"/>
      <c r="B67" s="23"/>
      <c r="C67" s="100" t="s">
        <v>169</v>
      </c>
      <c r="D67" s="97" t="s">
        <v>23</v>
      </c>
      <c r="E67" s="97" t="s">
        <v>35</v>
      </c>
      <c r="F67" s="97" t="s">
        <v>80</v>
      </c>
      <c r="G67" s="97" t="s">
        <v>50</v>
      </c>
      <c r="H67" s="97" t="s">
        <v>34</v>
      </c>
      <c r="I67" s="97" t="s">
        <v>28</v>
      </c>
      <c r="J67" s="97" t="s">
        <v>25</v>
      </c>
      <c r="K67" s="97" t="s">
        <v>53</v>
      </c>
      <c r="L67" s="104"/>
      <c r="M67" s="104"/>
      <c r="N67" s="104"/>
      <c r="O67" s="104"/>
      <c r="P67" s="104"/>
      <c r="Q67" s="105"/>
      <c r="R67" s="105" t="e">
        <f>#REF!=SUM(L67:Q67)</f>
        <v>#REF!</v>
      </c>
      <c r="S67" s="135">
        <v>0</v>
      </c>
    </row>
    <row r="68" spans="1:19" s="8" customFormat="1" ht="49.5" customHeight="1">
      <c r="A68" s="29" t="s">
        <v>177</v>
      </c>
      <c r="B68" s="39"/>
      <c r="C68" s="94" t="s">
        <v>2</v>
      </c>
      <c r="D68" s="41" t="s">
        <v>23</v>
      </c>
      <c r="E68" s="41" t="s">
        <v>35</v>
      </c>
      <c r="F68" s="41" t="s">
        <v>80</v>
      </c>
      <c r="G68" s="41" t="s">
        <v>116</v>
      </c>
      <c r="H68" s="41" t="s">
        <v>23</v>
      </c>
      <c r="I68" s="41" t="s">
        <v>24</v>
      </c>
      <c r="J68" s="41" t="s">
        <v>25</v>
      </c>
      <c r="K68" s="41" t="s">
        <v>23</v>
      </c>
      <c r="L68" s="104"/>
      <c r="M68" s="104"/>
      <c r="N68" s="104"/>
      <c r="O68" s="104"/>
      <c r="P68" s="104"/>
      <c r="Q68" s="105"/>
      <c r="R68" s="105"/>
      <c r="S68" s="128">
        <f>S69+S70</f>
        <v>80000</v>
      </c>
    </row>
    <row r="69" spans="1:19" s="8" customFormat="1" ht="34.5" customHeight="1">
      <c r="A69" s="29" t="s">
        <v>178</v>
      </c>
      <c r="B69" s="27"/>
      <c r="C69" s="96" t="s">
        <v>6</v>
      </c>
      <c r="D69" s="97" t="s">
        <v>23</v>
      </c>
      <c r="E69" s="97" t="s">
        <v>35</v>
      </c>
      <c r="F69" s="97" t="s">
        <v>80</v>
      </c>
      <c r="G69" s="97" t="s">
        <v>116</v>
      </c>
      <c r="H69" s="97" t="s">
        <v>36</v>
      </c>
      <c r="I69" s="97" t="s">
        <v>28</v>
      </c>
      <c r="J69" s="97" t="s">
        <v>25</v>
      </c>
      <c r="K69" s="97" t="s">
        <v>53</v>
      </c>
      <c r="L69" s="104"/>
      <c r="M69" s="104"/>
      <c r="N69" s="104"/>
      <c r="O69" s="104"/>
      <c r="P69" s="104"/>
      <c r="Q69" s="105"/>
      <c r="R69" s="105"/>
      <c r="S69" s="135">
        <v>25000</v>
      </c>
    </row>
    <row r="70" spans="1:19" s="8" customFormat="1" ht="24" customHeight="1">
      <c r="A70" s="102"/>
      <c r="B70" s="27"/>
      <c r="C70" s="98" t="s">
        <v>144</v>
      </c>
      <c r="D70" s="97" t="s">
        <v>23</v>
      </c>
      <c r="E70" s="97" t="s">
        <v>35</v>
      </c>
      <c r="F70" s="97" t="s">
        <v>80</v>
      </c>
      <c r="G70" s="97" t="s">
        <v>116</v>
      </c>
      <c r="H70" s="97" t="s">
        <v>145</v>
      </c>
      <c r="I70" s="97" t="s">
        <v>28</v>
      </c>
      <c r="J70" s="97" t="s">
        <v>25</v>
      </c>
      <c r="K70" s="97" t="s">
        <v>53</v>
      </c>
      <c r="L70" s="104"/>
      <c r="M70" s="104"/>
      <c r="N70" s="104"/>
      <c r="O70" s="104"/>
      <c r="P70" s="104"/>
      <c r="Q70" s="105"/>
      <c r="R70" s="105"/>
      <c r="S70" s="135">
        <v>55000</v>
      </c>
    </row>
    <row r="71" spans="1:19" ht="21.75" customHeight="1">
      <c r="A71" s="29" t="s">
        <v>179</v>
      </c>
      <c r="B71" s="27"/>
      <c r="C71" s="58" t="s">
        <v>4</v>
      </c>
      <c r="D71" s="41" t="s">
        <v>23</v>
      </c>
      <c r="E71" s="41" t="s">
        <v>35</v>
      </c>
      <c r="F71" s="41" t="s">
        <v>80</v>
      </c>
      <c r="G71" s="41" t="s">
        <v>99</v>
      </c>
      <c r="H71" s="41" t="s">
        <v>23</v>
      </c>
      <c r="I71" s="41" t="s">
        <v>28</v>
      </c>
      <c r="J71" s="41" t="s">
        <v>25</v>
      </c>
      <c r="K71" s="41" t="s">
        <v>53</v>
      </c>
      <c r="L71" s="18" t="e">
        <f aca="true" t="shared" si="5" ref="L71:Q71">L80</f>
        <v>#REF!</v>
      </c>
      <c r="M71" s="18" t="e">
        <f t="shared" si="5"/>
        <v>#REF!</v>
      </c>
      <c r="N71" s="18" t="e">
        <f t="shared" si="5"/>
        <v>#REF!</v>
      </c>
      <c r="O71" s="18" t="e">
        <f t="shared" si="5"/>
        <v>#REF!</v>
      </c>
      <c r="P71" s="18" t="e">
        <f t="shared" si="5"/>
        <v>#REF!</v>
      </c>
      <c r="Q71" s="34" t="e">
        <f t="shared" si="5"/>
        <v>#REF!</v>
      </c>
      <c r="R71" s="34" t="e">
        <f>#REF!=SUM(L71:Q71)</f>
        <v>#REF!</v>
      </c>
      <c r="S71" s="64">
        <f>S72</f>
        <v>100000</v>
      </c>
    </row>
    <row r="72" spans="1:19" ht="43.5" customHeight="1">
      <c r="A72" s="102"/>
      <c r="B72" s="27"/>
      <c r="C72" s="99" t="s">
        <v>4</v>
      </c>
      <c r="D72" s="97" t="s">
        <v>23</v>
      </c>
      <c r="E72" s="97" t="s">
        <v>35</v>
      </c>
      <c r="F72" s="97" t="s">
        <v>80</v>
      </c>
      <c r="G72" s="97" t="s">
        <v>99</v>
      </c>
      <c r="H72" s="97" t="s">
        <v>23</v>
      </c>
      <c r="I72" s="97" t="s">
        <v>28</v>
      </c>
      <c r="J72" s="97" t="s">
        <v>25</v>
      </c>
      <c r="K72" s="97" t="s">
        <v>53</v>
      </c>
      <c r="L72" s="18"/>
      <c r="M72" s="18"/>
      <c r="N72" s="18"/>
      <c r="O72" s="18"/>
      <c r="P72" s="18"/>
      <c r="Q72" s="34"/>
      <c r="R72" s="34"/>
      <c r="S72" s="136">
        <v>100000</v>
      </c>
    </row>
    <row r="73" spans="1:19" ht="38.25" customHeight="1">
      <c r="A73" s="29" t="s">
        <v>180</v>
      </c>
      <c r="B73" s="27"/>
      <c r="C73" s="94" t="s">
        <v>83</v>
      </c>
      <c r="D73" s="41" t="s">
        <v>23</v>
      </c>
      <c r="E73" s="41" t="s">
        <v>35</v>
      </c>
      <c r="F73" s="41" t="s">
        <v>80</v>
      </c>
      <c r="G73" s="41" t="s">
        <v>208</v>
      </c>
      <c r="H73" s="41" t="s">
        <v>23</v>
      </c>
      <c r="I73" s="41" t="s">
        <v>24</v>
      </c>
      <c r="J73" s="41" t="s">
        <v>25</v>
      </c>
      <c r="K73" s="41" t="s">
        <v>23</v>
      </c>
      <c r="L73" s="18"/>
      <c r="M73" s="18"/>
      <c r="N73" s="18"/>
      <c r="O73" s="18"/>
      <c r="P73" s="18"/>
      <c r="Q73" s="34"/>
      <c r="R73" s="34"/>
      <c r="S73" s="137">
        <f>S74</f>
        <v>55000</v>
      </c>
    </row>
    <row r="74" spans="1:19" ht="16.5" customHeight="1">
      <c r="A74" s="102"/>
      <c r="B74" s="27"/>
      <c r="C74" s="99" t="s">
        <v>218</v>
      </c>
      <c r="D74" s="101" t="s">
        <v>23</v>
      </c>
      <c r="E74" s="101" t="s">
        <v>35</v>
      </c>
      <c r="F74" s="101" t="s">
        <v>80</v>
      </c>
      <c r="G74" s="101" t="s">
        <v>208</v>
      </c>
      <c r="H74" s="101" t="s">
        <v>36</v>
      </c>
      <c r="I74" s="101" t="s">
        <v>28</v>
      </c>
      <c r="J74" s="101" t="s">
        <v>25</v>
      </c>
      <c r="K74" s="101" t="s">
        <v>53</v>
      </c>
      <c r="L74" s="18"/>
      <c r="M74" s="18"/>
      <c r="N74" s="18"/>
      <c r="O74" s="18"/>
      <c r="P74" s="18"/>
      <c r="Q74" s="34"/>
      <c r="R74" s="34"/>
      <c r="S74" s="138">
        <v>55000</v>
      </c>
    </row>
    <row r="75" spans="1:19" ht="49.5" customHeight="1">
      <c r="A75" s="29" t="s">
        <v>181</v>
      </c>
      <c r="B75" s="27"/>
      <c r="C75" s="59" t="s">
        <v>5</v>
      </c>
      <c r="D75" s="41" t="s">
        <v>23</v>
      </c>
      <c r="E75" s="41" t="s">
        <v>35</v>
      </c>
      <c r="F75" s="41" t="s">
        <v>80</v>
      </c>
      <c r="G75" s="41" t="s">
        <v>146</v>
      </c>
      <c r="H75" s="41" t="s">
        <v>23</v>
      </c>
      <c r="I75" s="41" t="s">
        <v>28</v>
      </c>
      <c r="J75" s="41" t="s">
        <v>25</v>
      </c>
      <c r="K75" s="41" t="s">
        <v>23</v>
      </c>
      <c r="L75" s="18"/>
      <c r="M75" s="18"/>
      <c r="N75" s="18"/>
      <c r="O75" s="18"/>
      <c r="P75" s="18"/>
      <c r="Q75" s="34"/>
      <c r="R75" s="34"/>
      <c r="S75" s="137">
        <v>800000</v>
      </c>
    </row>
    <row r="76" spans="1:19" ht="31.5" customHeight="1">
      <c r="A76" s="102"/>
      <c r="B76" s="27"/>
      <c r="C76" s="99" t="s">
        <v>5</v>
      </c>
      <c r="D76" s="101" t="s">
        <v>23</v>
      </c>
      <c r="E76" s="101" t="s">
        <v>35</v>
      </c>
      <c r="F76" s="101" t="s">
        <v>80</v>
      </c>
      <c r="G76" s="101" t="s">
        <v>146</v>
      </c>
      <c r="H76" s="101" t="s">
        <v>23</v>
      </c>
      <c r="I76" s="101" t="s">
        <v>28</v>
      </c>
      <c r="J76" s="101" t="s">
        <v>25</v>
      </c>
      <c r="K76" s="101" t="s">
        <v>53</v>
      </c>
      <c r="L76" s="18"/>
      <c r="M76" s="18"/>
      <c r="N76" s="18"/>
      <c r="O76" s="18"/>
      <c r="P76" s="18"/>
      <c r="Q76" s="34"/>
      <c r="R76" s="34"/>
      <c r="S76" s="138">
        <v>800000</v>
      </c>
    </row>
    <row r="77" spans="1:19" ht="35.25" customHeight="1">
      <c r="A77" s="29" t="s">
        <v>182</v>
      </c>
      <c r="B77" s="27"/>
      <c r="C77" s="59" t="s">
        <v>200</v>
      </c>
      <c r="D77" s="41" t="s">
        <v>75</v>
      </c>
      <c r="E77" s="41" t="s">
        <v>35</v>
      </c>
      <c r="F77" s="41" t="s">
        <v>80</v>
      </c>
      <c r="G77" s="41" t="s">
        <v>154</v>
      </c>
      <c r="H77" s="41" t="s">
        <v>23</v>
      </c>
      <c r="I77" s="41" t="s">
        <v>31</v>
      </c>
      <c r="J77" s="41" t="s">
        <v>25</v>
      </c>
      <c r="K77" s="41" t="s">
        <v>53</v>
      </c>
      <c r="L77" s="18"/>
      <c r="M77" s="18"/>
      <c r="N77" s="18"/>
      <c r="O77" s="18"/>
      <c r="P77" s="18"/>
      <c r="Q77" s="34"/>
      <c r="R77" s="34"/>
      <c r="S77" s="137">
        <f>S78</f>
        <v>10000</v>
      </c>
    </row>
    <row r="78" spans="1:19" ht="45.75" customHeight="1">
      <c r="A78" s="102"/>
      <c r="B78" s="27"/>
      <c r="C78" s="99" t="s">
        <v>153</v>
      </c>
      <c r="D78" s="101" t="s">
        <v>75</v>
      </c>
      <c r="E78" s="101" t="s">
        <v>35</v>
      </c>
      <c r="F78" s="101" t="s">
        <v>80</v>
      </c>
      <c r="G78" s="101" t="s">
        <v>154</v>
      </c>
      <c r="H78" s="101" t="s">
        <v>36</v>
      </c>
      <c r="I78" s="101" t="s">
        <v>31</v>
      </c>
      <c r="J78" s="101" t="s">
        <v>25</v>
      </c>
      <c r="K78" s="101" t="s">
        <v>53</v>
      </c>
      <c r="L78" s="18"/>
      <c r="M78" s="18"/>
      <c r="N78" s="18"/>
      <c r="O78" s="18"/>
      <c r="P78" s="18"/>
      <c r="Q78" s="34"/>
      <c r="R78" s="34"/>
      <c r="S78" s="138">
        <v>10000</v>
      </c>
    </row>
    <row r="79" spans="1:19" ht="18" customHeight="1">
      <c r="A79" s="37" t="s">
        <v>66</v>
      </c>
      <c r="B79" s="27"/>
      <c r="C79" s="40" t="s">
        <v>83</v>
      </c>
      <c r="D79" s="41" t="s">
        <v>23</v>
      </c>
      <c r="E79" s="41" t="s">
        <v>35</v>
      </c>
      <c r="F79" s="41" t="s">
        <v>80</v>
      </c>
      <c r="G79" s="41" t="s">
        <v>84</v>
      </c>
      <c r="H79" s="41" t="s">
        <v>23</v>
      </c>
      <c r="I79" s="41" t="s">
        <v>24</v>
      </c>
      <c r="J79" s="41" t="s">
        <v>25</v>
      </c>
      <c r="K79" s="41" t="s">
        <v>53</v>
      </c>
      <c r="L79" s="21" t="e">
        <f>#REF!+#REF!+#REF!+#REF!</f>
        <v>#REF!</v>
      </c>
      <c r="M79" s="21" t="e">
        <f>#REF!+#REF!+#REF!+#REF!</f>
        <v>#REF!</v>
      </c>
      <c r="N79" s="21" t="e">
        <f>#REF!+#REF!+#REF!+#REF!</f>
        <v>#REF!</v>
      </c>
      <c r="O79" s="21" t="e">
        <f>#REF!+#REF!+#REF!+#REF!</f>
        <v>#REF!</v>
      </c>
      <c r="P79" s="21" t="e">
        <f>#REF!+#REF!+#REF!+#REF!</f>
        <v>#REF!</v>
      </c>
      <c r="Q79" s="22" t="e">
        <f>#REF!+#REF!+#REF!+#REF!</f>
        <v>#REF!</v>
      </c>
      <c r="R79" s="22" t="e">
        <f>#REF!=SUM(L79:Q79)</f>
        <v>#REF!</v>
      </c>
      <c r="S79" s="139">
        <f>S80</f>
        <v>620000</v>
      </c>
    </row>
    <row r="80" spans="1:19" ht="22.5" customHeight="1">
      <c r="A80" s="29" t="s">
        <v>69</v>
      </c>
      <c r="B80" s="42"/>
      <c r="C80" s="88" t="s">
        <v>190</v>
      </c>
      <c r="D80" s="43" t="s">
        <v>23</v>
      </c>
      <c r="E80" s="43" t="s">
        <v>35</v>
      </c>
      <c r="F80" s="43" t="s">
        <v>80</v>
      </c>
      <c r="G80" s="43" t="s">
        <v>84</v>
      </c>
      <c r="H80" s="43" t="s">
        <v>56</v>
      </c>
      <c r="I80" s="43" t="s">
        <v>39</v>
      </c>
      <c r="J80" s="43" t="s">
        <v>25</v>
      </c>
      <c r="K80" s="43" t="s">
        <v>53</v>
      </c>
      <c r="L80" s="21" t="e">
        <f>#REF!+#REF!+#REF!+#REF!</f>
        <v>#REF!</v>
      </c>
      <c r="M80" s="21" t="e">
        <f>#REF!+#REF!+#REF!+#REF!</f>
        <v>#REF!</v>
      </c>
      <c r="N80" s="21" t="e">
        <f>#REF!+#REF!+#REF!+#REF!</f>
        <v>#REF!</v>
      </c>
      <c r="O80" s="21" t="e">
        <f>#REF!+#REF!+#REF!+#REF!</f>
        <v>#REF!</v>
      </c>
      <c r="P80" s="21" t="e">
        <f>#REF!+#REF!+#REF!+#REF!</f>
        <v>#REF!</v>
      </c>
      <c r="Q80" s="22" t="e">
        <f>#REF!+#REF!+#REF!+#REF!</f>
        <v>#REF!</v>
      </c>
      <c r="R80" s="22" t="e">
        <f>#REF!=SUM(L80:Q80)</f>
        <v>#REF!</v>
      </c>
      <c r="S80" s="129">
        <v>620000</v>
      </c>
    </row>
    <row r="81" spans="1:19" ht="18.75" customHeight="1">
      <c r="A81" s="37"/>
      <c r="B81" s="36"/>
      <c r="C81" s="49" t="s">
        <v>85</v>
      </c>
      <c r="D81" s="89" t="s">
        <v>23</v>
      </c>
      <c r="E81" s="89" t="s">
        <v>35</v>
      </c>
      <c r="F81" s="89" t="s">
        <v>86</v>
      </c>
      <c r="G81" s="89" t="s">
        <v>24</v>
      </c>
      <c r="H81" s="89" t="s">
        <v>23</v>
      </c>
      <c r="I81" s="89" t="s">
        <v>24</v>
      </c>
      <c r="J81" s="89" t="s">
        <v>25</v>
      </c>
      <c r="K81" s="89" t="s">
        <v>23</v>
      </c>
      <c r="L81" s="104"/>
      <c r="M81" s="104"/>
      <c r="N81" s="104"/>
      <c r="O81" s="104"/>
      <c r="P81" s="104"/>
      <c r="Q81" s="105"/>
      <c r="R81" s="105" t="e">
        <f>#REF!=SUM(L81:Q81)</f>
        <v>#REF!</v>
      </c>
      <c r="S81" s="140">
        <f>S82</f>
        <v>600345.67</v>
      </c>
    </row>
    <row r="82" spans="1:19" ht="20.25" customHeight="1">
      <c r="A82" s="17" t="s">
        <v>90</v>
      </c>
      <c r="B82" s="27"/>
      <c r="C82" s="40" t="s">
        <v>87</v>
      </c>
      <c r="D82" s="41" t="s">
        <v>23</v>
      </c>
      <c r="E82" s="41" t="s">
        <v>35</v>
      </c>
      <c r="F82" s="41" t="s">
        <v>86</v>
      </c>
      <c r="G82" s="41" t="s">
        <v>39</v>
      </c>
      <c r="H82" s="41" t="s">
        <v>23</v>
      </c>
      <c r="I82" s="41" t="s">
        <v>24</v>
      </c>
      <c r="J82" s="41" t="s">
        <v>25</v>
      </c>
      <c r="K82" s="41" t="s">
        <v>23</v>
      </c>
      <c r="L82" s="104"/>
      <c r="M82" s="104"/>
      <c r="N82" s="104"/>
      <c r="O82" s="104"/>
      <c r="P82" s="104"/>
      <c r="Q82" s="105"/>
      <c r="R82" s="105"/>
      <c r="S82" s="139">
        <f>S83</f>
        <v>600345.67</v>
      </c>
    </row>
    <row r="83" spans="1:19" ht="19.5" customHeight="1">
      <c r="A83" s="20" t="s">
        <v>26</v>
      </c>
      <c r="B83" s="23"/>
      <c r="C83" s="52" t="s">
        <v>89</v>
      </c>
      <c r="D83" s="53" t="s">
        <v>23</v>
      </c>
      <c r="E83" s="53" t="s">
        <v>35</v>
      </c>
      <c r="F83" s="53" t="s">
        <v>86</v>
      </c>
      <c r="G83" s="53" t="s">
        <v>39</v>
      </c>
      <c r="H83" s="53" t="s">
        <v>56</v>
      </c>
      <c r="I83" s="53" t="s">
        <v>39</v>
      </c>
      <c r="J83" s="53" t="s">
        <v>25</v>
      </c>
      <c r="K83" s="53" t="s">
        <v>88</v>
      </c>
      <c r="L83" s="104"/>
      <c r="M83" s="104"/>
      <c r="N83" s="104"/>
      <c r="O83" s="104"/>
      <c r="P83" s="104"/>
      <c r="Q83" s="105"/>
      <c r="R83" s="105"/>
      <c r="S83" s="129">
        <f>600000+345.67</f>
        <v>600345.67</v>
      </c>
    </row>
    <row r="84" spans="1:19" ht="26.25" customHeight="1">
      <c r="A84" s="23" t="s">
        <v>29</v>
      </c>
      <c r="B84" s="27"/>
      <c r="C84" s="72" t="s">
        <v>91</v>
      </c>
      <c r="D84" s="73" t="s">
        <v>23</v>
      </c>
      <c r="E84" s="74" t="s">
        <v>92</v>
      </c>
      <c r="F84" s="74" t="s">
        <v>24</v>
      </c>
      <c r="G84" s="74" t="s">
        <v>24</v>
      </c>
      <c r="H84" s="74" t="s">
        <v>23</v>
      </c>
      <c r="I84" s="74" t="s">
        <v>24</v>
      </c>
      <c r="J84" s="74" t="s">
        <v>25</v>
      </c>
      <c r="K84" s="74" t="s">
        <v>23</v>
      </c>
      <c r="L84" s="104"/>
      <c r="M84" s="104"/>
      <c r="N84" s="104"/>
      <c r="O84" s="104"/>
      <c r="P84" s="104"/>
      <c r="Q84" s="105"/>
      <c r="R84" s="105"/>
      <c r="S84" s="126">
        <f>S85+S123+S125+S127</f>
        <v>423602284.05</v>
      </c>
    </row>
    <row r="85" spans="1:19" ht="33.75" customHeight="1">
      <c r="A85" s="188"/>
      <c r="B85" s="27"/>
      <c r="C85" s="49" t="s">
        <v>101</v>
      </c>
      <c r="D85" s="75" t="s">
        <v>23</v>
      </c>
      <c r="E85" s="50" t="s">
        <v>92</v>
      </c>
      <c r="F85" s="50" t="s">
        <v>31</v>
      </c>
      <c r="G85" s="50" t="s">
        <v>24</v>
      </c>
      <c r="H85" s="50" t="s">
        <v>23</v>
      </c>
      <c r="I85" s="50" t="s">
        <v>24</v>
      </c>
      <c r="J85" s="50" t="s">
        <v>25</v>
      </c>
      <c r="K85" s="50" t="s">
        <v>23</v>
      </c>
      <c r="L85" s="104"/>
      <c r="M85" s="104"/>
      <c r="N85" s="104"/>
      <c r="O85" s="104"/>
      <c r="P85" s="104"/>
      <c r="Q85" s="105"/>
      <c r="R85" s="105"/>
      <c r="S85" s="127">
        <f>S86+S89+S105+S116</f>
        <v>422454284.05</v>
      </c>
    </row>
    <row r="86" spans="1:19" ht="25.5" customHeight="1">
      <c r="A86" s="188"/>
      <c r="B86" s="27"/>
      <c r="C86" s="40" t="s">
        <v>93</v>
      </c>
      <c r="D86" s="41" t="s">
        <v>23</v>
      </c>
      <c r="E86" s="41" t="s">
        <v>92</v>
      </c>
      <c r="F86" s="41" t="s">
        <v>31</v>
      </c>
      <c r="G86" s="41" t="s">
        <v>46</v>
      </c>
      <c r="H86" s="41" t="s">
        <v>23</v>
      </c>
      <c r="I86" s="41" t="s">
        <v>24</v>
      </c>
      <c r="J86" s="41" t="s">
        <v>25</v>
      </c>
      <c r="K86" s="41" t="s">
        <v>94</v>
      </c>
      <c r="L86" s="104"/>
      <c r="M86" s="104"/>
      <c r="N86" s="104"/>
      <c r="O86" s="104"/>
      <c r="P86" s="104"/>
      <c r="Q86" s="105"/>
      <c r="R86" s="105"/>
      <c r="S86" s="128">
        <f>S87</f>
        <v>45432000</v>
      </c>
    </row>
    <row r="87" spans="1:19" ht="22.5" customHeight="1">
      <c r="A87" s="188"/>
      <c r="B87" s="12"/>
      <c r="C87" s="54" t="s">
        <v>102</v>
      </c>
      <c r="D87" s="44" t="s">
        <v>23</v>
      </c>
      <c r="E87" s="44" t="s">
        <v>92</v>
      </c>
      <c r="F87" s="44" t="s">
        <v>31</v>
      </c>
      <c r="G87" s="44" t="s">
        <v>46</v>
      </c>
      <c r="H87" s="44" t="s">
        <v>96</v>
      </c>
      <c r="I87" s="44" t="s">
        <v>24</v>
      </c>
      <c r="J87" s="44" t="s">
        <v>25</v>
      </c>
      <c r="K87" s="44" t="s">
        <v>94</v>
      </c>
      <c r="L87" s="104"/>
      <c r="M87" s="104"/>
      <c r="N87" s="104"/>
      <c r="O87" s="104"/>
      <c r="P87" s="104"/>
      <c r="Q87" s="105"/>
      <c r="R87" s="105"/>
      <c r="S87" s="141">
        <f>S88</f>
        <v>45432000</v>
      </c>
    </row>
    <row r="88" spans="1:19" ht="31.5" customHeight="1">
      <c r="A88" s="188"/>
      <c r="B88" s="12"/>
      <c r="C88" s="81" t="s">
        <v>103</v>
      </c>
      <c r="D88" s="43" t="s">
        <v>23</v>
      </c>
      <c r="E88" s="43" t="s">
        <v>92</v>
      </c>
      <c r="F88" s="43" t="s">
        <v>31</v>
      </c>
      <c r="G88" s="43" t="s">
        <v>206</v>
      </c>
      <c r="H88" s="43" t="s">
        <v>96</v>
      </c>
      <c r="I88" s="43" t="s">
        <v>39</v>
      </c>
      <c r="J88" s="43" t="s">
        <v>25</v>
      </c>
      <c r="K88" s="43" t="s">
        <v>94</v>
      </c>
      <c r="L88" s="104"/>
      <c r="M88" s="104"/>
      <c r="N88" s="104"/>
      <c r="O88" s="104"/>
      <c r="P88" s="104"/>
      <c r="Q88" s="105"/>
      <c r="R88" s="105"/>
      <c r="S88" s="129">
        <v>45432000</v>
      </c>
    </row>
    <row r="89" spans="1:19" ht="34.5" customHeight="1">
      <c r="A89" s="188"/>
      <c r="B89" s="12"/>
      <c r="C89" s="40" t="s">
        <v>122</v>
      </c>
      <c r="D89" s="41" t="s">
        <v>23</v>
      </c>
      <c r="E89" s="41" t="s">
        <v>92</v>
      </c>
      <c r="F89" s="41" t="s">
        <v>31</v>
      </c>
      <c r="G89" s="41" t="s">
        <v>219</v>
      </c>
      <c r="H89" s="41" t="s">
        <v>23</v>
      </c>
      <c r="I89" s="41" t="s">
        <v>24</v>
      </c>
      <c r="J89" s="41" t="s">
        <v>25</v>
      </c>
      <c r="K89" s="41" t="s">
        <v>94</v>
      </c>
      <c r="L89" s="104"/>
      <c r="M89" s="104"/>
      <c r="N89" s="104"/>
      <c r="O89" s="104"/>
      <c r="P89" s="104"/>
      <c r="Q89" s="105"/>
      <c r="R89" s="105"/>
      <c r="S89" s="128">
        <f>S90+S91+S92+S93+S94+S101+S103+S95</f>
        <v>148804804.7</v>
      </c>
    </row>
    <row r="90" spans="1:19" ht="58.5" customHeight="1">
      <c r="A90" s="188"/>
      <c r="B90" s="12"/>
      <c r="C90" s="76" t="s">
        <v>171</v>
      </c>
      <c r="D90" s="53" t="s">
        <v>23</v>
      </c>
      <c r="E90" s="53" t="s">
        <v>92</v>
      </c>
      <c r="F90" s="53" t="s">
        <v>31</v>
      </c>
      <c r="G90" s="53" t="s">
        <v>219</v>
      </c>
      <c r="H90" s="53" t="s">
        <v>220</v>
      </c>
      <c r="I90" s="53" t="s">
        <v>39</v>
      </c>
      <c r="J90" s="53" t="s">
        <v>25</v>
      </c>
      <c r="K90" s="53" t="s">
        <v>94</v>
      </c>
      <c r="L90" s="104"/>
      <c r="M90" s="104"/>
      <c r="N90" s="104"/>
      <c r="O90" s="104"/>
      <c r="P90" s="104"/>
      <c r="Q90" s="105"/>
      <c r="R90" s="105"/>
      <c r="S90" s="129">
        <v>86256937.24</v>
      </c>
    </row>
    <row r="91" spans="1:19" ht="35.25" customHeight="1">
      <c r="A91" s="188"/>
      <c r="B91" s="45"/>
      <c r="C91" s="71" t="s">
        <v>172</v>
      </c>
      <c r="D91" s="53" t="s">
        <v>23</v>
      </c>
      <c r="E91" s="53" t="s">
        <v>92</v>
      </c>
      <c r="F91" s="53" t="s">
        <v>31</v>
      </c>
      <c r="G91" s="53" t="s">
        <v>219</v>
      </c>
      <c r="H91" s="53" t="s">
        <v>221</v>
      </c>
      <c r="I91" s="53" t="s">
        <v>39</v>
      </c>
      <c r="J91" s="53" t="s">
        <v>25</v>
      </c>
      <c r="K91" s="53" t="s">
        <v>94</v>
      </c>
      <c r="L91" s="104"/>
      <c r="M91" s="104"/>
      <c r="N91" s="104"/>
      <c r="O91" s="104"/>
      <c r="P91" s="104"/>
      <c r="Q91" s="105"/>
      <c r="R91" s="105"/>
      <c r="S91" s="129">
        <v>12258769.59</v>
      </c>
    </row>
    <row r="92" spans="1:19" s="10" customFormat="1" ht="48.75" customHeight="1">
      <c r="A92" s="188"/>
      <c r="B92" s="12"/>
      <c r="C92" s="111" t="s">
        <v>595</v>
      </c>
      <c r="D92" s="53" t="s">
        <v>23</v>
      </c>
      <c r="E92" s="53" t="s">
        <v>92</v>
      </c>
      <c r="F92" s="53" t="s">
        <v>31</v>
      </c>
      <c r="G92" s="53" t="s">
        <v>116</v>
      </c>
      <c r="H92" s="53" t="s">
        <v>594</v>
      </c>
      <c r="I92" s="53" t="s">
        <v>39</v>
      </c>
      <c r="J92" s="53" t="s">
        <v>25</v>
      </c>
      <c r="K92" s="53" t="s">
        <v>94</v>
      </c>
      <c r="L92" s="104"/>
      <c r="M92" s="104"/>
      <c r="N92" s="104"/>
      <c r="O92" s="104"/>
      <c r="P92" s="104"/>
      <c r="Q92" s="105"/>
      <c r="R92" s="105"/>
      <c r="S92" s="129">
        <v>340750</v>
      </c>
    </row>
    <row r="93" spans="1:19" s="10" customFormat="1" ht="48.75" customHeight="1">
      <c r="A93" s="188"/>
      <c r="B93" s="12"/>
      <c r="C93" s="111" t="s">
        <v>617</v>
      </c>
      <c r="D93" s="53" t="s">
        <v>23</v>
      </c>
      <c r="E93" s="53" t="s">
        <v>92</v>
      </c>
      <c r="F93" s="53" t="s">
        <v>31</v>
      </c>
      <c r="G93" s="53" t="s">
        <v>116</v>
      </c>
      <c r="H93" s="53" t="s">
        <v>618</v>
      </c>
      <c r="I93" s="53" t="s">
        <v>39</v>
      </c>
      <c r="J93" s="53" t="s">
        <v>25</v>
      </c>
      <c r="K93" s="53" t="s">
        <v>94</v>
      </c>
      <c r="L93" s="104"/>
      <c r="M93" s="104"/>
      <c r="N93" s="104"/>
      <c r="O93" s="104"/>
      <c r="P93" s="104"/>
      <c r="Q93" s="105"/>
      <c r="R93" s="105"/>
      <c r="S93" s="129">
        <v>2610000</v>
      </c>
    </row>
    <row r="94" spans="1:19" s="10" customFormat="1" ht="22.5" customHeight="1">
      <c r="A94" s="188"/>
      <c r="B94" s="12"/>
      <c r="C94" s="111" t="s">
        <v>607</v>
      </c>
      <c r="D94" s="53" t="s">
        <v>23</v>
      </c>
      <c r="E94" s="53" t="s">
        <v>92</v>
      </c>
      <c r="F94" s="53" t="s">
        <v>31</v>
      </c>
      <c r="G94" s="53" t="s">
        <v>116</v>
      </c>
      <c r="H94" s="53" t="s">
        <v>608</v>
      </c>
      <c r="I94" s="53" t="s">
        <v>39</v>
      </c>
      <c r="J94" s="53" t="s">
        <v>25</v>
      </c>
      <c r="K94" s="53" t="s">
        <v>94</v>
      </c>
      <c r="L94" s="104"/>
      <c r="M94" s="104"/>
      <c r="N94" s="104"/>
      <c r="O94" s="104"/>
      <c r="P94" s="104"/>
      <c r="Q94" s="105"/>
      <c r="R94" s="105"/>
      <c r="S94" s="129">
        <v>172186.77</v>
      </c>
    </row>
    <row r="95" spans="1:19" s="10" customFormat="1" ht="57" customHeight="1">
      <c r="A95" s="188"/>
      <c r="B95" s="12"/>
      <c r="C95" s="159" t="s">
        <v>222</v>
      </c>
      <c r="D95" s="156" t="s">
        <v>23</v>
      </c>
      <c r="E95" s="156" t="s">
        <v>92</v>
      </c>
      <c r="F95" s="156" t="s">
        <v>31</v>
      </c>
      <c r="G95" s="156" t="s">
        <v>116</v>
      </c>
      <c r="H95" s="156" t="s">
        <v>223</v>
      </c>
      <c r="I95" s="156" t="s">
        <v>24</v>
      </c>
      <c r="J95" s="156" t="s">
        <v>25</v>
      </c>
      <c r="K95" s="156" t="s">
        <v>94</v>
      </c>
      <c r="L95" s="104"/>
      <c r="M95" s="104"/>
      <c r="N95" s="104"/>
      <c r="O95" s="104"/>
      <c r="P95" s="104"/>
      <c r="Q95" s="105"/>
      <c r="R95" s="105"/>
      <c r="S95" s="129">
        <v>0</v>
      </c>
    </row>
    <row r="96" spans="1:19" s="10" customFormat="1" ht="40.5" customHeight="1">
      <c r="A96" s="23" t="s">
        <v>106</v>
      </c>
      <c r="B96" s="12"/>
      <c r="C96" s="160" t="s">
        <v>224</v>
      </c>
      <c r="D96" s="158" t="s">
        <v>75</v>
      </c>
      <c r="E96" s="158" t="s">
        <v>92</v>
      </c>
      <c r="F96" s="158" t="s">
        <v>31</v>
      </c>
      <c r="G96" s="158" t="s">
        <v>116</v>
      </c>
      <c r="H96" s="158" t="s">
        <v>223</v>
      </c>
      <c r="I96" s="158" t="s">
        <v>39</v>
      </c>
      <c r="J96" s="158" t="s">
        <v>25</v>
      </c>
      <c r="K96" s="158" t="s">
        <v>94</v>
      </c>
      <c r="L96" s="104"/>
      <c r="M96" s="104"/>
      <c r="N96" s="104"/>
      <c r="O96" s="104"/>
      <c r="P96" s="104"/>
      <c r="Q96" s="105"/>
      <c r="R96" s="105"/>
      <c r="S96" s="129">
        <v>0</v>
      </c>
    </row>
    <row r="97" spans="1:19" ht="54.75" customHeight="1" hidden="1">
      <c r="A97" s="188"/>
      <c r="B97" s="12"/>
      <c r="C97" s="159" t="s">
        <v>222</v>
      </c>
      <c r="D97" s="156" t="s">
        <v>75</v>
      </c>
      <c r="E97" s="156" t="s">
        <v>92</v>
      </c>
      <c r="F97" s="156" t="s">
        <v>31</v>
      </c>
      <c r="G97" s="156" t="s">
        <v>116</v>
      </c>
      <c r="H97" s="156" t="s">
        <v>223</v>
      </c>
      <c r="I97" s="156" t="s">
        <v>24</v>
      </c>
      <c r="J97" s="156" t="s">
        <v>25</v>
      </c>
      <c r="K97" s="156" t="s">
        <v>94</v>
      </c>
      <c r="L97" s="104"/>
      <c r="M97" s="104"/>
      <c r="N97" s="104"/>
      <c r="O97" s="104"/>
      <c r="P97" s="104"/>
      <c r="Q97" s="105"/>
      <c r="R97" s="105"/>
      <c r="S97" s="129">
        <v>0</v>
      </c>
    </row>
    <row r="98" spans="1:19" ht="59.25" customHeight="1" hidden="1">
      <c r="A98" s="188"/>
      <c r="B98" s="12"/>
      <c r="C98" s="160" t="s">
        <v>224</v>
      </c>
      <c r="D98" s="158" t="s">
        <v>75</v>
      </c>
      <c r="E98" s="158" t="s">
        <v>92</v>
      </c>
      <c r="F98" s="158" t="s">
        <v>31</v>
      </c>
      <c r="G98" s="158" t="s">
        <v>116</v>
      </c>
      <c r="H98" s="158" t="s">
        <v>223</v>
      </c>
      <c r="I98" s="158" t="s">
        <v>39</v>
      </c>
      <c r="J98" s="158" t="s">
        <v>25</v>
      </c>
      <c r="K98" s="158" t="s">
        <v>94</v>
      </c>
      <c r="L98" s="104"/>
      <c r="M98" s="104"/>
      <c r="N98" s="104"/>
      <c r="O98" s="104"/>
      <c r="P98" s="104"/>
      <c r="Q98" s="105"/>
      <c r="R98" s="105"/>
      <c r="S98" s="129">
        <v>0</v>
      </c>
    </row>
    <row r="99" spans="1:19" ht="74.25" customHeight="1" hidden="1">
      <c r="A99" s="188"/>
      <c r="B99" s="12"/>
      <c r="C99" s="161" t="s">
        <v>225</v>
      </c>
      <c r="D99" s="156" t="s">
        <v>75</v>
      </c>
      <c r="E99" s="156" t="s">
        <v>92</v>
      </c>
      <c r="F99" s="156" t="s">
        <v>31</v>
      </c>
      <c r="G99" s="156" t="s">
        <v>116</v>
      </c>
      <c r="H99" s="156" t="s">
        <v>226</v>
      </c>
      <c r="I99" s="156" t="s">
        <v>24</v>
      </c>
      <c r="J99" s="156" t="s">
        <v>25</v>
      </c>
      <c r="K99" s="156" t="s">
        <v>94</v>
      </c>
      <c r="L99" s="104"/>
      <c r="M99" s="104"/>
      <c r="N99" s="104"/>
      <c r="O99" s="104"/>
      <c r="P99" s="104"/>
      <c r="Q99" s="105"/>
      <c r="R99" s="105"/>
      <c r="S99" s="129">
        <v>0</v>
      </c>
    </row>
    <row r="100" spans="1:19" ht="39.75" customHeight="1" hidden="1">
      <c r="A100" s="188"/>
      <c r="B100" s="12"/>
      <c r="C100" s="162" t="s">
        <v>227</v>
      </c>
      <c r="D100" s="158" t="s">
        <v>75</v>
      </c>
      <c r="E100" s="158" t="s">
        <v>92</v>
      </c>
      <c r="F100" s="158" t="s">
        <v>31</v>
      </c>
      <c r="G100" s="158" t="s">
        <v>116</v>
      </c>
      <c r="H100" s="158" t="s">
        <v>226</v>
      </c>
      <c r="I100" s="158" t="s">
        <v>39</v>
      </c>
      <c r="J100" s="158" t="s">
        <v>25</v>
      </c>
      <c r="K100" s="158" t="s">
        <v>94</v>
      </c>
      <c r="L100" s="104"/>
      <c r="M100" s="104"/>
      <c r="N100" s="104"/>
      <c r="O100" s="104"/>
      <c r="P100" s="104"/>
      <c r="Q100" s="105"/>
      <c r="R100" s="105"/>
      <c r="S100" s="129">
        <v>0</v>
      </c>
    </row>
    <row r="101" spans="1:19" ht="36" customHeight="1">
      <c r="A101" s="188"/>
      <c r="B101" s="12"/>
      <c r="C101" s="159" t="s">
        <v>228</v>
      </c>
      <c r="D101" s="163" t="s">
        <v>75</v>
      </c>
      <c r="E101" s="163" t="s">
        <v>92</v>
      </c>
      <c r="F101" s="163" t="s">
        <v>31</v>
      </c>
      <c r="G101" s="163" t="s">
        <v>116</v>
      </c>
      <c r="H101" s="163" t="s">
        <v>229</v>
      </c>
      <c r="I101" s="163" t="s">
        <v>24</v>
      </c>
      <c r="J101" s="163" t="s">
        <v>25</v>
      </c>
      <c r="K101" s="163" t="s">
        <v>94</v>
      </c>
      <c r="L101" s="104"/>
      <c r="M101" s="104"/>
      <c r="N101" s="104"/>
      <c r="O101" s="104"/>
      <c r="P101" s="104"/>
      <c r="Q101" s="105"/>
      <c r="R101" s="105"/>
      <c r="S101" s="195">
        <f>S102</f>
        <v>0</v>
      </c>
    </row>
    <row r="102" spans="1:19" ht="48" customHeight="1">
      <c r="A102" s="188"/>
      <c r="B102" s="12"/>
      <c r="C102" s="160" t="s">
        <v>230</v>
      </c>
      <c r="D102" s="158" t="s">
        <v>75</v>
      </c>
      <c r="E102" s="158" t="s">
        <v>92</v>
      </c>
      <c r="F102" s="158" t="s">
        <v>31</v>
      </c>
      <c r="G102" s="158" t="s">
        <v>116</v>
      </c>
      <c r="H102" s="158" t="s">
        <v>229</v>
      </c>
      <c r="I102" s="158" t="s">
        <v>39</v>
      </c>
      <c r="J102" s="158" t="s">
        <v>25</v>
      </c>
      <c r="K102" s="158" t="s">
        <v>94</v>
      </c>
      <c r="L102" s="104"/>
      <c r="M102" s="104"/>
      <c r="N102" s="104"/>
      <c r="O102" s="104"/>
      <c r="P102" s="104"/>
      <c r="Q102" s="105"/>
      <c r="R102" s="105"/>
      <c r="S102" s="129">
        <v>0</v>
      </c>
    </row>
    <row r="103" spans="1:19" ht="26.25" customHeight="1">
      <c r="A103" s="188"/>
      <c r="B103" s="12"/>
      <c r="C103" s="165" t="s">
        <v>123</v>
      </c>
      <c r="D103" s="166" t="s">
        <v>23</v>
      </c>
      <c r="E103" s="166" t="s">
        <v>92</v>
      </c>
      <c r="F103" s="166" t="s">
        <v>31</v>
      </c>
      <c r="G103" s="166" t="s">
        <v>231</v>
      </c>
      <c r="H103" s="166" t="s">
        <v>97</v>
      </c>
      <c r="I103" s="166" t="s">
        <v>24</v>
      </c>
      <c r="J103" s="166" t="s">
        <v>25</v>
      </c>
      <c r="K103" s="166" t="s">
        <v>94</v>
      </c>
      <c r="L103" s="157"/>
      <c r="M103" s="104"/>
      <c r="N103" s="104"/>
      <c r="O103" s="104"/>
      <c r="P103" s="104"/>
      <c r="Q103" s="105"/>
      <c r="R103" s="105"/>
      <c r="S103" s="141">
        <f>S104</f>
        <v>47166161.1</v>
      </c>
    </row>
    <row r="104" spans="1:19" ht="21.75" customHeight="1">
      <c r="A104" s="188"/>
      <c r="B104" s="12"/>
      <c r="C104" s="167" t="s">
        <v>124</v>
      </c>
      <c r="D104" s="158" t="s">
        <v>75</v>
      </c>
      <c r="E104" s="158" t="s">
        <v>92</v>
      </c>
      <c r="F104" s="158" t="s">
        <v>31</v>
      </c>
      <c r="G104" s="158" t="s">
        <v>231</v>
      </c>
      <c r="H104" s="158" t="s">
        <v>97</v>
      </c>
      <c r="I104" s="158" t="s">
        <v>39</v>
      </c>
      <c r="J104" s="158" t="s">
        <v>25</v>
      </c>
      <c r="K104" s="158" t="s">
        <v>94</v>
      </c>
      <c r="L104" s="164"/>
      <c r="M104" s="107"/>
      <c r="N104" s="107"/>
      <c r="O104" s="107"/>
      <c r="P104" s="107"/>
      <c r="Q104" s="108"/>
      <c r="R104" s="108"/>
      <c r="S104" s="130">
        <v>47166161.1</v>
      </c>
    </row>
    <row r="105" spans="1:19" ht="34.5" customHeight="1">
      <c r="A105" s="188"/>
      <c r="B105" s="12"/>
      <c r="C105" s="40" t="s">
        <v>104</v>
      </c>
      <c r="D105" s="41" t="s">
        <v>23</v>
      </c>
      <c r="E105" s="41" t="s">
        <v>92</v>
      </c>
      <c r="F105" s="41" t="s">
        <v>31</v>
      </c>
      <c r="G105" s="41" t="s">
        <v>208</v>
      </c>
      <c r="H105" s="41" t="s">
        <v>23</v>
      </c>
      <c r="I105" s="41" t="s">
        <v>24</v>
      </c>
      <c r="J105" s="41" t="s">
        <v>25</v>
      </c>
      <c r="K105" s="41" t="s">
        <v>94</v>
      </c>
      <c r="L105" s="157"/>
      <c r="M105" s="104"/>
      <c r="N105" s="104"/>
      <c r="O105" s="104"/>
      <c r="P105" s="104"/>
      <c r="Q105" s="105"/>
      <c r="R105" s="105"/>
      <c r="S105" s="128">
        <f>S106+S108+S110+S112+S114</f>
        <v>221934900</v>
      </c>
    </row>
    <row r="106" spans="1:19" ht="40.5" customHeight="1">
      <c r="A106" s="188"/>
      <c r="B106" s="12"/>
      <c r="C106" s="168" t="s">
        <v>109</v>
      </c>
      <c r="D106" s="169" t="s">
        <v>75</v>
      </c>
      <c r="E106" s="169" t="s">
        <v>92</v>
      </c>
      <c r="F106" s="169" t="s">
        <v>31</v>
      </c>
      <c r="G106" s="169" t="s">
        <v>208</v>
      </c>
      <c r="H106" s="169" t="s">
        <v>76</v>
      </c>
      <c r="I106" s="169" t="s">
        <v>24</v>
      </c>
      <c r="J106" s="169" t="s">
        <v>25</v>
      </c>
      <c r="K106" s="169" t="s">
        <v>94</v>
      </c>
      <c r="L106" s="164"/>
      <c r="M106" s="107"/>
      <c r="N106" s="107"/>
      <c r="O106" s="107"/>
      <c r="P106" s="107"/>
      <c r="Q106" s="108"/>
      <c r="R106" s="108"/>
      <c r="S106" s="141">
        <f>S107</f>
        <v>52896000</v>
      </c>
    </row>
    <row r="107" spans="1:19" ht="52.5" customHeight="1">
      <c r="A107" s="23" t="s">
        <v>111</v>
      </c>
      <c r="B107" s="12"/>
      <c r="C107" s="167" t="s">
        <v>110</v>
      </c>
      <c r="D107" s="158" t="s">
        <v>75</v>
      </c>
      <c r="E107" s="158" t="s">
        <v>92</v>
      </c>
      <c r="F107" s="158" t="s">
        <v>31</v>
      </c>
      <c r="G107" s="158" t="s">
        <v>208</v>
      </c>
      <c r="H107" s="158" t="s">
        <v>76</v>
      </c>
      <c r="I107" s="158" t="s">
        <v>39</v>
      </c>
      <c r="J107" s="158" t="s">
        <v>25</v>
      </c>
      <c r="K107" s="158" t="s">
        <v>94</v>
      </c>
      <c r="L107" s="164"/>
      <c r="M107" s="107"/>
      <c r="N107" s="107"/>
      <c r="O107" s="107"/>
      <c r="P107" s="107"/>
      <c r="Q107" s="108"/>
      <c r="R107" s="108"/>
      <c r="S107" s="129">
        <v>52896000</v>
      </c>
    </row>
    <row r="108" spans="1:19" ht="55.5" customHeight="1">
      <c r="A108" s="188"/>
      <c r="B108" s="12"/>
      <c r="C108" s="176" t="s">
        <v>183</v>
      </c>
      <c r="D108" s="163" t="s">
        <v>75</v>
      </c>
      <c r="E108" s="163" t="s">
        <v>92</v>
      </c>
      <c r="F108" s="163" t="s">
        <v>31</v>
      </c>
      <c r="G108" s="163" t="s">
        <v>185</v>
      </c>
      <c r="H108" s="163" t="s">
        <v>209</v>
      </c>
      <c r="I108" s="163" t="s">
        <v>24</v>
      </c>
      <c r="J108" s="163" t="s">
        <v>25</v>
      </c>
      <c r="K108" s="163" t="s">
        <v>94</v>
      </c>
      <c r="L108" s="196"/>
      <c r="M108" s="197"/>
      <c r="N108" s="197"/>
      <c r="O108" s="197"/>
      <c r="P108" s="197"/>
      <c r="Q108" s="172"/>
      <c r="R108" s="172"/>
      <c r="S108" s="141">
        <f>S109</f>
        <v>3686000</v>
      </c>
    </row>
    <row r="109" spans="1:19" ht="0.75" customHeight="1">
      <c r="A109" s="188"/>
      <c r="B109" s="12"/>
      <c r="C109" s="177" t="s">
        <v>205</v>
      </c>
      <c r="D109" s="152" t="s">
        <v>75</v>
      </c>
      <c r="E109" s="152" t="s">
        <v>92</v>
      </c>
      <c r="F109" s="152" t="s">
        <v>31</v>
      </c>
      <c r="G109" s="152" t="s">
        <v>185</v>
      </c>
      <c r="H109" s="152" t="s">
        <v>209</v>
      </c>
      <c r="I109" s="152" t="s">
        <v>39</v>
      </c>
      <c r="J109" s="152" t="s">
        <v>25</v>
      </c>
      <c r="K109" s="152" t="s">
        <v>94</v>
      </c>
      <c r="L109" s="196"/>
      <c r="M109" s="197"/>
      <c r="N109" s="197"/>
      <c r="O109" s="197"/>
      <c r="P109" s="197"/>
      <c r="Q109" s="172"/>
      <c r="R109" s="172"/>
      <c r="S109" s="129">
        <f>3116000+570000</f>
        <v>3686000</v>
      </c>
    </row>
    <row r="110" spans="1:19" ht="24" customHeight="1">
      <c r="A110" s="188"/>
      <c r="B110" s="12"/>
      <c r="C110" s="168" t="s">
        <v>107</v>
      </c>
      <c r="D110" s="169" t="s">
        <v>75</v>
      </c>
      <c r="E110" s="169" t="s">
        <v>92</v>
      </c>
      <c r="F110" s="169" t="s">
        <v>31</v>
      </c>
      <c r="G110" s="169" t="s">
        <v>185</v>
      </c>
      <c r="H110" s="169" t="s">
        <v>207</v>
      </c>
      <c r="I110" s="169" t="s">
        <v>24</v>
      </c>
      <c r="J110" s="169" t="s">
        <v>25</v>
      </c>
      <c r="K110" s="169" t="s">
        <v>94</v>
      </c>
      <c r="L110" s="196"/>
      <c r="M110" s="197"/>
      <c r="N110" s="197"/>
      <c r="O110" s="197"/>
      <c r="P110" s="197"/>
      <c r="Q110" s="172"/>
      <c r="R110" s="172"/>
      <c r="S110" s="141">
        <f>S111</f>
        <v>691000</v>
      </c>
    </row>
    <row r="111" spans="1:19" ht="32.25" customHeight="1">
      <c r="A111" s="188"/>
      <c r="B111" s="12"/>
      <c r="C111" s="167" t="s">
        <v>108</v>
      </c>
      <c r="D111" s="152" t="s">
        <v>75</v>
      </c>
      <c r="E111" s="152" t="s">
        <v>92</v>
      </c>
      <c r="F111" s="152" t="s">
        <v>31</v>
      </c>
      <c r="G111" s="152" t="s">
        <v>185</v>
      </c>
      <c r="H111" s="152" t="s">
        <v>207</v>
      </c>
      <c r="I111" s="152" t="s">
        <v>39</v>
      </c>
      <c r="J111" s="152" t="s">
        <v>25</v>
      </c>
      <c r="K111" s="152" t="s">
        <v>94</v>
      </c>
      <c r="L111" s="170"/>
      <c r="M111" s="171"/>
      <c r="N111" s="171"/>
      <c r="O111" s="171"/>
      <c r="P111" s="171"/>
      <c r="Q111" s="172"/>
      <c r="R111" s="172"/>
      <c r="S111" s="187">
        <v>691000</v>
      </c>
    </row>
    <row r="112" spans="1:19" ht="33.75" customHeight="1">
      <c r="A112" s="188"/>
      <c r="B112" s="12"/>
      <c r="C112" s="168" t="s">
        <v>237</v>
      </c>
      <c r="D112" s="169" t="s">
        <v>75</v>
      </c>
      <c r="E112" s="169" t="s">
        <v>92</v>
      </c>
      <c r="F112" s="169" t="s">
        <v>31</v>
      </c>
      <c r="G112" s="169" t="s">
        <v>185</v>
      </c>
      <c r="H112" s="169" t="s">
        <v>59</v>
      </c>
      <c r="I112" s="169" t="s">
        <v>24</v>
      </c>
      <c r="J112" s="169" t="s">
        <v>25</v>
      </c>
      <c r="K112" s="169" t="s">
        <v>94</v>
      </c>
      <c r="L112" s="170"/>
      <c r="M112" s="171"/>
      <c r="N112" s="171"/>
      <c r="O112" s="171"/>
      <c r="P112" s="171"/>
      <c r="Q112" s="172"/>
      <c r="R112" s="172"/>
      <c r="S112" s="141">
        <f>S113</f>
        <v>12900</v>
      </c>
    </row>
    <row r="113" spans="1:19" ht="18" customHeight="1">
      <c r="A113" s="188"/>
      <c r="B113" s="12"/>
      <c r="C113" s="167" t="s">
        <v>236</v>
      </c>
      <c r="D113" s="152" t="s">
        <v>75</v>
      </c>
      <c r="E113" s="152" t="s">
        <v>92</v>
      </c>
      <c r="F113" s="152" t="s">
        <v>31</v>
      </c>
      <c r="G113" s="152" t="s">
        <v>185</v>
      </c>
      <c r="H113" s="152" t="s">
        <v>59</v>
      </c>
      <c r="I113" s="152" t="s">
        <v>39</v>
      </c>
      <c r="J113" s="152" t="s">
        <v>25</v>
      </c>
      <c r="K113" s="152" t="s">
        <v>94</v>
      </c>
      <c r="L113" s="173"/>
      <c r="M113" s="174"/>
      <c r="N113" s="174"/>
      <c r="O113" s="174"/>
      <c r="P113" s="174"/>
      <c r="Q113" s="175"/>
      <c r="R113" s="175"/>
      <c r="S113" s="187">
        <v>12900</v>
      </c>
    </row>
    <row r="114" spans="1:19" ht="23.25" customHeight="1">
      <c r="A114" s="23" t="s">
        <v>163</v>
      </c>
      <c r="B114" s="12"/>
      <c r="C114" s="181" t="s">
        <v>121</v>
      </c>
      <c r="D114" s="169" t="s">
        <v>75</v>
      </c>
      <c r="E114" s="169" t="s">
        <v>92</v>
      </c>
      <c r="F114" s="169" t="s">
        <v>31</v>
      </c>
      <c r="G114" s="169" t="s">
        <v>210</v>
      </c>
      <c r="H114" s="169" t="s">
        <v>97</v>
      </c>
      <c r="I114" s="169" t="s">
        <v>24</v>
      </c>
      <c r="J114" s="169" t="s">
        <v>25</v>
      </c>
      <c r="K114" s="169" t="s">
        <v>94</v>
      </c>
      <c r="L114" s="46"/>
      <c r="M114" s="47"/>
      <c r="N114" s="47"/>
      <c r="O114" s="47"/>
      <c r="P114" s="47"/>
      <c r="Q114" s="47"/>
      <c r="R114" s="47"/>
      <c r="S114" s="142">
        <f>S115</f>
        <v>164649000</v>
      </c>
    </row>
    <row r="115" spans="1:19" ht="24.75" customHeight="1">
      <c r="A115" s="188"/>
      <c r="B115" s="12"/>
      <c r="C115" s="182" t="s">
        <v>120</v>
      </c>
      <c r="D115" s="152" t="s">
        <v>75</v>
      </c>
      <c r="E115" s="152" t="s">
        <v>92</v>
      </c>
      <c r="F115" s="152" t="s">
        <v>31</v>
      </c>
      <c r="G115" s="152" t="s">
        <v>210</v>
      </c>
      <c r="H115" s="152" t="s">
        <v>97</v>
      </c>
      <c r="I115" s="152" t="s">
        <v>39</v>
      </c>
      <c r="J115" s="152" t="s">
        <v>25</v>
      </c>
      <c r="K115" s="152" t="s">
        <v>94</v>
      </c>
      <c r="L115" s="178"/>
      <c r="M115" s="179"/>
      <c r="N115" s="179"/>
      <c r="O115" s="179"/>
      <c r="P115" s="179"/>
      <c r="Q115" s="172"/>
      <c r="R115" s="172"/>
      <c r="S115" s="129">
        <f>153940000+8258000+2451000</f>
        <v>164649000</v>
      </c>
    </row>
    <row r="116" spans="1:19" ht="22.5" customHeight="1">
      <c r="A116" s="23" t="s">
        <v>125</v>
      </c>
      <c r="B116" s="12"/>
      <c r="C116" s="154" t="s">
        <v>112</v>
      </c>
      <c r="D116" s="24" t="s">
        <v>23</v>
      </c>
      <c r="E116" s="24" t="s">
        <v>92</v>
      </c>
      <c r="F116" s="24" t="s">
        <v>31</v>
      </c>
      <c r="G116" s="24" t="s">
        <v>211</v>
      </c>
      <c r="H116" s="24" t="s">
        <v>23</v>
      </c>
      <c r="I116" s="24" t="s">
        <v>24</v>
      </c>
      <c r="J116" s="24" t="s">
        <v>25</v>
      </c>
      <c r="K116" s="24" t="s">
        <v>94</v>
      </c>
      <c r="L116" s="180"/>
      <c r="M116" s="180"/>
      <c r="N116" s="180"/>
      <c r="O116" s="180"/>
      <c r="P116" s="180"/>
      <c r="Q116" s="180"/>
      <c r="R116" s="180"/>
      <c r="S116" s="183">
        <f>S117+S119+S121</f>
        <v>6282579.35</v>
      </c>
    </row>
    <row r="117" spans="1:19" ht="56.25" customHeight="1">
      <c r="A117" s="188"/>
      <c r="B117" s="12"/>
      <c r="C117" s="168" t="s">
        <v>113</v>
      </c>
      <c r="D117" s="169" t="s">
        <v>75</v>
      </c>
      <c r="E117" s="169" t="s">
        <v>92</v>
      </c>
      <c r="F117" s="169" t="s">
        <v>31</v>
      </c>
      <c r="G117" s="169" t="s">
        <v>211</v>
      </c>
      <c r="H117" s="169" t="s">
        <v>60</v>
      </c>
      <c r="I117" s="169" t="s">
        <v>24</v>
      </c>
      <c r="J117" s="169" t="s">
        <v>25</v>
      </c>
      <c r="K117" s="169" t="s">
        <v>94</v>
      </c>
      <c r="L117" s="35"/>
      <c r="M117" s="35"/>
      <c r="N117" s="35"/>
      <c r="O117" s="35"/>
      <c r="P117" s="35"/>
      <c r="Q117" s="35"/>
      <c r="R117" s="35"/>
      <c r="S117" s="184">
        <f>S118</f>
        <v>5320000</v>
      </c>
    </row>
    <row r="118" spans="1:19" ht="66" customHeight="1">
      <c r="A118" s="23" t="s">
        <v>8</v>
      </c>
      <c r="B118" s="12"/>
      <c r="C118" s="167" t="s">
        <v>114</v>
      </c>
      <c r="D118" s="152" t="s">
        <v>75</v>
      </c>
      <c r="E118" s="152" t="s">
        <v>92</v>
      </c>
      <c r="F118" s="152" t="s">
        <v>31</v>
      </c>
      <c r="G118" s="152" t="s">
        <v>211</v>
      </c>
      <c r="H118" s="152" t="s">
        <v>60</v>
      </c>
      <c r="I118" s="152" t="s">
        <v>39</v>
      </c>
      <c r="J118" s="152" t="s">
        <v>25</v>
      </c>
      <c r="K118" s="152" t="s">
        <v>94</v>
      </c>
      <c r="L118" s="35"/>
      <c r="M118" s="35"/>
      <c r="N118" s="35"/>
      <c r="O118" s="35"/>
      <c r="P118" s="35"/>
      <c r="Q118" s="35"/>
      <c r="R118" s="35"/>
      <c r="S118" s="129">
        <v>5320000</v>
      </c>
    </row>
    <row r="119" spans="1:19" ht="0.75" customHeight="1">
      <c r="A119" s="189"/>
      <c r="B119" s="12"/>
      <c r="C119" s="185" t="s">
        <v>232</v>
      </c>
      <c r="D119" s="163" t="s">
        <v>75</v>
      </c>
      <c r="E119" s="163" t="s">
        <v>92</v>
      </c>
      <c r="F119" s="163" t="s">
        <v>31</v>
      </c>
      <c r="G119" s="163" t="s">
        <v>233</v>
      </c>
      <c r="H119" s="163" t="s">
        <v>234</v>
      </c>
      <c r="I119" s="163" t="s">
        <v>24</v>
      </c>
      <c r="J119" s="163" t="s">
        <v>25</v>
      </c>
      <c r="K119" s="163" t="s">
        <v>94</v>
      </c>
      <c r="L119" s="35"/>
      <c r="M119" s="35"/>
      <c r="N119" s="35"/>
      <c r="O119" s="35"/>
      <c r="P119" s="35"/>
      <c r="Q119" s="35"/>
      <c r="R119" s="35"/>
      <c r="S119" s="129">
        <v>0</v>
      </c>
    </row>
    <row r="120" spans="1:19" ht="54.75" customHeight="1" hidden="1">
      <c r="A120" s="11"/>
      <c r="B120" s="12"/>
      <c r="C120" s="160" t="s">
        <v>235</v>
      </c>
      <c r="D120" s="152" t="s">
        <v>75</v>
      </c>
      <c r="E120" s="152" t="s">
        <v>92</v>
      </c>
      <c r="F120" s="152" t="s">
        <v>31</v>
      </c>
      <c r="G120" s="152" t="s">
        <v>233</v>
      </c>
      <c r="H120" s="152" t="s">
        <v>234</v>
      </c>
      <c r="I120" s="152" t="s">
        <v>39</v>
      </c>
      <c r="J120" s="152" t="s">
        <v>25</v>
      </c>
      <c r="K120" s="152" t="s">
        <v>94</v>
      </c>
      <c r="L120" s="35"/>
      <c r="M120" s="35"/>
      <c r="N120" s="35"/>
      <c r="O120" s="35"/>
      <c r="P120" s="35"/>
      <c r="Q120" s="35"/>
      <c r="R120" s="35"/>
      <c r="S120" s="129">
        <v>0</v>
      </c>
    </row>
    <row r="121" spans="1:19" ht="25.5" customHeight="1">
      <c r="A121" s="27"/>
      <c r="B121" s="12"/>
      <c r="C121" s="186" t="s">
        <v>213</v>
      </c>
      <c r="D121" s="163" t="s">
        <v>75</v>
      </c>
      <c r="E121" s="163" t="s">
        <v>92</v>
      </c>
      <c r="F121" s="163" t="s">
        <v>31</v>
      </c>
      <c r="G121" s="163" t="s">
        <v>212</v>
      </c>
      <c r="H121" s="163" t="s">
        <v>97</v>
      </c>
      <c r="I121" s="163" t="s">
        <v>24</v>
      </c>
      <c r="J121" s="163" t="s">
        <v>25</v>
      </c>
      <c r="K121" s="163" t="s">
        <v>94</v>
      </c>
      <c r="L121" s="35"/>
      <c r="M121" s="35"/>
      <c r="N121" s="35"/>
      <c r="O121" s="35"/>
      <c r="P121" s="35"/>
      <c r="Q121" s="35"/>
      <c r="R121" s="35"/>
      <c r="S121" s="198">
        <f>S122</f>
        <v>962579.35</v>
      </c>
    </row>
    <row r="122" spans="1:19" ht="18.75" customHeight="1">
      <c r="A122" s="27"/>
      <c r="B122" s="12"/>
      <c r="C122" s="167" t="s">
        <v>152</v>
      </c>
      <c r="D122" s="152" t="s">
        <v>75</v>
      </c>
      <c r="E122" s="152" t="s">
        <v>92</v>
      </c>
      <c r="F122" s="152" t="s">
        <v>31</v>
      </c>
      <c r="G122" s="152" t="s">
        <v>212</v>
      </c>
      <c r="H122" s="152" t="s">
        <v>97</v>
      </c>
      <c r="I122" s="152" t="s">
        <v>39</v>
      </c>
      <c r="J122" s="152" t="s">
        <v>25</v>
      </c>
      <c r="K122" s="152" t="s">
        <v>94</v>
      </c>
      <c r="L122" s="35"/>
      <c r="M122" s="35"/>
      <c r="N122" s="35"/>
      <c r="O122" s="35"/>
      <c r="P122" s="35"/>
      <c r="Q122" s="35"/>
      <c r="R122" s="35"/>
      <c r="S122" s="129">
        <v>962579.35</v>
      </c>
    </row>
    <row r="123" spans="1:19" ht="18.75" customHeight="1">
      <c r="A123" s="27"/>
      <c r="B123" s="12"/>
      <c r="C123" s="40" t="s">
        <v>118</v>
      </c>
      <c r="D123" s="41" t="s">
        <v>23</v>
      </c>
      <c r="E123" s="41" t="s">
        <v>92</v>
      </c>
      <c r="F123" s="41" t="s">
        <v>52</v>
      </c>
      <c r="G123" s="41" t="s">
        <v>24</v>
      </c>
      <c r="H123" s="41" t="s">
        <v>23</v>
      </c>
      <c r="I123" s="41" t="s">
        <v>24</v>
      </c>
      <c r="J123" s="41" t="s">
        <v>25</v>
      </c>
      <c r="K123" s="41" t="s">
        <v>88</v>
      </c>
      <c r="L123" s="35"/>
      <c r="M123" s="35"/>
      <c r="N123" s="35"/>
      <c r="O123" s="35"/>
      <c r="P123" s="35"/>
      <c r="Q123" s="35"/>
      <c r="R123" s="35"/>
      <c r="S123" s="128">
        <f>S124</f>
        <v>1148000</v>
      </c>
    </row>
    <row r="124" spans="1:19" ht="18.75" customHeight="1" thickBot="1">
      <c r="A124" s="27"/>
      <c r="B124" s="12"/>
      <c r="C124" s="68" t="s">
        <v>119</v>
      </c>
      <c r="D124" s="69" t="s">
        <v>23</v>
      </c>
      <c r="E124" s="69" t="s">
        <v>92</v>
      </c>
      <c r="F124" s="69" t="s">
        <v>52</v>
      </c>
      <c r="G124" s="69" t="s">
        <v>39</v>
      </c>
      <c r="H124" s="69" t="s">
        <v>36</v>
      </c>
      <c r="I124" s="69" t="s">
        <v>39</v>
      </c>
      <c r="J124" s="69" t="s">
        <v>25</v>
      </c>
      <c r="K124" s="69" t="s">
        <v>88</v>
      </c>
      <c r="L124" s="35"/>
      <c r="M124" s="35"/>
      <c r="N124" s="35"/>
      <c r="O124" s="35"/>
      <c r="P124" s="35"/>
      <c r="Q124" s="35"/>
      <c r="R124" s="35"/>
      <c r="S124" s="143">
        <v>1148000</v>
      </c>
    </row>
    <row r="125" spans="1:19" ht="18.75" customHeight="1" hidden="1">
      <c r="A125" s="27"/>
      <c r="B125" s="12"/>
      <c r="C125" s="67" t="s">
        <v>155</v>
      </c>
      <c r="D125" s="41" t="s">
        <v>23</v>
      </c>
      <c r="E125" s="41" t="s">
        <v>92</v>
      </c>
      <c r="F125" s="41" t="s">
        <v>156</v>
      </c>
      <c r="G125" s="41" t="s">
        <v>39</v>
      </c>
      <c r="H125" s="41" t="s">
        <v>23</v>
      </c>
      <c r="I125" s="41" t="s">
        <v>24</v>
      </c>
      <c r="J125" s="41" t="s">
        <v>25</v>
      </c>
      <c r="K125" s="41" t="s">
        <v>23</v>
      </c>
      <c r="L125" s="35"/>
      <c r="M125" s="35"/>
      <c r="N125" s="35"/>
      <c r="O125" s="35"/>
      <c r="P125" s="35"/>
      <c r="Q125" s="35"/>
      <c r="R125" s="35"/>
      <c r="S125" s="128">
        <f>S126</f>
        <v>0</v>
      </c>
    </row>
    <row r="126" spans="1:19" ht="18.75" customHeight="1" hidden="1">
      <c r="A126" s="27"/>
      <c r="B126" s="12"/>
      <c r="C126" s="68" t="s">
        <v>157</v>
      </c>
      <c r="D126" s="69" t="s">
        <v>23</v>
      </c>
      <c r="E126" s="69" t="s">
        <v>92</v>
      </c>
      <c r="F126" s="69" t="s">
        <v>156</v>
      </c>
      <c r="G126" s="69" t="s">
        <v>39</v>
      </c>
      <c r="H126" s="69" t="s">
        <v>33</v>
      </c>
      <c r="I126" s="69" t="s">
        <v>39</v>
      </c>
      <c r="J126" s="69" t="s">
        <v>25</v>
      </c>
      <c r="K126" s="69" t="s">
        <v>94</v>
      </c>
      <c r="L126" s="35"/>
      <c r="M126" s="35"/>
      <c r="N126" s="35"/>
      <c r="O126" s="35"/>
      <c r="P126" s="35"/>
      <c r="Q126" s="35"/>
      <c r="R126" s="35"/>
      <c r="S126" s="143">
        <v>0</v>
      </c>
    </row>
    <row r="127" spans="1:19" ht="18.75" customHeight="1" hidden="1">
      <c r="A127" s="27"/>
      <c r="B127" s="12"/>
      <c r="C127" s="40" t="s">
        <v>129</v>
      </c>
      <c r="D127" s="41" t="s">
        <v>23</v>
      </c>
      <c r="E127" s="41" t="s">
        <v>92</v>
      </c>
      <c r="F127" s="41" t="s">
        <v>130</v>
      </c>
      <c r="G127" s="41" t="s">
        <v>24</v>
      </c>
      <c r="H127" s="41" t="s">
        <v>23</v>
      </c>
      <c r="I127" s="41" t="s">
        <v>24</v>
      </c>
      <c r="J127" s="41" t="s">
        <v>25</v>
      </c>
      <c r="K127" s="41" t="s">
        <v>23</v>
      </c>
      <c r="L127" s="35"/>
      <c r="M127" s="35"/>
      <c r="N127" s="35"/>
      <c r="O127" s="35"/>
      <c r="P127" s="35"/>
      <c r="Q127" s="35"/>
      <c r="R127" s="35"/>
      <c r="S127" s="128">
        <f>S128</f>
        <v>0</v>
      </c>
    </row>
    <row r="128" spans="1:19" ht="18.75" customHeight="1" hidden="1" thickBot="1">
      <c r="A128" s="27"/>
      <c r="B128" s="12"/>
      <c r="C128" s="90" t="s">
        <v>131</v>
      </c>
      <c r="D128" s="70" t="s">
        <v>23</v>
      </c>
      <c r="E128" s="70" t="s">
        <v>92</v>
      </c>
      <c r="F128" s="70" t="s">
        <v>130</v>
      </c>
      <c r="G128" s="70" t="s">
        <v>39</v>
      </c>
      <c r="H128" s="70" t="s">
        <v>23</v>
      </c>
      <c r="I128" s="70" t="s">
        <v>39</v>
      </c>
      <c r="J128" s="70" t="s">
        <v>25</v>
      </c>
      <c r="K128" s="70" t="s">
        <v>94</v>
      </c>
      <c r="L128" s="35"/>
      <c r="M128" s="35"/>
      <c r="N128" s="35"/>
      <c r="O128" s="35"/>
      <c r="P128" s="35"/>
      <c r="Q128" s="35"/>
      <c r="R128" s="35"/>
      <c r="S128" s="192">
        <v>0</v>
      </c>
    </row>
    <row r="129" spans="1:19" ht="18.75" customHeight="1" thickBot="1">
      <c r="A129" s="27"/>
      <c r="B129" s="12"/>
      <c r="C129" s="91" t="s">
        <v>95</v>
      </c>
      <c r="D129" s="92"/>
      <c r="E129" s="92"/>
      <c r="F129" s="92"/>
      <c r="G129" s="92"/>
      <c r="H129" s="92"/>
      <c r="I129" s="92"/>
      <c r="J129" s="92"/>
      <c r="K129" s="92"/>
      <c r="L129" s="35"/>
      <c r="M129" s="35"/>
      <c r="N129" s="35"/>
      <c r="O129" s="35"/>
      <c r="P129" s="35"/>
      <c r="Q129" s="35"/>
      <c r="R129" s="35"/>
      <c r="S129" s="62">
        <f>S7+S84</f>
        <v>550010629.72</v>
      </c>
    </row>
    <row r="130" spans="1:19" ht="18.75" customHeight="1">
      <c r="A130" s="11"/>
      <c r="B130" s="12"/>
      <c r="C130" s="11"/>
      <c r="D130" s="13"/>
      <c r="E130" s="13"/>
      <c r="F130" s="13"/>
      <c r="G130" s="13"/>
      <c r="H130" s="13"/>
      <c r="I130" s="13"/>
      <c r="J130" s="13"/>
      <c r="K130" s="13"/>
      <c r="L130" s="35"/>
      <c r="M130" s="35"/>
      <c r="N130" s="35"/>
      <c r="O130" s="35"/>
      <c r="P130" s="35"/>
      <c r="Q130" s="35"/>
      <c r="R130" s="35"/>
      <c r="S130" s="106"/>
    </row>
    <row r="131" spans="1:19" ht="18.75" customHeight="1">
      <c r="A131" s="11"/>
      <c r="B131" s="12"/>
      <c r="C131" s="11"/>
      <c r="D131" s="13"/>
      <c r="E131" s="13"/>
      <c r="F131" s="13"/>
      <c r="G131" s="13"/>
      <c r="H131" s="13"/>
      <c r="I131" s="13"/>
      <c r="J131" s="13"/>
      <c r="K131" s="13"/>
      <c r="L131" s="35"/>
      <c r="M131" s="35"/>
      <c r="N131" s="35"/>
      <c r="O131" s="35"/>
      <c r="P131" s="35"/>
      <c r="Q131" s="35"/>
      <c r="R131" s="35"/>
      <c r="S131" s="106"/>
    </row>
    <row r="132" spans="1:18" ht="18.75">
      <c r="A132" s="11"/>
      <c r="B132" s="12"/>
      <c r="C132" s="11"/>
      <c r="D132" s="13"/>
      <c r="E132" s="13"/>
      <c r="F132" s="13"/>
      <c r="G132" s="13"/>
      <c r="H132" s="13"/>
      <c r="I132" s="13"/>
      <c r="J132" s="13"/>
      <c r="K132" s="13"/>
      <c r="L132" s="35"/>
      <c r="M132" s="35"/>
      <c r="N132" s="35"/>
      <c r="O132" s="35"/>
      <c r="P132" s="35"/>
      <c r="Q132" s="35"/>
      <c r="R132" s="35"/>
    </row>
    <row r="133" spans="1:19" ht="18.75">
      <c r="A133" s="11"/>
      <c r="B133" s="12"/>
      <c r="C133" s="11"/>
      <c r="D133" s="13"/>
      <c r="E133" s="13"/>
      <c r="F133" s="13"/>
      <c r="G133" s="13"/>
      <c r="H133" s="13"/>
      <c r="I133" s="13"/>
      <c r="J133" s="13"/>
      <c r="K133" s="13"/>
      <c r="L133" s="35"/>
      <c r="M133" s="35"/>
      <c r="N133" s="35"/>
      <c r="O133" s="35"/>
      <c r="P133" s="35"/>
      <c r="Q133" s="35"/>
      <c r="R133" s="35"/>
      <c r="S133" s="106"/>
    </row>
    <row r="134" spans="1:18" ht="18.75">
      <c r="A134" s="11"/>
      <c r="B134" s="12"/>
      <c r="H134" s="368"/>
      <c r="I134" s="369"/>
      <c r="J134" s="369"/>
      <c r="K134" s="369"/>
      <c r="L134" s="35"/>
      <c r="M134" s="35"/>
      <c r="N134" s="35"/>
      <c r="O134" s="35"/>
      <c r="P134" s="35"/>
      <c r="Q134" s="35"/>
      <c r="R134" s="35"/>
    </row>
    <row r="135" spans="1:18" ht="18.75">
      <c r="A135" s="11"/>
      <c r="B135" s="12"/>
      <c r="H135" s="368"/>
      <c r="I135" s="369"/>
      <c r="J135" s="369"/>
      <c r="K135" s="369"/>
      <c r="L135" s="35"/>
      <c r="M135" s="35"/>
      <c r="N135" s="35"/>
      <c r="O135" s="35"/>
      <c r="P135" s="35"/>
      <c r="Q135" s="35"/>
      <c r="R135" s="35"/>
    </row>
    <row r="136" spans="1:18" ht="18.75">
      <c r="A136" s="11"/>
      <c r="B136" s="12"/>
      <c r="H136" s="368"/>
      <c r="I136" s="379"/>
      <c r="J136" s="379"/>
      <c r="K136" s="379"/>
      <c r="L136" s="35"/>
      <c r="M136" s="35"/>
      <c r="N136" s="35"/>
      <c r="O136" s="35"/>
      <c r="P136" s="35"/>
      <c r="Q136" s="35"/>
      <c r="R136" s="35"/>
    </row>
    <row r="137" spans="1:18" ht="18.75">
      <c r="A137" s="11"/>
      <c r="B137" s="12"/>
      <c r="C137" s="11"/>
      <c r="D137" s="13"/>
      <c r="E137" s="13"/>
      <c r="F137" s="13"/>
      <c r="G137" s="13"/>
      <c r="H137" s="13"/>
      <c r="I137" s="13"/>
      <c r="J137" s="13"/>
      <c r="K137" s="13"/>
      <c r="L137" s="35"/>
      <c r="M137" s="35"/>
      <c r="N137" s="35"/>
      <c r="O137" s="35"/>
      <c r="P137" s="35"/>
      <c r="Q137" s="35"/>
      <c r="R137" s="35"/>
    </row>
    <row r="138" spans="1:18" ht="18.75">
      <c r="A138" s="11"/>
      <c r="B138" s="12"/>
      <c r="C138" s="11"/>
      <c r="D138" s="13"/>
      <c r="E138" s="13"/>
      <c r="F138" s="13"/>
      <c r="G138" s="13"/>
      <c r="H138" s="13"/>
      <c r="I138" s="13"/>
      <c r="J138" s="13"/>
      <c r="K138" s="13"/>
      <c r="L138" s="35"/>
      <c r="M138" s="35"/>
      <c r="N138" s="35"/>
      <c r="O138" s="35"/>
      <c r="P138" s="35"/>
      <c r="Q138" s="35"/>
      <c r="R138" s="35"/>
    </row>
    <row r="139" spans="1:18" ht="18.75">
      <c r="A139" s="11"/>
      <c r="B139" s="12"/>
      <c r="C139" s="11"/>
      <c r="D139" s="13"/>
      <c r="E139" s="13"/>
      <c r="F139" s="13"/>
      <c r="G139" s="13"/>
      <c r="H139" s="13"/>
      <c r="I139" s="13"/>
      <c r="J139" s="13"/>
      <c r="K139" s="13"/>
      <c r="L139" s="35"/>
      <c r="M139" s="35"/>
      <c r="N139" s="35"/>
      <c r="O139" s="35"/>
      <c r="P139" s="35"/>
      <c r="Q139" s="35"/>
      <c r="R139" s="35"/>
    </row>
    <row r="140" spans="1:18" ht="18.75">
      <c r="A140" s="11"/>
      <c r="B140" s="12"/>
      <c r="C140" s="11"/>
      <c r="D140" s="13"/>
      <c r="E140" s="13"/>
      <c r="F140" s="13"/>
      <c r="G140" s="13"/>
      <c r="H140" s="13"/>
      <c r="I140" s="13"/>
      <c r="J140" s="13"/>
      <c r="K140" s="13"/>
      <c r="L140" s="35"/>
      <c r="M140" s="35"/>
      <c r="N140" s="35"/>
      <c r="O140" s="35"/>
      <c r="P140" s="35"/>
      <c r="Q140" s="35"/>
      <c r="R140" s="35"/>
    </row>
    <row r="141" spans="1:18" ht="18.75">
      <c r="A141" s="11"/>
      <c r="B141" s="12"/>
      <c r="C141" s="11"/>
      <c r="D141" s="13"/>
      <c r="E141" s="13"/>
      <c r="F141" s="13"/>
      <c r="G141" s="13"/>
      <c r="H141" s="13"/>
      <c r="I141" s="13"/>
      <c r="J141" s="13"/>
      <c r="K141" s="13"/>
      <c r="L141" s="35"/>
      <c r="M141" s="35"/>
      <c r="N141" s="35"/>
      <c r="O141" s="35"/>
      <c r="P141" s="35"/>
      <c r="Q141" s="35"/>
      <c r="R141" s="35"/>
    </row>
    <row r="142" spans="1:18" ht="18.75">
      <c r="A142" s="11"/>
      <c r="B142" s="12"/>
      <c r="C142" s="11"/>
      <c r="D142" s="13"/>
      <c r="E142" s="13"/>
      <c r="F142" s="13"/>
      <c r="G142" s="13"/>
      <c r="H142" s="13"/>
      <c r="I142" s="13"/>
      <c r="J142" s="13"/>
      <c r="K142" s="13"/>
      <c r="L142" s="35"/>
      <c r="M142" s="35"/>
      <c r="N142" s="35"/>
      <c r="O142" s="35"/>
      <c r="P142" s="35"/>
      <c r="Q142" s="35"/>
      <c r="R142" s="35"/>
    </row>
    <row r="143" spans="1:18" ht="18.75">
      <c r="A143" s="11"/>
      <c r="B143" s="12"/>
      <c r="C143" s="11"/>
      <c r="D143" s="13"/>
      <c r="E143" s="13"/>
      <c r="F143" s="13"/>
      <c r="G143" s="13"/>
      <c r="H143" s="13"/>
      <c r="I143" s="13"/>
      <c r="J143" s="13"/>
      <c r="K143" s="13"/>
      <c r="L143" s="35"/>
      <c r="M143" s="35"/>
      <c r="N143" s="35"/>
      <c r="O143" s="35"/>
      <c r="P143" s="35"/>
      <c r="Q143" s="35"/>
      <c r="R143" s="35"/>
    </row>
    <row r="144" spans="1:18" ht="18.75">
      <c r="A144" s="11"/>
      <c r="B144" s="12"/>
      <c r="C144" s="11"/>
      <c r="D144" s="13"/>
      <c r="E144" s="13"/>
      <c r="F144" s="13"/>
      <c r="G144" s="13"/>
      <c r="H144" s="13"/>
      <c r="I144" s="13"/>
      <c r="J144" s="13"/>
      <c r="K144" s="13"/>
      <c r="L144" s="35"/>
      <c r="M144" s="35"/>
      <c r="N144" s="35"/>
      <c r="O144" s="35"/>
      <c r="P144" s="35"/>
      <c r="Q144" s="35"/>
      <c r="R144" s="35"/>
    </row>
    <row r="145" spans="1:18" ht="18.75">
      <c r="A145" s="11"/>
      <c r="B145" s="12"/>
      <c r="C145" s="11"/>
      <c r="D145" s="13"/>
      <c r="E145" s="13"/>
      <c r="F145" s="13"/>
      <c r="G145" s="13"/>
      <c r="H145" s="13"/>
      <c r="I145" s="13"/>
      <c r="J145" s="13"/>
      <c r="K145" s="13"/>
      <c r="L145" s="35"/>
      <c r="M145" s="35"/>
      <c r="N145" s="35"/>
      <c r="O145" s="35"/>
      <c r="P145" s="35"/>
      <c r="Q145" s="35"/>
      <c r="R145" s="35"/>
    </row>
    <row r="146" spans="1:18" ht="18.75">
      <c r="A146" s="11"/>
      <c r="B146" s="12"/>
      <c r="C146" s="11"/>
      <c r="D146" s="13"/>
      <c r="E146" s="13"/>
      <c r="F146" s="13"/>
      <c r="G146" s="13"/>
      <c r="H146" s="13"/>
      <c r="I146" s="13"/>
      <c r="J146" s="13"/>
      <c r="K146" s="13"/>
      <c r="L146" s="35"/>
      <c r="M146" s="35"/>
      <c r="N146" s="35"/>
      <c r="O146" s="35"/>
      <c r="P146" s="35"/>
      <c r="Q146" s="35"/>
      <c r="R146" s="35"/>
    </row>
    <row r="147" spans="1:18" ht="18.75">
      <c r="A147" s="11"/>
      <c r="B147" s="12"/>
      <c r="C147" s="11"/>
      <c r="D147" s="13"/>
      <c r="E147" s="13"/>
      <c r="F147" s="13"/>
      <c r="G147" s="13"/>
      <c r="H147" s="13"/>
      <c r="I147" s="13"/>
      <c r="J147" s="13"/>
      <c r="K147" s="13"/>
      <c r="L147" s="35"/>
      <c r="M147" s="35"/>
      <c r="N147" s="35"/>
      <c r="O147" s="35"/>
      <c r="P147" s="35"/>
      <c r="Q147" s="35"/>
      <c r="R147" s="35"/>
    </row>
    <row r="148" spans="1:18" ht="18.75">
      <c r="A148" s="11"/>
      <c r="B148" s="12"/>
      <c r="C148" s="11"/>
      <c r="D148" s="13"/>
      <c r="E148" s="13"/>
      <c r="F148" s="13"/>
      <c r="G148" s="13"/>
      <c r="H148" s="13"/>
      <c r="I148" s="13"/>
      <c r="J148" s="13"/>
      <c r="K148" s="13"/>
      <c r="L148" s="35"/>
      <c r="M148" s="35"/>
      <c r="N148" s="35"/>
      <c r="O148" s="35"/>
      <c r="P148" s="35"/>
      <c r="Q148" s="35"/>
      <c r="R148" s="35"/>
    </row>
    <row r="149" spans="1:18" ht="18.75">
      <c r="A149" s="11"/>
      <c r="B149" s="12"/>
      <c r="C149" s="11"/>
      <c r="D149" s="13"/>
      <c r="E149" s="13"/>
      <c r="F149" s="13"/>
      <c r="G149" s="13"/>
      <c r="H149" s="13"/>
      <c r="I149" s="13"/>
      <c r="J149" s="13"/>
      <c r="K149" s="13"/>
      <c r="L149" s="35"/>
      <c r="M149" s="35"/>
      <c r="N149" s="35"/>
      <c r="O149" s="35"/>
      <c r="P149" s="35"/>
      <c r="Q149" s="35"/>
      <c r="R149" s="35"/>
    </row>
    <row r="150" spans="1:18" ht="18.75">
      <c r="A150" s="11"/>
      <c r="B150" s="12"/>
      <c r="C150" s="11"/>
      <c r="D150" s="13"/>
      <c r="E150" s="13"/>
      <c r="F150" s="13"/>
      <c r="G150" s="13"/>
      <c r="H150" s="13"/>
      <c r="I150" s="13"/>
      <c r="J150" s="13"/>
      <c r="K150" s="13"/>
      <c r="L150" s="35"/>
      <c r="M150" s="35"/>
      <c r="N150" s="35"/>
      <c r="O150" s="35"/>
      <c r="P150" s="35"/>
      <c r="Q150" s="35"/>
      <c r="R150" s="35"/>
    </row>
    <row r="151" spans="1:18" ht="18.75">
      <c r="A151" s="11"/>
      <c r="B151" s="12"/>
      <c r="C151" s="11"/>
      <c r="D151" s="13"/>
      <c r="E151" s="13"/>
      <c r="F151" s="13"/>
      <c r="G151" s="13"/>
      <c r="H151" s="13"/>
      <c r="I151" s="13"/>
      <c r="J151" s="13"/>
      <c r="K151" s="13"/>
      <c r="L151" s="35"/>
      <c r="M151" s="35"/>
      <c r="N151" s="35"/>
      <c r="O151" s="35"/>
      <c r="P151" s="35"/>
      <c r="Q151" s="35"/>
      <c r="R151" s="35"/>
    </row>
    <row r="152" spans="1:18" ht="18.75">
      <c r="A152" s="11"/>
      <c r="B152" s="12"/>
      <c r="C152" s="11"/>
      <c r="D152" s="13"/>
      <c r="E152" s="13"/>
      <c r="F152" s="13"/>
      <c r="G152" s="13"/>
      <c r="H152" s="13"/>
      <c r="I152" s="13"/>
      <c r="J152" s="13"/>
      <c r="K152" s="13"/>
      <c r="L152" s="35"/>
      <c r="M152" s="35"/>
      <c r="N152" s="35"/>
      <c r="O152" s="35"/>
      <c r="P152" s="35"/>
      <c r="Q152" s="35"/>
      <c r="R152" s="35"/>
    </row>
    <row r="153" spans="1:18" ht="18.75">
      <c r="A153" s="11"/>
      <c r="B153" s="12"/>
      <c r="C153" s="11"/>
      <c r="D153" s="13"/>
      <c r="E153" s="13"/>
      <c r="F153" s="13"/>
      <c r="G153" s="13"/>
      <c r="H153" s="13"/>
      <c r="I153" s="13"/>
      <c r="J153" s="13"/>
      <c r="K153" s="13"/>
      <c r="L153" s="35"/>
      <c r="M153" s="35"/>
      <c r="N153" s="35"/>
      <c r="O153" s="35"/>
      <c r="P153" s="35"/>
      <c r="Q153" s="35"/>
      <c r="R153" s="35"/>
    </row>
    <row r="154" spans="1:18" ht="18.75">
      <c r="A154" s="11"/>
      <c r="B154" s="12"/>
      <c r="C154" s="11"/>
      <c r="D154" s="13"/>
      <c r="E154" s="13"/>
      <c r="F154" s="13"/>
      <c r="G154" s="13"/>
      <c r="H154" s="13"/>
      <c r="I154" s="13"/>
      <c r="J154" s="13"/>
      <c r="K154" s="13"/>
      <c r="L154" s="35"/>
      <c r="M154" s="35"/>
      <c r="N154" s="35"/>
      <c r="O154" s="35"/>
      <c r="P154" s="35"/>
      <c r="Q154" s="35"/>
      <c r="R154" s="35"/>
    </row>
    <row r="155" spans="1:18" ht="18.75">
      <c r="A155" s="11"/>
      <c r="B155" s="12"/>
      <c r="C155" s="11"/>
      <c r="D155" s="13"/>
      <c r="E155" s="13"/>
      <c r="F155" s="13"/>
      <c r="G155" s="13"/>
      <c r="H155" s="13"/>
      <c r="I155" s="13"/>
      <c r="J155" s="13"/>
      <c r="K155" s="13"/>
      <c r="L155" s="35"/>
      <c r="M155" s="35"/>
      <c r="N155" s="35"/>
      <c r="O155" s="35"/>
      <c r="P155" s="35"/>
      <c r="Q155" s="35"/>
      <c r="R155" s="35"/>
    </row>
    <row r="156" spans="1:18" ht="18.75">
      <c r="A156" s="11"/>
      <c r="B156" s="12"/>
      <c r="C156" s="11"/>
      <c r="D156" s="13"/>
      <c r="E156" s="13"/>
      <c r="F156" s="13"/>
      <c r="G156" s="13"/>
      <c r="H156" s="13"/>
      <c r="I156" s="13"/>
      <c r="J156" s="13"/>
      <c r="K156" s="13"/>
      <c r="L156" s="35"/>
      <c r="M156" s="35"/>
      <c r="N156" s="35"/>
      <c r="O156" s="35"/>
      <c r="P156" s="35"/>
      <c r="Q156" s="35"/>
      <c r="R156" s="35"/>
    </row>
    <row r="157" spans="1:18" ht="18.75">
      <c r="A157" s="11"/>
      <c r="B157" s="12"/>
      <c r="C157" s="11"/>
      <c r="D157" s="13"/>
      <c r="E157" s="13"/>
      <c r="F157" s="13"/>
      <c r="G157" s="13"/>
      <c r="H157" s="13"/>
      <c r="I157" s="13"/>
      <c r="J157" s="13"/>
      <c r="K157" s="13"/>
      <c r="L157" s="35"/>
      <c r="M157" s="35"/>
      <c r="N157" s="35"/>
      <c r="O157" s="35"/>
      <c r="P157" s="35"/>
      <c r="Q157" s="35"/>
      <c r="R157" s="35"/>
    </row>
    <row r="158" spans="1:18" ht="18.75">
      <c r="A158" s="11"/>
      <c r="B158" s="12"/>
      <c r="C158" s="11"/>
      <c r="D158" s="13"/>
      <c r="E158" s="13"/>
      <c r="F158" s="13"/>
      <c r="G158" s="13"/>
      <c r="H158" s="13"/>
      <c r="I158" s="13"/>
      <c r="J158" s="13"/>
      <c r="K158" s="13"/>
      <c r="L158" s="35"/>
      <c r="M158" s="35"/>
      <c r="N158" s="35"/>
      <c r="O158" s="35"/>
      <c r="P158" s="35"/>
      <c r="Q158" s="35"/>
      <c r="R158" s="35"/>
    </row>
    <row r="159" spans="1:18" ht="18.75">
      <c r="A159" s="11"/>
      <c r="B159" s="12"/>
      <c r="C159" s="11"/>
      <c r="D159" s="13"/>
      <c r="E159" s="13"/>
      <c r="F159" s="13"/>
      <c r="G159" s="13"/>
      <c r="H159" s="13"/>
      <c r="I159" s="13"/>
      <c r="J159" s="13"/>
      <c r="K159" s="13"/>
      <c r="L159" s="35"/>
      <c r="M159" s="35"/>
      <c r="N159" s="35"/>
      <c r="O159" s="35"/>
      <c r="P159" s="35"/>
      <c r="Q159" s="35"/>
      <c r="R159" s="35"/>
    </row>
    <row r="160" spans="1:18" ht="18.75">
      <c r="A160" s="11"/>
      <c r="B160" s="12"/>
      <c r="C160" s="11"/>
      <c r="D160" s="13"/>
      <c r="E160" s="13"/>
      <c r="F160" s="13"/>
      <c r="G160" s="13"/>
      <c r="H160" s="13"/>
      <c r="I160" s="13"/>
      <c r="J160" s="13"/>
      <c r="K160" s="13"/>
      <c r="L160" s="35"/>
      <c r="M160" s="35"/>
      <c r="N160" s="35"/>
      <c r="O160" s="35"/>
      <c r="P160" s="35"/>
      <c r="Q160" s="35"/>
      <c r="R160" s="35"/>
    </row>
    <row r="161" spans="1:18" ht="18.75">
      <c r="A161" s="11"/>
      <c r="B161" s="12"/>
      <c r="C161" s="11"/>
      <c r="D161" s="13"/>
      <c r="E161" s="13"/>
      <c r="F161" s="13"/>
      <c r="G161" s="13"/>
      <c r="H161" s="13"/>
      <c r="I161" s="13"/>
      <c r="J161" s="13"/>
      <c r="K161" s="13"/>
      <c r="L161" s="35"/>
      <c r="M161" s="35"/>
      <c r="N161" s="35"/>
      <c r="O161" s="35"/>
      <c r="P161" s="35"/>
      <c r="Q161" s="35"/>
      <c r="R161" s="35"/>
    </row>
    <row r="162" spans="1:18" ht="18.75">
      <c r="A162" s="11"/>
      <c r="B162" s="12"/>
      <c r="C162" s="11"/>
      <c r="D162" s="13"/>
      <c r="E162" s="13"/>
      <c r="F162" s="13"/>
      <c r="G162" s="13"/>
      <c r="H162" s="13"/>
      <c r="I162" s="13"/>
      <c r="J162" s="13"/>
      <c r="K162" s="13"/>
      <c r="L162" s="35"/>
      <c r="M162" s="35"/>
      <c r="N162" s="35"/>
      <c r="O162" s="35"/>
      <c r="P162" s="35"/>
      <c r="Q162" s="35"/>
      <c r="R162" s="35"/>
    </row>
    <row r="163" spans="1:18" ht="18.75">
      <c r="A163" s="11"/>
      <c r="B163" s="12"/>
      <c r="C163" s="11"/>
      <c r="D163" s="13"/>
      <c r="E163" s="13"/>
      <c r="F163" s="13"/>
      <c r="G163" s="13"/>
      <c r="H163" s="13"/>
      <c r="I163" s="13"/>
      <c r="J163" s="13"/>
      <c r="K163" s="13"/>
      <c r="L163" s="35"/>
      <c r="M163" s="35"/>
      <c r="N163" s="35"/>
      <c r="O163" s="35"/>
      <c r="P163" s="35"/>
      <c r="Q163" s="35"/>
      <c r="R163" s="35"/>
    </row>
    <row r="164" spans="1:18" ht="18.75">
      <c r="A164" s="11"/>
      <c r="B164" s="12"/>
      <c r="C164" s="11"/>
      <c r="D164" s="13"/>
      <c r="E164" s="13"/>
      <c r="F164" s="13"/>
      <c r="G164" s="13"/>
      <c r="H164" s="13"/>
      <c r="I164" s="13"/>
      <c r="J164" s="13"/>
      <c r="K164" s="13"/>
      <c r="L164" s="35"/>
      <c r="M164" s="35"/>
      <c r="N164" s="35"/>
      <c r="O164" s="35"/>
      <c r="P164" s="35"/>
      <c r="Q164" s="35"/>
      <c r="R164" s="35"/>
    </row>
    <row r="165" spans="1:18" ht="18.75">
      <c r="A165" s="11"/>
      <c r="B165" s="12"/>
      <c r="C165" s="11"/>
      <c r="D165" s="13"/>
      <c r="E165" s="13"/>
      <c r="F165" s="13"/>
      <c r="G165" s="13"/>
      <c r="H165" s="13"/>
      <c r="I165" s="13"/>
      <c r="J165" s="13"/>
      <c r="K165" s="13"/>
      <c r="L165" s="35"/>
      <c r="M165" s="35"/>
      <c r="N165" s="35"/>
      <c r="O165" s="35"/>
      <c r="P165" s="35"/>
      <c r="Q165" s="35"/>
      <c r="R165" s="35"/>
    </row>
    <row r="166" spans="1:18" ht="18.75">
      <c r="A166" s="11"/>
      <c r="B166" s="12"/>
      <c r="C166" s="11"/>
      <c r="D166" s="13"/>
      <c r="E166" s="13"/>
      <c r="F166" s="13"/>
      <c r="G166" s="13"/>
      <c r="H166" s="13"/>
      <c r="I166" s="13"/>
      <c r="J166" s="13"/>
      <c r="K166" s="13"/>
      <c r="L166" s="35"/>
      <c r="M166" s="35"/>
      <c r="N166" s="35"/>
      <c r="O166" s="35"/>
      <c r="P166" s="35"/>
      <c r="Q166" s="35"/>
      <c r="R166" s="35"/>
    </row>
    <row r="167" spans="1:18" ht="18.75">
      <c r="A167" s="11"/>
      <c r="B167" s="12"/>
      <c r="C167" s="11"/>
      <c r="D167" s="13"/>
      <c r="E167" s="13"/>
      <c r="F167" s="13"/>
      <c r="G167" s="13"/>
      <c r="H167" s="13"/>
      <c r="I167" s="13"/>
      <c r="J167" s="13"/>
      <c r="K167" s="13"/>
      <c r="L167" s="35"/>
      <c r="M167" s="35"/>
      <c r="N167" s="35"/>
      <c r="O167" s="35"/>
      <c r="P167" s="35"/>
      <c r="Q167" s="35"/>
      <c r="R167" s="35"/>
    </row>
    <row r="168" spans="1:18" ht="18.75">
      <c r="A168" s="11"/>
      <c r="B168" s="12"/>
      <c r="C168" s="11"/>
      <c r="D168" s="13"/>
      <c r="E168" s="13"/>
      <c r="F168" s="13"/>
      <c r="G168" s="13"/>
      <c r="H168" s="13"/>
      <c r="I168" s="13"/>
      <c r="J168" s="13"/>
      <c r="K168" s="13"/>
      <c r="L168" s="35"/>
      <c r="M168" s="35"/>
      <c r="N168" s="35"/>
      <c r="O168" s="35"/>
      <c r="P168" s="35"/>
      <c r="Q168" s="35"/>
      <c r="R168" s="35"/>
    </row>
    <row r="169" spans="1:18" ht="18.75">
      <c r="A169" s="11"/>
      <c r="B169" s="12"/>
      <c r="C169" s="11"/>
      <c r="D169" s="13"/>
      <c r="E169" s="13"/>
      <c r="F169" s="13"/>
      <c r="G169" s="13"/>
      <c r="H169" s="13"/>
      <c r="I169" s="13"/>
      <c r="J169" s="13"/>
      <c r="K169" s="13"/>
      <c r="L169" s="35"/>
      <c r="M169" s="35"/>
      <c r="N169" s="35"/>
      <c r="O169" s="35"/>
      <c r="P169" s="35"/>
      <c r="Q169" s="35"/>
      <c r="R169" s="35"/>
    </row>
    <row r="170" spans="1:18" ht="18.75">
      <c r="A170" s="11"/>
      <c r="B170" s="12"/>
      <c r="C170" s="11"/>
      <c r="D170" s="13"/>
      <c r="E170" s="13"/>
      <c r="F170" s="13"/>
      <c r="G170" s="13"/>
      <c r="H170" s="13"/>
      <c r="I170" s="13"/>
      <c r="J170" s="13"/>
      <c r="K170" s="13"/>
      <c r="L170" s="35"/>
      <c r="M170" s="35"/>
      <c r="N170" s="35"/>
      <c r="O170" s="35"/>
      <c r="P170" s="35"/>
      <c r="Q170" s="35"/>
      <c r="R170" s="35"/>
    </row>
    <row r="171" spans="1:18" ht="18.75">
      <c r="A171" s="11"/>
      <c r="B171" s="12"/>
      <c r="C171" s="11"/>
      <c r="D171" s="13"/>
      <c r="E171" s="13"/>
      <c r="F171" s="13"/>
      <c r="G171" s="13"/>
      <c r="H171" s="13"/>
      <c r="I171" s="13"/>
      <c r="J171" s="13"/>
      <c r="K171" s="13"/>
      <c r="L171" s="35"/>
      <c r="M171" s="35"/>
      <c r="N171" s="35"/>
      <c r="O171" s="35"/>
      <c r="P171" s="35"/>
      <c r="Q171" s="35"/>
      <c r="R171" s="35"/>
    </row>
    <row r="172" spans="1:18" ht="18.75">
      <c r="A172" s="11"/>
      <c r="B172" s="12"/>
      <c r="C172" s="11"/>
      <c r="D172" s="13"/>
      <c r="E172" s="13"/>
      <c r="F172" s="13"/>
      <c r="G172" s="13"/>
      <c r="H172" s="13"/>
      <c r="I172" s="13"/>
      <c r="J172" s="13"/>
      <c r="K172" s="13"/>
      <c r="L172" s="35"/>
      <c r="M172" s="35"/>
      <c r="N172" s="35"/>
      <c r="O172" s="35"/>
      <c r="P172" s="35"/>
      <c r="Q172" s="35"/>
      <c r="R172" s="35"/>
    </row>
    <row r="173" spans="1:18" ht="18.75">
      <c r="A173" s="11"/>
      <c r="B173" s="12"/>
      <c r="C173" s="11"/>
      <c r="D173" s="13"/>
      <c r="E173" s="13"/>
      <c r="F173" s="13"/>
      <c r="G173" s="13"/>
      <c r="H173" s="13"/>
      <c r="I173" s="13"/>
      <c r="J173" s="13"/>
      <c r="K173" s="13"/>
      <c r="L173" s="35"/>
      <c r="M173" s="35"/>
      <c r="N173" s="35"/>
      <c r="O173" s="35"/>
      <c r="P173" s="35"/>
      <c r="Q173" s="35"/>
      <c r="R173" s="35"/>
    </row>
    <row r="174" spans="1:18" ht="18.75">
      <c r="A174" s="11"/>
      <c r="B174" s="12"/>
      <c r="C174" s="11"/>
      <c r="D174" s="13"/>
      <c r="E174" s="13"/>
      <c r="F174" s="13"/>
      <c r="G174" s="13"/>
      <c r="H174" s="13"/>
      <c r="I174" s="13"/>
      <c r="J174" s="13"/>
      <c r="K174" s="13"/>
      <c r="L174" s="35"/>
      <c r="M174" s="35"/>
      <c r="N174" s="35"/>
      <c r="O174" s="35"/>
      <c r="P174" s="35"/>
      <c r="Q174" s="35"/>
      <c r="R174" s="35"/>
    </row>
    <row r="175" spans="1:18" ht="18.75">
      <c r="A175" s="11"/>
      <c r="B175" s="12"/>
      <c r="C175" s="11"/>
      <c r="D175" s="13"/>
      <c r="E175" s="13"/>
      <c r="F175" s="13"/>
      <c r="G175" s="13"/>
      <c r="H175" s="13"/>
      <c r="I175" s="13"/>
      <c r="J175" s="13"/>
      <c r="K175" s="13"/>
      <c r="L175" s="35"/>
      <c r="M175" s="35"/>
      <c r="N175" s="35"/>
      <c r="O175" s="35"/>
      <c r="P175" s="35"/>
      <c r="Q175" s="35"/>
      <c r="R175" s="35"/>
    </row>
    <row r="176" spans="1:18" ht="18.75">
      <c r="A176" s="11"/>
      <c r="B176" s="12"/>
      <c r="C176" s="11"/>
      <c r="D176" s="13"/>
      <c r="E176" s="13"/>
      <c r="F176" s="13"/>
      <c r="G176" s="13"/>
      <c r="H176" s="13"/>
      <c r="I176" s="13"/>
      <c r="J176" s="13"/>
      <c r="K176" s="13"/>
      <c r="L176" s="35"/>
      <c r="M176" s="35"/>
      <c r="N176" s="35"/>
      <c r="O176" s="35"/>
      <c r="P176" s="35"/>
      <c r="Q176" s="35"/>
      <c r="R176" s="35"/>
    </row>
    <row r="177" spans="1:18" ht="18.75">
      <c r="A177" s="11"/>
      <c r="B177" s="12"/>
      <c r="C177" s="11"/>
      <c r="D177" s="13"/>
      <c r="E177" s="13"/>
      <c r="F177" s="13"/>
      <c r="G177" s="13"/>
      <c r="H177" s="13"/>
      <c r="I177" s="13"/>
      <c r="J177" s="13"/>
      <c r="K177" s="13"/>
      <c r="L177" s="35"/>
      <c r="M177" s="35"/>
      <c r="N177" s="35"/>
      <c r="O177" s="35"/>
      <c r="P177" s="35"/>
      <c r="Q177" s="35"/>
      <c r="R177" s="35"/>
    </row>
    <row r="178" spans="1:18" ht="18.75">
      <c r="A178" s="11"/>
      <c r="B178" s="12"/>
      <c r="C178" s="11"/>
      <c r="D178" s="13"/>
      <c r="E178" s="13"/>
      <c r="F178" s="13"/>
      <c r="G178" s="13"/>
      <c r="H178" s="13"/>
      <c r="I178" s="13"/>
      <c r="J178" s="13"/>
      <c r="K178" s="13"/>
      <c r="L178" s="35"/>
      <c r="M178" s="35"/>
      <c r="N178" s="35"/>
      <c r="O178" s="35"/>
      <c r="P178" s="35"/>
      <c r="Q178" s="35"/>
      <c r="R178" s="35"/>
    </row>
    <row r="179" spans="1:18" ht="18.75">
      <c r="A179" s="11"/>
      <c r="B179" s="12"/>
      <c r="C179" s="11"/>
      <c r="D179" s="13"/>
      <c r="E179" s="13"/>
      <c r="F179" s="13"/>
      <c r="G179" s="13"/>
      <c r="H179" s="13"/>
      <c r="I179" s="13"/>
      <c r="J179" s="13"/>
      <c r="K179" s="13"/>
      <c r="L179" s="35"/>
      <c r="M179" s="35"/>
      <c r="N179" s="35"/>
      <c r="O179" s="35"/>
      <c r="P179" s="35"/>
      <c r="Q179" s="35"/>
      <c r="R179" s="35"/>
    </row>
    <row r="180" spans="1:18" ht="18.75">
      <c r="A180" s="11"/>
      <c r="B180" s="12"/>
      <c r="C180" s="11"/>
      <c r="D180" s="13"/>
      <c r="E180" s="13"/>
      <c r="F180" s="13"/>
      <c r="G180" s="13"/>
      <c r="H180" s="13"/>
      <c r="I180" s="13"/>
      <c r="J180" s="13"/>
      <c r="K180" s="13"/>
      <c r="L180" s="35"/>
      <c r="M180" s="35"/>
      <c r="N180" s="35"/>
      <c r="O180" s="35"/>
      <c r="P180" s="35"/>
      <c r="Q180" s="35"/>
      <c r="R180" s="35"/>
    </row>
    <row r="181" spans="1:18" ht="18.75">
      <c r="A181" s="11"/>
      <c r="B181" s="12"/>
      <c r="C181" s="11"/>
      <c r="D181" s="13"/>
      <c r="E181" s="13"/>
      <c r="F181" s="13"/>
      <c r="G181" s="13"/>
      <c r="H181" s="13"/>
      <c r="I181" s="13"/>
      <c r="J181" s="13"/>
      <c r="K181" s="13"/>
      <c r="L181" s="35"/>
      <c r="M181" s="35"/>
      <c r="N181" s="35"/>
      <c r="O181" s="35"/>
      <c r="P181" s="35"/>
      <c r="Q181" s="35"/>
      <c r="R181" s="35"/>
    </row>
    <row r="182" spans="1:18" ht="18.75">
      <c r="A182" s="11"/>
      <c r="B182" s="12"/>
      <c r="C182" s="11"/>
      <c r="D182" s="13"/>
      <c r="E182" s="13"/>
      <c r="F182" s="13"/>
      <c r="G182" s="13"/>
      <c r="H182" s="13"/>
      <c r="I182" s="13"/>
      <c r="J182" s="13"/>
      <c r="K182" s="13"/>
      <c r="L182" s="35"/>
      <c r="M182" s="35"/>
      <c r="N182" s="35"/>
      <c r="O182" s="35"/>
      <c r="P182" s="35"/>
      <c r="Q182" s="35"/>
      <c r="R182" s="35"/>
    </row>
    <row r="183" spans="1:18" ht="18.75">
      <c r="A183" s="11"/>
      <c r="B183" s="12"/>
      <c r="C183" s="11"/>
      <c r="D183" s="13"/>
      <c r="E183" s="13"/>
      <c r="F183" s="13"/>
      <c r="G183" s="13"/>
      <c r="H183" s="13"/>
      <c r="I183" s="13"/>
      <c r="J183" s="13"/>
      <c r="K183" s="13"/>
      <c r="L183" s="35"/>
      <c r="M183" s="35"/>
      <c r="N183" s="35"/>
      <c r="O183" s="35"/>
      <c r="P183" s="35"/>
      <c r="Q183" s="35"/>
      <c r="R183" s="35"/>
    </row>
    <row r="184" spans="1:18" ht="18.75">
      <c r="A184" s="11"/>
      <c r="B184" s="12"/>
      <c r="C184" s="11"/>
      <c r="D184" s="13"/>
      <c r="E184" s="13"/>
      <c r="F184" s="13"/>
      <c r="G184" s="13"/>
      <c r="H184" s="13"/>
      <c r="I184" s="13"/>
      <c r="J184" s="13"/>
      <c r="K184" s="13"/>
      <c r="L184" s="35"/>
      <c r="M184" s="35"/>
      <c r="N184" s="35"/>
      <c r="O184" s="35"/>
      <c r="P184" s="35"/>
      <c r="Q184" s="35"/>
      <c r="R184" s="35"/>
    </row>
    <row r="185" spans="1:18" ht="18.75">
      <c r="A185" s="11"/>
      <c r="B185" s="12"/>
      <c r="C185" s="11"/>
      <c r="D185" s="13"/>
      <c r="E185" s="13"/>
      <c r="F185" s="13"/>
      <c r="G185" s="13"/>
      <c r="H185" s="13"/>
      <c r="I185" s="13"/>
      <c r="J185" s="13"/>
      <c r="K185" s="13"/>
      <c r="L185" s="35"/>
      <c r="M185" s="35"/>
      <c r="N185" s="35"/>
      <c r="O185" s="35"/>
      <c r="P185" s="35"/>
      <c r="Q185" s="35"/>
      <c r="R185" s="35"/>
    </row>
    <row r="186" spans="1:18" ht="18.75">
      <c r="A186" s="11"/>
      <c r="B186" s="12"/>
      <c r="C186" s="11"/>
      <c r="D186" s="13"/>
      <c r="E186" s="13"/>
      <c r="F186" s="13"/>
      <c r="G186" s="13"/>
      <c r="H186" s="13"/>
      <c r="I186" s="13"/>
      <c r="J186" s="13"/>
      <c r="K186" s="13"/>
      <c r="L186" s="35"/>
      <c r="M186" s="35"/>
      <c r="N186" s="35"/>
      <c r="O186" s="35"/>
      <c r="P186" s="35"/>
      <c r="Q186" s="35"/>
      <c r="R186" s="35"/>
    </row>
    <row r="187" spans="1:18" ht="18.75">
      <c r="A187" s="11"/>
      <c r="B187" s="12"/>
      <c r="C187" s="11"/>
      <c r="D187" s="13"/>
      <c r="E187" s="13"/>
      <c r="F187" s="13"/>
      <c r="G187" s="13"/>
      <c r="H187" s="13"/>
      <c r="I187" s="13"/>
      <c r="J187" s="13"/>
      <c r="K187" s="13"/>
      <c r="L187" s="35"/>
      <c r="M187" s="35"/>
      <c r="N187" s="35"/>
      <c r="O187" s="35"/>
      <c r="P187" s="35"/>
      <c r="Q187" s="35"/>
      <c r="R187" s="35"/>
    </row>
    <row r="188" spans="1:18" ht="18.75">
      <c r="A188" s="11"/>
      <c r="B188" s="12"/>
      <c r="C188" s="11"/>
      <c r="D188" s="13"/>
      <c r="E188" s="13"/>
      <c r="F188" s="13"/>
      <c r="G188" s="13"/>
      <c r="H188" s="13"/>
      <c r="I188" s="13"/>
      <c r="J188" s="13"/>
      <c r="K188" s="13"/>
      <c r="L188" s="35"/>
      <c r="M188" s="35"/>
      <c r="N188" s="35"/>
      <c r="O188" s="35"/>
      <c r="P188" s="35"/>
      <c r="Q188" s="35"/>
      <c r="R188" s="35"/>
    </row>
    <row r="189" spans="1:18" ht="18.75">
      <c r="A189" s="11"/>
      <c r="B189" s="12"/>
      <c r="C189" s="11"/>
      <c r="D189" s="13"/>
      <c r="E189" s="13"/>
      <c r="F189" s="13"/>
      <c r="G189" s="13"/>
      <c r="H189" s="13"/>
      <c r="I189" s="13"/>
      <c r="J189" s="13"/>
      <c r="K189" s="13"/>
      <c r="L189" s="35"/>
      <c r="M189" s="35"/>
      <c r="N189" s="35"/>
      <c r="O189" s="35"/>
      <c r="P189" s="35"/>
      <c r="Q189" s="35"/>
      <c r="R189" s="35"/>
    </row>
    <row r="190" spans="1:18" ht="18.75">
      <c r="A190" s="11"/>
      <c r="B190" s="12"/>
      <c r="C190" s="11"/>
      <c r="D190" s="13"/>
      <c r="E190" s="13"/>
      <c r="F190" s="13"/>
      <c r="G190" s="13"/>
      <c r="H190" s="13"/>
      <c r="I190" s="13"/>
      <c r="J190" s="13"/>
      <c r="K190" s="13"/>
      <c r="L190" s="35"/>
      <c r="M190" s="35"/>
      <c r="N190" s="35"/>
      <c r="O190" s="35"/>
      <c r="P190" s="35"/>
      <c r="Q190" s="35"/>
      <c r="R190" s="35"/>
    </row>
    <row r="191" spans="1:18" ht="18.75">
      <c r="A191" s="11"/>
      <c r="B191" s="12"/>
      <c r="C191" s="11"/>
      <c r="D191" s="13"/>
      <c r="E191" s="13"/>
      <c r="F191" s="13"/>
      <c r="G191" s="13"/>
      <c r="H191" s="13"/>
      <c r="I191" s="13"/>
      <c r="J191" s="13"/>
      <c r="K191" s="13"/>
      <c r="L191" s="35"/>
      <c r="M191" s="35"/>
      <c r="N191" s="35"/>
      <c r="O191" s="35"/>
      <c r="P191" s="35"/>
      <c r="Q191" s="35"/>
      <c r="R191" s="35"/>
    </row>
    <row r="192" spans="1:18" ht="18.75">
      <c r="A192" s="11"/>
      <c r="B192" s="12"/>
      <c r="C192" s="11"/>
      <c r="D192" s="13"/>
      <c r="E192" s="13"/>
      <c r="F192" s="13"/>
      <c r="G192" s="13"/>
      <c r="H192" s="13"/>
      <c r="I192" s="13"/>
      <c r="J192" s="13"/>
      <c r="K192" s="13"/>
      <c r="L192" s="35"/>
      <c r="M192" s="35"/>
      <c r="N192" s="35"/>
      <c r="O192" s="35"/>
      <c r="P192" s="35"/>
      <c r="Q192" s="35"/>
      <c r="R192" s="35"/>
    </row>
    <row r="193" spans="1:18" ht="18.75">
      <c r="A193" s="11"/>
      <c r="B193" s="12"/>
      <c r="C193" s="11"/>
      <c r="D193" s="13"/>
      <c r="E193" s="13"/>
      <c r="F193" s="13"/>
      <c r="G193" s="13"/>
      <c r="H193" s="13"/>
      <c r="I193" s="13"/>
      <c r="J193" s="13"/>
      <c r="K193" s="13"/>
      <c r="L193" s="35"/>
      <c r="M193" s="35"/>
      <c r="N193" s="35"/>
      <c r="O193" s="35"/>
      <c r="P193" s="35"/>
      <c r="Q193" s="35"/>
      <c r="R193" s="35"/>
    </row>
    <row r="194" spans="1:18" ht="18.75">
      <c r="A194" s="11"/>
      <c r="B194" s="12"/>
      <c r="C194" s="11"/>
      <c r="D194" s="13"/>
      <c r="E194" s="13"/>
      <c r="F194" s="13"/>
      <c r="G194" s="13"/>
      <c r="H194" s="13"/>
      <c r="I194" s="13"/>
      <c r="J194" s="13"/>
      <c r="K194" s="13"/>
      <c r="L194" s="35"/>
      <c r="M194" s="35"/>
      <c r="N194" s="35"/>
      <c r="O194" s="35"/>
      <c r="P194" s="35"/>
      <c r="Q194" s="35"/>
      <c r="R194" s="35"/>
    </row>
    <row r="195" spans="1:18" ht="18.75">
      <c r="A195" s="11"/>
      <c r="B195" s="12"/>
      <c r="C195" s="11"/>
      <c r="D195" s="13"/>
      <c r="E195" s="13"/>
      <c r="F195" s="13"/>
      <c r="G195" s="13"/>
      <c r="H195" s="13"/>
      <c r="I195" s="13"/>
      <c r="J195" s="13"/>
      <c r="K195" s="13"/>
      <c r="L195" s="35"/>
      <c r="M195" s="35"/>
      <c r="N195" s="35"/>
      <c r="O195" s="35"/>
      <c r="P195" s="35"/>
      <c r="Q195" s="35"/>
      <c r="R195" s="35"/>
    </row>
    <row r="196" spans="1:18" ht="18.75">
      <c r="A196" s="11"/>
      <c r="B196" s="12"/>
      <c r="C196" s="11"/>
      <c r="D196" s="13"/>
      <c r="E196" s="13"/>
      <c r="F196" s="13"/>
      <c r="G196" s="13"/>
      <c r="H196" s="13"/>
      <c r="I196" s="13"/>
      <c r="J196" s="13"/>
      <c r="K196" s="13"/>
      <c r="L196" s="35"/>
      <c r="M196" s="35"/>
      <c r="N196" s="35"/>
      <c r="O196" s="35"/>
      <c r="P196" s="35"/>
      <c r="Q196" s="35"/>
      <c r="R196" s="35"/>
    </row>
    <row r="197" spans="1:18" ht="18.75">
      <c r="A197" s="11"/>
      <c r="B197" s="12"/>
      <c r="C197" s="11"/>
      <c r="D197" s="13"/>
      <c r="E197" s="13"/>
      <c r="F197" s="13"/>
      <c r="G197" s="13"/>
      <c r="H197" s="13"/>
      <c r="I197" s="13"/>
      <c r="J197" s="13"/>
      <c r="K197" s="13"/>
      <c r="L197" s="35"/>
      <c r="M197" s="35"/>
      <c r="N197" s="35"/>
      <c r="O197" s="35"/>
      <c r="P197" s="35"/>
      <c r="Q197" s="35"/>
      <c r="R197" s="35"/>
    </row>
    <row r="198" spans="1:18" ht="18.75">
      <c r="A198" s="11"/>
      <c r="B198" s="12"/>
      <c r="C198" s="11"/>
      <c r="D198" s="13"/>
      <c r="E198" s="13"/>
      <c r="F198" s="13"/>
      <c r="G198" s="13"/>
      <c r="H198" s="13"/>
      <c r="I198" s="13"/>
      <c r="J198" s="13"/>
      <c r="K198" s="13"/>
      <c r="L198" s="35"/>
      <c r="M198" s="35"/>
      <c r="N198" s="35"/>
      <c r="O198" s="35"/>
      <c r="P198" s="35"/>
      <c r="Q198" s="35"/>
      <c r="R198" s="35"/>
    </row>
    <row r="199" spans="1:18" ht="18.75">
      <c r="A199" s="11"/>
      <c r="B199" s="12"/>
      <c r="C199" s="11"/>
      <c r="D199" s="13"/>
      <c r="E199" s="13"/>
      <c r="F199" s="13"/>
      <c r="G199" s="13"/>
      <c r="H199" s="13"/>
      <c r="I199" s="13"/>
      <c r="J199" s="13"/>
      <c r="K199" s="13"/>
      <c r="L199" s="35"/>
      <c r="M199" s="35"/>
      <c r="N199" s="35"/>
      <c r="O199" s="35"/>
      <c r="P199" s="35"/>
      <c r="Q199" s="35"/>
      <c r="R199" s="35"/>
    </row>
    <row r="200" spans="1:18" ht="18.75">
      <c r="A200" s="11"/>
      <c r="B200" s="12"/>
      <c r="C200" s="11"/>
      <c r="D200" s="13"/>
      <c r="E200" s="13"/>
      <c r="F200" s="13"/>
      <c r="G200" s="13"/>
      <c r="H200" s="13"/>
      <c r="I200" s="13"/>
      <c r="J200" s="13"/>
      <c r="K200" s="13"/>
      <c r="L200" s="35"/>
      <c r="M200" s="35"/>
      <c r="N200" s="35"/>
      <c r="O200" s="35"/>
      <c r="P200" s="35"/>
      <c r="Q200" s="35"/>
      <c r="R200" s="35"/>
    </row>
    <row r="201" spans="1:18" ht="18.75">
      <c r="A201" s="11"/>
      <c r="B201" s="12"/>
      <c r="C201" s="11"/>
      <c r="D201" s="13"/>
      <c r="E201" s="13"/>
      <c r="F201" s="13"/>
      <c r="G201" s="13"/>
      <c r="H201" s="13"/>
      <c r="I201" s="13"/>
      <c r="J201" s="13"/>
      <c r="K201" s="13"/>
      <c r="L201" s="35"/>
      <c r="M201" s="35"/>
      <c r="N201" s="35"/>
      <c r="O201" s="35"/>
      <c r="P201" s="35"/>
      <c r="Q201" s="35"/>
      <c r="R201" s="35"/>
    </row>
    <row r="202" spans="1:18" ht="18.75">
      <c r="A202" s="11"/>
      <c r="B202" s="12"/>
      <c r="C202" s="11"/>
      <c r="D202" s="13"/>
      <c r="E202" s="13"/>
      <c r="F202" s="13"/>
      <c r="G202" s="13"/>
      <c r="H202" s="13"/>
      <c r="I202" s="13"/>
      <c r="J202" s="13"/>
      <c r="K202" s="13"/>
      <c r="L202" s="35"/>
      <c r="M202" s="35"/>
      <c r="N202" s="35"/>
      <c r="O202" s="35"/>
      <c r="P202" s="35"/>
      <c r="Q202" s="35"/>
      <c r="R202" s="35"/>
    </row>
    <row r="203" spans="1:18" ht="18.75">
      <c r="A203" s="11"/>
      <c r="B203" s="12"/>
      <c r="C203" s="11"/>
      <c r="D203" s="13"/>
      <c r="E203" s="13"/>
      <c r="F203" s="13"/>
      <c r="G203" s="13"/>
      <c r="H203" s="13"/>
      <c r="I203" s="13"/>
      <c r="J203" s="13"/>
      <c r="K203" s="13"/>
      <c r="L203" s="35"/>
      <c r="M203" s="35"/>
      <c r="N203" s="35"/>
      <c r="O203" s="35"/>
      <c r="P203" s="35"/>
      <c r="Q203" s="35"/>
      <c r="R203" s="35"/>
    </row>
    <row r="204" spans="1:18" ht="18.75">
      <c r="A204" s="11"/>
      <c r="B204" s="12"/>
      <c r="C204" s="11"/>
      <c r="D204" s="13"/>
      <c r="E204" s="13"/>
      <c r="F204" s="13"/>
      <c r="G204" s="13"/>
      <c r="H204" s="13"/>
      <c r="I204" s="13"/>
      <c r="J204" s="13"/>
      <c r="K204" s="13"/>
      <c r="L204" s="35"/>
      <c r="M204" s="35"/>
      <c r="N204" s="35"/>
      <c r="O204" s="35"/>
      <c r="P204" s="35"/>
      <c r="Q204" s="35"/>
      <c r="R204" s="35"/>
    </row>
    <row r="205" spans="1:18" ht="18.75">
      <c r="A205" s="11"/>
      <c r="B205" s="12"/>
      <c r="C205" s="11"/>
      <c r="D205" s="13"/>
      <c r="E205" s="13"/>
      <c r="F205" s="13"/>
      <c r="G205" s="13"/>
      <c r="H205" s="13"/>
      <c r="I205" s="13"/>
      <c r="J205" s="13"/>
      <c r="K205" s="13"/>
      <c r="L205" s="35"/>
      <c r="M205" s="35"/>
      <c r="N205" s="35"/>
      <c r="O205" s="35"/>
      <c r="P205" s="35"/>
      <c r="Q205" s="35"/>
      <c r="R205" s="35"/>
    </row>
    <row r="206" spans="1:18" ht="18.75">
      <c r="A206" s="11"/>
      <c r="B206" s="12"/>
      <c r="C206" s="11"/>
      <c r="D206" s="13"/>
      <c r="E206" s="13"/>
      <c r="F206" s="13"/>
      <c r="G206" s="13"/>
      <c r="H206" s="13"/>
      <c r="I206" s="13"/>
      <c r="J206" s="13"/>
      <c r="K206" s="13"/>
      <c r="L206" s="35"/>
      <c r="M206" s="35"/>
      <c r="N206" s="35"/>
      <c r="O206" s="35"/>
      <c r="P206" s="35"/>
      <c r="Q206" s="35"/>
      <c r="R206" s="35"/>
    </row>
    <row r="207" spans="1:18" ht="18.75">
      <c r="A207" s="11"/>
      <c r="B207" s="12"/>
      <c r="C207" s="11"/>
      <c r="D207" s="13"/>
      <c r="E207" s="13"/>
      <c r="F207" s="13"/>
      <c r="G207" s="13"/>
      <c r="H207" s="13"/>
      <c r="I207" s="13"/>
      <c r="J207" s="13"/>
      <c r="K207" s="13"/>
      <c r="L207" s="35"/>
      <c r="M207" s="35"/>
      <c r="N207" s="35"/>
      <c r="O207" s="35"/>
      <c r="P207" s="35"/>
      <c r="Q207" s="35"/>
      <c r="R207" s="35"/>
    </row>
    <row r="208" spans="1:18" ht="18.75">
      <c r="A208" s="11"/>
      <c r="B208" s="12"/>
      <c r="C208" s="11"/>
      <c r="D208" s="13"/>
      <c r="E208" s="13"/>
      <c r="F208" s="13"/>
      <c r="G208" s="13"/>
      <c r="H208" s="13"/>
      <c r="I208" s="13"/>
      <c r="J208" s="13"/>
      <c r="K208" s="13"/>
      <c r="L208" s="35"/>
      <c r="M208" s="35"/>
      <c r="N208" s="35"/>
      <c r="O208" s="35"/>
      <c r="P208" s="35"/>
      <c r="Q208" s="35"/>
      <c r="R208" s="35"/>
    </row>
    <row r="209" spans="1:18" ht="18.75">
      <c r="A209" s="11"/>
      <c r="B209" s="12"/>
      <c r="C209" s="11"/>
      <c r="D209" s="13"/>
      <c r="E209" s="13"/>
      <c r="F209" s="13"/>
      <c r="G209" s="13"/>
      <c r="H209" s="13"/>
      <c r="I209" s="13"/>
      <c r="J209" s="13"/>
      <c r="K209" s="13"/>
      <c r="L209" s="35"/>
      <c r="M209" s="35"/>
      <c r="N209" s="35"/>
      <c r="O209" s="35"/>
      <c r="P209" s="35"/>
      <c r="Q209" s="35"/>
      <c r="R209" s="35"/>
    </row>
    <row r="210" spans="1:18" ht="18.75">
      <c r="A210" s="11"/>
      <c r="B210" s="12"/>
      <c r="C210" s="11"/>
      <c r="D210" s="13"/>
      <c r="E210" s="13"/>
      <c r="F210" s="13"/>
      <c r="G210" s="13"/>
      <c r="H210" s="13"/>
      <c r="I210" s="13"/>
      <c r="J210" s="13"/>
      <c r="K210" s="13"/>
      <c r="L210" s="35"/>
      <c r="M210" s="35"/>
      <c r="N210" s="35"/>
      <c r="O210" s="35"/>
      <c r="P210" s="35"/>
      <c r="Q210" s="35"/>
      <c r="R210" s="35"/>
    </row>
    <row r="211" spans="1:18" ht="18.75">
      <c r="A211" s="11"/>
      <c r="B211" s="12"/>
      <c r="C211" s="11"/>
      <c r="D211" s="13"/>
      <c r="E211" s="13"/>
      <c r="F211" s="13"/>
      <c r="G211" s="13"/>
      <c r="H211" s="13"/>
      <c r="I211" s="13"/>
      <c r="J211" s="13"/>
      <c r="K211" s="13"/>
      <c r="L211" s="35"/>
      <c r="M211" s="35"/>
      <c r="N211" s="35"/>
      <c r="O211" s="35"/>
      <c r="P211" s="35"/>
      <c r="Q211" s="35"/>
      <c r="R211" s="35"/>
    </row>
    <row r="212" spans="1:18" ht="18.75">
      <c r="A212" s="11"/>
      <c r="B212" s="12"/>
      <c r="C212" s="11"/>
      <c r="D212" s="13"/>
      <c r="E212" s="13"/>
      <c r="F212" s="13"/>
      <c r="G212" s="13"/>
      <c r="H212" s="13"/>
      <c r="I212" s="13"/>
      <c r="J212" s="13"/>
      <c r="K212" s="13"/>
      <c r="L212" s="35"/>
      <c r="M212" s="35"/>
      <c r="N212" s="35"/>
      <c r="O212" s="35"/>
      <c r="P212" s="35"/>
      <c r="Q212" s="35"/>
      <c r="R212" s="35"/>
    </row>
    <row r="213" spans="1:18" ht="18.75">
      <c r="A213" s="11"/>
      <c r="B213" s="12"/>
      <c r="C213" s="11"/>
      <c r="D213" s="13"/>
      <c r="E213" s="13"/>
      <c r="F213" s="13"/>
      <c r="G213" s="13"/>
      <c r="H213" s="13"/>
      <c r="I213" s="13"/>
      <c r="J213" s="13"/>
      <c r="K213" s="13"/>
      <c r="L213" s="35"/>
      <c r="M213" s="35"/>
      <c r="N213" s="35"/>
      <c r="O213" s="35"/>
      <c r="P213" s="35"/>
      <c r="Q213" s="35"/>
      <c r="R213" s="35"/>
    </row>
    <row r="214" spans="1:18" ht="18.75">
      <c r="A214" s="11"/>
      <c r="B214" s="12"/>
      <c r="C214" s="11"/>
      <c r="D214" s="13"/>
      <c r="E214" s="13"/>
      <c r="F214" s="13"/>
      <c r="G214" s="13"/>
      <c r="H214" s="13"/>
      <c r="I214" s="13"/>
      <c r="J214" s="13"/>
      <c r="K214" s="13"/>
      <c r="L214" s="35"/>
      <c r="M214" s="35"/>
      <c r="N214" s="35"/>
      <c r="O214" s="35"/>
      <c r="P214" s="35"/>
      <c r="Q214" s="35"/>
      <c r="R214" s="35"/>
    </row>
    <row r="215" spans="1:18" ht="18.75">
      <c r="A215" s="11"/>
      <c r="B215" s="12"/>
      <c r="C215" s="11"/>
      <c r="D215" s="13"/>
      <c r="E215" s="13"/>
      <c r="F215" s="13"/>
      <c r="G215" s="13"/>
      <c r="H215" s="13"/>
      <c r="I215" s="13"/>
      <c r="J215" s="13"/>
      <c r="K215" s="13"/>
      <c r="L215" s="35"/>
      <c r="M215" s="35"/>
      <c r="N215" s="35"/>
      <c r="O215" s="35"/>
      <c r="P215" s="35"/>
      <c r="Q215" s="35"/>
      <c r="R215" s="35"/>
    </row>
    <row r="216" spans="1:18" ht="18.75">
      <c r="A216" s="11"/>
      <c r="B216" s="12"/>
      <c r="C216" s="11"/>
      <c r="D216" s="13"/>
      <c r="E216" s="13"/>
      <c r="F216" s="13"/>
      <c r="G216" s="13"/>
      <c r="H216" s="13"/>
      <c r="I216" s="13"/>
      <c r="J216" s="13"/>
      <c r="K216" s="13"/>
      <c r="L216" s="35"/>
      <c r="M216" s="35"/>
      <c r="N216" s="35"/>
      <c r="O216" s="35"/>
      <c r="P216" s="35"/>
      <c r="Q216" s="35"/>
      <c r="R216" s="35"/>
    </row>
    <row r="217" spans="1:18" ht="18.75">
      <c r="A217" s="11"/>
      <c r="B217" s="12"/>
      <c r="C217" s="11"/>
      <c r="D217" s="13"/>
      <c r="E217" s="13"/>
      <c r="F217" s="13"/>
      <c r="G217" s="13"/>
      <c r="H217" s="13"/>
      <c r="I217" s="13"/>
      <c r="J217" s="13"/>
      <c r="K217" s="13"/>
      <c r="L217" s="35"/>
      <c r="M217" s="35"/>
      <c r="N217" s="35"/>
      <c r="O217" s="35"/>
      <c r="P217" s="35"/>
      <c r="Q217" s="35"/>
      <c r="R217" s="35"/>
    </row>
    <row r="218" spans="1:18" ht="18.75">
      <c r="A218" s="11"/>
      <c r="B218" s="12"/>
      <c r="C218" s="11"/>
      <c r="D218" s="13"/>
      <c r="E218" s="13"/>
      <c r="F218" s="13"/>
      <c r="G218" s="13"/>
      <c r="H218" s="13"/>
      <c r="I218" s="13"/>
      <c r="J218" s="13"/>
      <c r="K218" s="13"/>
      <c r="L218" s="35"/>
      <c r="M218" s="35"/>
      <c r="N218" s="35"/>
      <c r="O218" s="35"/>
      <c r="P218" s="35"/>
      <c r="Q218" s="35"/>
      <c r="R218" s="35"/>
    </row>
    <row r="219" spans="1:18" ht="18.75">
      <c r="A219" s="11"/>
      <c r="B219" s="12"/>
      <c r="C219" s="11"/>
      <c r="D219" s="13"/>
      <c r="E219" s="13"/>
      <c r="F219" s="13"/>
      <c r="G219" s="13"/>
      <c r="H219" s="13"/>
      <c r="I219" s="13"/>
      <c r="J219" s="13"/>
      <c r="K219" s="13"/>
      <c r="L219" s="35"/>
      <c r="M219" s="35"/>
      <c r="N219" s="35"/>
      <c r="O219" s="35"/>
      <c r="P219" s="35"/>
      <c r="Q219" s="35"/>
      <c r="R219" s="35"/>
    </row>
    <row r="220" spans="1:18" ht="18.75">
      <c r="A220" s="11"/>
      <c r="B220" s="12"/>
      <c r="C220" s="11"/>
      <c r="D220" s="13"/>
      <c r="E220" s="13"/>
      <c r="F220" s="13"/>
      <c r="G220" s="13"/>
      <c r="H220" s="13"/>
      <c r="I220" s="13"/>
      <c r="J220" s="13"/>
      <c r="K220" s="13"/>
      <c r="L220" s="35"/>
      <c r="M220" s="35"/>
      <c r="N220" s="35"/>
      <c r="O220" s="35"/>
      <c r="P220" s="35"/>
      <c r="Q220" s="35"/>
      <c r="R220" s="35"/>
    </row>
  </sheetData>
  <sheetProtection/>
  <mergeCells count="15">
    <mergeCell ref="H135:K135"/>
    <mergeCell ref="H136:K136"/>
    <mergeCell ref="M5:M6"/>
    <mergeCell ref="N5:N6"/>
    <mergeCell ref="L5:L6"/>
    <mergeCell ref="R5:R6"/>
    <mergeCell ref="A3:R3"/>
    <mergeCell ref="H134:K134"/>
    <mergeCell ref="S5:S6"/>
    <mergeCell ref="P5:P6"/>
    <mergeCell ref="O5:O6"/>
    <mergeCell ref="Q5:Q6"/>
    <mergeCell ref="A5:A6"/>
    <mergeCell ref="C5:C6"/>
    <mergeCell ref="D5:K5"/>
  </mergeCells>
  <printOptions/>
  <pageMargins left="0.67" right="0.15748031496062992" top="0.2755905511811024" bottom="0.15748031496062992" header="0.15748031496062992" footer="0.31496062992125984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5"/>
  <sheetViews>
    <sheetView tabSelected="1" workbookViewId="0" topLeftCell="A340">
      <selection activeCell="D358" sqref="D358"/>
    </sheetView>
  </sheetViews>
  <sheetFormatPr defaultColWidth="9.00390625" defaultRowHeight="12.75"/>
  <cols>
    <col min="1" max="1" width="57.625" style="0" customWidth="1"/>
    <col min="2" max="2" width="8.75390625" style="0" customWidth="1"/>
    <col min="3" max="3" width="6.875" style="0" customWidth="1"/>
    <col min="4" max="4" width="6.375" style="0" customWidth="1"/>
    <col min="5" max="5" width="13.125" style="0" customWidth="1"/>
    <col min="6" max="6" width="6.25390625" style="0" customWidth="1"/>
    <col min="7" max="7" width="17.75390625" style="0" customWidth="1"/>
    <col min="8" max="8" width="15.625" style="200" customWidth="1"/>
    <col min="9" max="9" width="9.125" style="200" customWidth="1"/>
    <col min="10" max="10" width="16.25390625" style="200" customWidth="1"/>
    <col min="11" max="11" width="11.75390625" style="200" bestFit="1" customWidth="1"/>
  </cols>
  <sheetData>
    <row r="1" spans="1:9" ht="12.75">
      <c r="A1" s="201"/>
      <c r="B1" s="201"/>
      <c r="H1" s="199"/>
      <c r="I1" s="199"/>
    </row>
    <row r="2" spans="1:9" ht="33.75" customHeight="1">
      <c r="A2" s="380" t="s">
        <v>241</v>
      </c>
      <c r="B2" s="381"/>
      <c r="C2" s="381"/>
      <c r="D2" s="381"/>
      <c r="E2" s="381"/>
      <c r="F2" s="381"/>
      <c r="G2" s="381"/>
      <c r="H2" s="202"/>
      <c r="I2"/>
    </row>
    <row r="3" spans="1:6" ht="13.5" thickBot="1">
      <c r="A3" s="203"/>
      <c r="B3" s="203"/>
      <c r="C3" s="204"/>
      <c r="D3" s="204"/>
      <c r="E3" s="205"/>
      <c r="F3" s="205"/>
    </row>
    <row r="4" spans="1:7" ht="12.75" customHeight="1">
      <c r="A4" s="382" t="s">
        <v>242</v>
      </c>
      <c r="B4" s="384" t="s">
        <v>243</v>
      </c>
      <c r="C4" s="386" t="s">
        <v>244</v>
      </c>
      <c r="D4" s="389" t="s">
        <v>245</v>
      </c>
      <c r="E4" s="392" t="s">
        <v>246</v>
      </c>
      <c r="F4" s="394" t="s">
        <v>247</v>
      </c>
      <c r="G4" s="397" t="s">
        <v>238</v>
      </c>
    </row>
    <row r="5" spans="1:7" ht="12.75" customHeight="1">
      <c r="A5" s="383"/>
      <c r="B5" s="385"/>
      <c r="C5" s="387"/>
      <c r="D5" s="390"/>
      <c r="E5" s="393"/>
      <c r="F5" s="395"/>
      <c r="G5" s="398"/>
    </row>
    <row r="6" spans="1:7" ht="12.75">
      <c r="A6" s="383"/>
      <c r="B6" s="385"/>
      <c r="C6" s="387"/>
      <c r="D6" s="390"/>
      <c r="E6" s="393"/>
      <c r="F6" s="395"/>
      <c r="G6" s="398"/>
    </row>
    <row r="7" spans="1:7" ht="12.75">
      <c r="A7" s="383"/>
      <c r="B7" s="385"/>
      <c r="C7" s="387"/>
      <c r="D7" s="390"/>
      <c r="E7" s="393"/>
      <c r="F7" s="395"/>
      <c r="G7" s="398"/>
    </row>
    <row r="8" spans="1:7" ht="12.75">
      <c r="A8" s="383"/>
      <c r="B8" s="385"/>
      <c r="C8" s="387"/>
      <c r="D8" s="390"/>
      <c r="E8" s="393"/>
      <c r="F8" s="395"/>
      <c r="G8" s="398"/>
    </row>
    <row r="9" spans="1:7" ht="12.75">
      <c r="A9" s="383"/>
      <c r="B9" s="385"/>
      <c r="C9" s="388"/>
      <c r="D9" s="391"/>
      <c r="E9" s="393"/>
      <c r="F9" s="396"/>
      <c r="G9" s="399"/>
    </row>
    <row r="10" spans="1:7" ht="16.5" thickBot="1">
      <c r="A10" s="207" t="s">
        <v>248</v>
      </c>
      <c r="B10" s="208" t="s">
        <v>75</v>
      </c>
      <c r="C10" s="206"/>
      <c r="D10" s="206"/>
      <c r="E10" s="209"/>
      <c r="F10" s="206"/>
      <c r="G10" s="210">
        <f>G363</f>
        <v>569185629.7199999</v>
      </c>
    </row>
    <row r="11" spans="1:7" ht="18.75">
      <c r="A11" s="211" t="s">
        <v>249</v>
      </c>
      <c r="B11" s="212" t="s">
        <v>75</v>
      </c>
      <c r="C11" s="213" t="s">
        <v>28</v>
      </c>
      <c r="D11" s="213"/>
      <c r="E11" s="213"/>
      <c r="F11" s="213"/>
      <c r="G11" s="214">
        <f>G12+G58+G16+G64+G67+G61</f>
        <v>36529037.67</v>
      </c>
    </row>
    <row r="12" spans="1:10" ht="37.5" customHeight="1">
      <c r="A12" s="215" t="s">
        <v>250</v>
      </c>
      <c r="B12" s="216" t="s">
        <v>75</v>
      </c>
      <c r="C12" s="217" t="s">
        <v>28</v>
      </c>
      <c r="D12" s="218" t="s">
        <v>44</v>
      </c>
      <c r="E12" s="218"/>
      <c r="F12" s="218"/>
      <c r="G12" s="219">
        <f>G13</f>
        <v>228100</v>
      </c>
      <c r="H12" s="220"/>
      <c r="I12" s="220"/>
      <c r="J12" s="221"/>
    </row>
    <row r="13" spans="1:9" ht="15.75" customHeight="1">
      <c r="A13" s="222" t="s">
        <v>251</v>
      </c>
      <c r="B13" s="223" t="s">
        <v>75</v>
      </c>
      <c r="C13" s="224" t="s">
        <v>28</v>
      </c>
      <c r="D13" s="225" t="s">
        <v>44</v>
      </c>
      <c r="E13" s="225" t="s">
        <v>252</v>
      </c>
      <c r="F13" s="225"/>
      <c r="G13" s="226">
        <f>G14+G15</f>
        <v>228100</v>
      </c>
      <c r="H13" s="220"/>
      <c r="I13" s="220"/>
    </row>
    <row r="14" spans="1:9" ht="42.75" customHeight="1">
      <c r="A14" s="227" t="s">
        <v>253</v>
      </c>
      <c r="B14" s="228" t="s">
        <v>75</v>
      </c>
      <c r="C14" s="229" t="s">
        <v>28</v>
      </c>
      <c r="D14" s="230" t="s">
        <v>44</v>
      </c>
      <c r="E14" s="230" t="s">
        <v>252</v>
      </c>
      <c r="F14" s="230" t="s">
        <v>254</v>
      </c>
      <c r="G14" s="231">
        <v>100100</v>
      </c>
      <c r="H14" s="220"/>
      <c r="I14" s="220"/>
    </row>
    <row r="15" spans="1:10" ht="24" customHeight="1">
      <c r="A15" s="227" t="s">
        <v>255</v>
      </c>
      <c r="B15" s="228" t="s">
        <v>75</v>
      </c>
      <c r="C15" s="229" t="s">
        <v>28</v>
      </c>
      <c r="D15" s="230" t="s">
        <v>44</v>
      </c>
      <c r="E15" s="230" t="s">
        <v>252</v>
      </c>
      <c r="F15" s="230" t="s">
        <v>256</v>
      </c>
      <c r="G15" s="231">
        <v>128000</v>
      </c>
      <c r="H15" s="220"/>
      <c r="I15" s="220"/>
      <c r="J15" s="221"/>
    </row>
    <row r="16" spans="1:9" ht="29.25" customHeight="1">
      <c r="A16" s="232" t="s">
        <v>257</v>
      </c>
      <c r="B16" s="216" t="s">
        <v>75</v>
      </c>
      <c r="C16" s="217" t="s">
        <v>28</v>
      </c>
      <c r="D16" s="218" t="s">
        <v>51</v>
      </c>
      <c r="E16" s="218"/>
      <c r="F16" s="218"/>
      <c r="G16" s="233">
        <f>G17+G22+G25+G30+G34+G40+G42+G44+G46+G48+G50+G54+G56</f>
        <v>26413761.67</v>
      </c>
      <c r="H16" s="220"/>
      <c r="I16" s="220"/>
    </row>
    <row r="17" spans="1:9" ht="30" customHeight="1">
      <c r="A17" s="222" t="s">
        <v>258</v>
      </c>
      <c r="B17" s="234" t="s">
        <v>75</v>
      </c>
      <c r="C17" s="224" t="s">
        <v>28</v>
      </c>
      <c r="D17" s="225" t="s">
        <v>51</v>
      </c>
      <c r="E17" s="225" t="s">
        <v>259</v>
      </c>
      <c r="F17" s="225"/>
      <c r="G17" s="226">
        <f>SUM(G18:G21)</f>
        <v>23722761.67</v>
      </c>
      <c r="H17" s="220"/>
      <c r="I17" s="220"/>
    </row>
    <row r="18" spans="1:9" ht="21" customHeight="1">
      <c r="A18" s="227" t="s">
        <v>260</v>
      </c>
      <c r="B18" s="228" t="s">
        <v>75</v>
      </c>
      <c r="C18" s="229" t="s">
        <v>28</v>
      </c>
      <c r="D18" s="230" t="s">
        <v>51</v>
      </c>
      <c r="E18" s="230" t="s">
        <v>259</v>
      </c>
      <c r="F18" s="230" t="s">
        <v>261</v>
      </c>
      <c r="G18" s="231">
        <v>17100000</v>
      </c>
      <c r="H18" s="220"/>
      <c r="I18" s="220"/>
    </row>
    <row r="19" spans="1:10" ht="18.75" customHeight="1">
      <c r="A19" s="227" t="s">
        <v>262</v>
      </c>
      <c r="B19" s="228" t="s">
        <v>75</v>
      </c>
      <c r="C19" s="229" t="s">
        <v>263</v>
      </c>
      <c r="D19" s="230" t="s">
        <v>51</v>
      </c>
      <c r="E19" s="230" t="s">
        <v>259</v>
      </c>
      <c r="F19" s="230" t="s">
        <v>264</v>
      </c>
      <c r="G19" s="231">
        <v>270000</v>
      </c>
      <c r="H19" s="220"/>
      <c r="I19" s="220"/>
      <c r="J19" s="221"/>
    </row>
    <row r="20" spans="1:10" ht="25.5" customHeight="1">
      <c r="A20" s="227" t="s">
        <v>265</v>
      </c>
      <c r="B20" s="228" t="s">
        <v>75</v>
      </c>
      <c r="C20" s="229" t="s">
        <v>263</v>
      </c>
      <c r="D20" s="230" t="s">
        <v>51</v>
      </c>
      <c r="E20" s="230" t="s">
        <v>259</v>
      </c>
      <c r="F20" s="230" t="s">
        <v>266</v>
      </c>
      <c r="G20" s="231">
        <v>5000000</v>
      </c>
      <c r="J20" s="235"/>
    </row>
    <row r="21" spans="1:7" ht="26.25" customHeight="1">
      <c r="A21" s="227" t="s">
        <v>255</v>
      </c>
      <c r="B21" s="228" t="s">
        <v>75</v>
      </c>
      <c r="C21" s="229" t="s">
        <v>28</v>
      </c>
      <c r="D21" s="230" t="s">
        <v>51</v>
      </c>
      <c r="E21" s="230" t="s">
        <v>259</v>
      </c>
      <c r="F21" s="230" t="s">
        <v>256</v>
      </c>
      <c r="G21" s="231">
        <v>1352761.67</v>
      </c>
    </row>
    <row r="22" spans="1:7" ht="25.5" customHeight="1">
      <c r="A22" s="236" t="s">
        <v>267</v>
      </c>
      <c r="B22" s="234" t="s">
        <v>75</v>
      </c>
      <c r="C22" s="224" t="s">
        <v>28</v>
      </c>
      <c r="D22" s="225" t="s">
        <v>51</v>
      </c>
      <c r="E22" s="225" t="s">
        <v>268</v>
      </c>
      <c r="F22" s="225"/>
      <c r="G22" s="226">
        <f>G23+G24</f>
        <v>1560000</v>
      </c>
    </row>
    <row r="23" spans="1:7" ht="20.25" customHeight="1">
      <c r="A23" s="227" t="s">
        <v>269</v>
      </c>
      <c r="B23" s="228" t="s">
        <v>75</v>
      </c>
      <c r="C23" s="229" t="s">
        <v>28</v>
      </c>
      <c r="D23" s="230" t="s">
        <v>51</v>
      </c>
      <c r="E23" s="230" t="s">
        <v>268</v>
      </c>
      <c r="F23" s="230" t="s">
        <v>261</v>
      </c>
      <c r="G23" s="231">
        <v>1200000</v>
      </c>
    </row>
    <row r="24" spans="1:7" ht="39.75" customHeight="1">
      <c r="A24" s="227" t="s">
        <v>265</v>
      </c>
      <c r="B24" s="228" t="s">
        <v>75</v>
      </c>
      <c r="C24" s="229" t="s">
        <v>28</v>
      </c>
      <c r="D24" s="230" t="s">
        <v>51</v>
      </c>
      <c r="E24" s="230" t="s">
        <v>268</v>
      </c>
      <c r="F24" s="230" t="s">
        <v>266</v>
      </c>
      <c r="G24" s="231">
        <v>360000</v>
      </c>
    </row>
    <row r="25" spans="1:7" ht="26.25" customHeight="1">
      <c r="A25" s="237" t="s">
        <v>270</v>
      </c>
      <c r="B25" s="234" t="s">
        <v>75</v>
      </c>
      <c r="C25" s="224" t="s">
        <v>28</v>
      </c>
      <c r="D25" s="225" t="s">
        <v>51</v>
      </c>
      <c r="E25" s="225" t="s">
        <v>271</v>
      </c>
      <c r="F25" s="225"/>
      <c r="G25" s="226">
        <f>SUM(G26:G29)</f>
        <v>344000</v>
      </c>
    </row>
    <row r="26" spans="1:7" ht="14.25" customHeight="1">
      <c r="A26" s="227" t="s">
        <v>269</v>
      </c>
      <c r="B26" s="228" t="s">
        <v>75</v>
      </c>
      <c r="C26" s="229" t="s">
        <v>28</v>
      </c>
      <c r="D26" s="230" t="s">
        <v>51</v>
      </c>
      <c r="E26" s="230" t="s">
        <v>271</v>
      </c>
      <c r="F26" s="230" t="s">
        <v>261</v>
      </c>
      <c r="G26" s="231">
        <f>162000+11000</f>
        <v>173000</v>
      </c>
    </row>
    <row r="27" spans="1:7" ht="18.75" customHeight="1">
      <c r="A27" s="227" t="s">
        <v>262</v>
      </c>
      <c r="B27" s="228" t="s">
        <v>75</v>
      </c>
      <c r="C27" s="229" t="s">
        <v>28</v>
      </c>
      <c r="D27" s="230" t="s">
        <v>51</v>
      </c>
      <c r="E27" s="230" t="s">
        <v>271</v>
      </c>
      <c r="F27" s="230" t="s">
        <v>264</v>
      </c>
      <c r="G27" s="231">
        <v>30100</v>
      </c>
    </row>
    <row r="28" spans="1:7" ht="37.5" customHeight="1">
      <c r="A28" s="227" t="s">
        <v>265</v>
      </c>
      <c r="B28" s="228" t="s">
        <v>75</v>
      </c>
      <c r="C28" s="229" t="s">
        <v>28</v>
      </c>
      <c r="D28" s="230" t="s">
        <v>51</v>
      </c>
      <c r="E28" s="230" t="s">
        <v>271</v>
      </c>
      <c r="F28" s="230" t="s">
        <v>266</v>
      </c>
      <c r="G28" s="231">
        <v>123900</v>
      </c>
    </row>
    <row r="29" spans="1:7" ht="27.75" customHeight="1">
      <c r="A29" s="227" t="s">
        <v>255</v>
      </c>
      <c r="B29" s="228" t="s">
        <v>75</v>
      </c>
      <c r="C29" s="229" t="s">
        <v>28</v>
      </c>
      <c r="D29" s="230" t="s">
        <v>51</v>
      </c>
      <c r="E29" s="230" t="s">
        <v>271</v>
      </c>
      <c r="F29" s="230" t="s">
        <v>256</v>
      </c>
      <c r="G29" s="231">
        <v>17000</v>
      </c>
    </row>
    <row r="30" spans="1:7" ht="27" customHeight="1">
      <c r="A30" s="222" t="s">
        <v>272</v>
      </c>
      <c r="B30" s="234" t="s">
        <v>75</v>
      </c>
      <c r="C30" s="224" t="s">
        <v>28</v>
      </c>
      <c r="D30" s="225" t="s">
        <v>51</v>
      </c>
      <c r="E30" s="225" t="s">
        <v>273</v>
      </c>
      <c r="F30" s="225"/>
      <c r="G30" s="226">
        <f>SUM(G31:G33)</f>
        <v>93000</v>
      </c>
    </row>
    <row r="31" spans="1:7" ht="18.75" customHeight="1">
      <c r="A31" s="227" t="s">
        <v>269</v>
      </c>
      <c r="B31" s="228" t="s">
        <v>75</v>
      </c>
      <c r="C31" s="229" t="s">
        <v>28</v>
      </c>
      <c r="D31" s="230" t="s">
        <v>51</v>
      </c>
      <c r="E31" s="230" t="s">
        <v>273</v>
      </c>
      <c r="F31" s="230" t="s">
        <v>261</v>
      </c>
      <c r="G31" s="231">
        <f>48200</f>
        <v>48200</v>
      </c>
    </row>
    <row r="32" spans="1:7" ht="24.75" customHeight="1">
      <c r="A32" s="227" t="s">
        <v>265</v>
      </c>
      <c r="B32" s="228" t="s">
        <v>75</v>
      </c>
      <c r="C32" s="229" t="s">
        <v>28</v>
      </c>
      <c r="D32" s="230" t="s">
        <v>51</v>
      </c>
      <c r="E32" s="230" t="s">
        <v>273</v>
      </c>
      <c r="F32" s="230" t="s">
        <v>266</v>
      </c>
      <c r="G32" s="231">
        <v>21800</v>
      </c>
    </row>
    <row r="33" spans="1:7" ht="29.25" customHeight="1">
      <c r="A33" s="227" t="s">
        <v>255</v>
      </c>
      <c r="B33" s="228" t="s">
        <v>75</v>
      </c>
      <c r="C33" s="229" t="s">
        <v>28</v>
      </c>
      <c r="D33" s="230" t="s">
        <v>51</v>
      </c>
      <c r="E33" s="230" t="s">
        <v>273</v>
      </c>
      <c r="F33" s="230" t="s">
        <v>256</v>
      </c>
      <c r="G33" s="231">
        <v>23000</v>
      </c>
    </row>
    <row r="34" spans="1:7" ht="39" customHeight="1">
      <c r="A34" s="238" t="s">
        <v>274</v>
      </c>
      <c r="B34" s="234" t="s">
        <v>75</v>
      </c>
      <c r="C34" s="239" t="s">
        <v>28</v>
      </c>
      <c r="D34" s="240" t="s">
        <v>51</v>
      </c>
      <c r="E34" s="240" t="s">
        <v>275</v>
      </c>
      <c r="F34" s="240"/>
      <c r="G34" s="226">
        <f>SUM(G35:G39)</f>
        <v>354000</v>
      </c>
    </row>
    <row r="35" spans="1:7" ht="17.25" customHeight="1">
      <c r="A35" s="227" t="s">
        <v>260</v>
      </c>
      <c r="B35" s="228" t="s">
        <v>75</v>
      </c>
      <c r="C35" s="229" t="s">
        <v>28</v>
      </c>
      <c r="D35" s="230" t="s">
        <v>51</v>
      </c>
      <c r="E35" s="230" t="s">
        <v>275</v>
      </c>
      <c r="F35" s="230" t="s">
        <v>261</v>
      </c>
      <c r="G35" s="231">
        <v>226000</v>
      </c>
    </row>
    <row r="36" spans="1:7" ht="18.75" customHeight="1">
      <c r="A36" s="227" t="s">
        <v>262</v>
      </c>
      <c r="B36" s="228" t="s">
        <v>75</v>
      </c>
      <c r="C36" s="229" t="s">
        <v>28</v>
      </c>
      <c r="D36" s="230" t="s">
        <v>51</v>
      </c>
      <c r="E36" s="230" t="s">
        <v>275</v>
      </c>
      <c r="F36" s="230" t="s">
        <v>264</v>
      </c>
      <c r="G36" s="231">
        <v>14000</v>
      </c>
    </row>
    <row r="37" spans="1:7" ht="40.5" customHeight="1">
      <c r="A37" s="227" t="s">
        <v>265</v>
      </c>
      <c r="B37" s="228" t="s">
        <v>75</v>
      </c>
      <c r="C37" s="229" t="s">
        <v>28</v>
      </c>
      <c r="D37" s="230" t="s">
        <v>51</v>
      </c>
      <c r="E37" s="230" t="s">
        <v>275</v>
      </c>
      <c r="F37" s="230" t="s">
        <v>266</v>
      </c>
      <c r="G37" s="231">
        <v>62000</v>
      </c>
    </row>
    <row r="38" spans="1:7" ht="27" customHeight="1">
      <c r="A38" s="227" t="s">
        <v>255</v>
      </c>
      <c r="B38" s="228" t="s">
        <v>75</v>
      </c>
      <c r="C38" s="229" t="s">
        <v>28</v>
      </c>
      <c r="D38" s="230" t="s">
        <v>51</v>
      </c>
      <c r="E38" s="230" t="s">
        <v>275</v>
      </c>
      <c r="F38" s="230" t="s">
        <v>256</v>
      </c>
      <c r="G38" s="231">
        <v>42000</v>
      </c>
    </row>
    <row r="39" spans="1:7" ht="20.25" customHeight="1">
      <c r="A39" s="227" t="s">
        <v>276</v>
      </c>
      <c r="B39" s="228" t="s">
        <v>75</v>
      </c>
      <c r="C39" s="229" t="s">
        <v>28</v>
      </c>
      <c r="D39" s="230" t="s">
        <v>51</v>
      </c>
      <c r="E39" s="230" t="s">
        <v>275</v>
      </c>
      <c r="F39" s="230" t="s">
        <v>277</v>
      </c>
      <c r="G39" s="231">
        <v>10000</v>
      </c>
    </row>
    <row r="40" spans="1:7" ht="37.5" customHeight="1">
      <c r="A40" s="222" t="s">
        <v>278</v>
      </c>
      <c r="B40" s="234" t="s">
        <v>75</v>
      </c>
      <c r="C40" s="224" t="s">
        <v>28</v>
      </c>
      <c r="D40" s="225" t="s">
        <v>51</v>
      </c>
      <c r="E40" s="225" t="s">
        <v>279</v>
      </c>
      <c r="F40" s="225"/>
      <c r="G40" s="226">
        <f>G41</f>
        <v>0</v>
      </c>
    </row>
    <row r="41" spans="1:7" ht="18" customHeight="1">
      <c r="A41" s="227" t="s">
        <v>280</v>
      </c>
      <c r="B41" s="228" t="s">
        <v>75</v>
      </c>
      <c r="C41" s="229" t="s">
        <v>28</v>
      </c>
      <c r="D41" s="230" t="s">
        <v>51</v>
      </c>
      <c r="E41" s="230" t="s">
        <v>279</v>
      </c>
      <c r="F41" s="230" t="s">
        <v>281</v>
      </c>
      <c r="G41" s="231"/>
    </row>
    <row r="42" spans="1:7" ht="31.5" customHeight="1">
      <c r="A42" s="222" t="s">
        <v>282</v>
      </c>
      <c r="B42" s="234" t="s">
        <v>75</v>
      </c>
      <c r="C42" s="224" t="s">
        <v>28</v>
      </c>
      <c r="D42" s="225" t="s">
        <v>51</v>
      </c>
      <c r="E42" s="225" t="s">
        <v>283</v>
      </c>
      <c r="F42" s="225"/>
      <c r="G42" s="226">
        <f>G43</f>
        <v>197000</v>
      </c>
    </row>
    <row r="43" spans="1:7" ht="32.25" customHeight="1">
      <c r="A43" s="227" t="s">
        <v>255</v>
      </c>
      <c r="B43" s="228" t="s">
        <v>75</v>
      </c>
      <c r="C43" s="229" t="s">
        <v>28</v>
      </c>
      <c r="D43" s="230" t="s">
        <v>51</v>
      </c>
      <c r="E43" s="230" t="s">
        <v>283</v>
      </c>
      <c r="F43" s="230" t="s">
        <v>256</v>
      </c>
      <c r="G43" s="231">
        <v>197000</v>
      </c>
    </row>
    <row r="44" spans="1:7" ht="38.25" customHeight="1">
      <c r="A44" s="222" t="s">
        <v>284</v>
      </c>
      <c r="B44" s="234" t="s">
        <v>75</v>
      </c>
      <c r="C44" s="224" t="s">
        <v>28</v>
      </c>
      <c r="D44" s="225" t="s">
        <v>51</v>
      </c>
      <c r="E44" s="225" t="s">
        <v>285</v>
      </c>
      <c r="F44" s="225"/>
      <c r="G44" s="226">
        <f>SUM(G45:G45)</f>
        <v>50000</v>
      </c>
    </row>
    <row r="45" spans="1:7" ht="27.75" customHeight="1">
      <c r="A45" s="227" t="s">
        <v>255</v>
      </c>
      <c r="B45" s="228" t="s">
        <v>75</v>
      </c>
      <c r="C45" s="229" t="s">
        <v>28</v>
      </c>
      <c r="D45" s="230" t="s">
        <v>51</v>
      </c>
      <c r="E45" s="230" t="s">
        <v>285</v>
      </c>
      <c r="F45" s="230" t="s">
        <v>256</v>
      </c>
      <c r="G45" s="231">
        <v>50000</v>
      </c>
    </row>
    <row r="46" spans="1:7" ht="49.5" customHeight="1">
      <c r="A46" s="222" t="s">
        <v>286</v>
      </c>
      <c r="B46" s="234" t="s">
        <v>75</v>
      </c>
      <c r="C46" s="224" t="s">
        <v>28</v>
      </c>
      <c r="D46" s="225" t="s">
        <v>51</v>
      </c>
      <c r="E46" s="225" t="s">
        <v>287</v>
      </c>
      <c r="F46" s="225"/>
      <c r="G46" s="226">
        <f>G47</f>
        <v>5000</v>
      </c>
    </row>
    <row r="47" spans="1:7" ht="24" customHeight="1">
      <c r="A47" s="227" t="s">
        <v>255</v>
      </c>
      <c r="B47" s="228" t="s">
        <v>75</v>
      </c>
      <c r="C47" s="229" t="s">
        <v>28</v>
      </c>
      <c r="D47" s="230" t="s">
        <v>51</v>
      </c>
      <c r="E47" s="230" t="s">
        <v>287</v>
      </c>
      <c r="F47" s="230" t="s">
        <v>256</v>
      </c>
      <c r="G47" s="231">
        <v>5000</v>
      </c>
    </row>
    <row r="48" spans="1:7" ht="25.5" customHeight="1">
      <c r="A48" s="237" t="s">
        <v>288</v>
      </c>
      <c r="B48" s="234" t="s">
        <v>75</v>
      </c>
      <c r="C48" s="224" t="s">
        <v>28</v>
      </c>
      <c r="D48" s="225" t="s">
        <v>51</v>
      </c>
      <c r="E48" s="225" t="s">
        <v>289</v>
      </c>
      <c r="F48" s="225"/>
      <c r="G48" s="226">
        <f>G49</f>
        <v>11000</v>
      </c>
    </row>
    <row r="49" spans="1:7" ht="25.5" customHeight="1">
      <c r="A49" s="227" t="s">
        <v>255</v>
      </c>
      <c r="B49" s="228" t="s">
        <v>75</v>
      </c>
      <c r="C49" s="229" t="s">
        <v>28</v>
      </c>
      <c r="D49" s="230" t="s">
        <v>51</v>
      </c>
      <c r="E49" s="230" t="s">
        <v>290</v>
      </c>
      <c r="F49" s="230" t="s">
        <v>256</v>
      </c>
      <c r="G49" s="231">
        <v>11000</v>
      </c>
    </row>
    <row r="50" spans="1:7" ht="28.5" customHeight="1">
      <c r="A50" s="237" t="s">
        <v>291</v>
      </c>
      <c r="B50" s="234" t="s">
        <v>75</v>
      </c>
      <c r="C50" s="224" t="s">
        <v>28</v>
      </c>
      <c r="D50" s="225" t="s">
        <v>51</v>
      </c>
      <c r="E50" s="225" t="s">
        <v>292</v>
      </c>
      <c r="F50" s="225"/>
      <c r="G50" s="226">
        <f>SUM(G51:G53)</f>
        <v>33000</v>
      </c>
    </row>
    <row r="51" spans="1:7" ht="19.5" customHeight="1">
      <c r="A51" s="227" t="s">
        <v>269</v>
      </c>
      <c r="B51" s="228" t="s">
        <v>75</v>
      </c>
      <c r="C51" s="229" t="s">
        <v>28</v>
      </c>
      <c r="D51" s="230" t="s">
        <v>51</v>
      </c>
      <c r="E51" s="230" t="s">
        <v>292</v>
      </c>
      <c r="F51" s="230" t="s">
        <v>261</v>
      </c>
      <c r="G51" s="231">
        <v>10000</v>
      </c>
    </row>
    <row r="52" spans="1:7" ht="41.25" customHeight="1">
      <c r="A52" s="227" t="s">
        <v>265</v>
      </c>
      <c r="B52" s="228" t="s">
        <v>75</v>
      </c>
      <c r="C52" s="229" t="s">
        <v>28</v>
      </c>
      <c r="D52" s="230" t="s">
        <v>51</v>
      </c>
      <c r="E52" s="230" t="s">
        <v>292</v>
      </c>
      <c r="F52" s="230" t="s">
        <v>266</v>
      </c>
      <c r="G52" s="231">
        <v>3000</v>
      </c>
    </row>
    <row r="53" spans="1:7" ht="28.5" customHeight="1">
      <c r="A53" s="227" t="s">
        <v>255</v>
      </c>
      <c r="B53" s="228" t="s">
        <v>75</v>
      </c>
      <c r="C53" s="229" t="s">
        <v>28</v>
      </c>
      <c r="D53" s="230" t="s">
        <v>51</v>
      </c>
      <c r="E53" s="230" t="s">
        <v>292</v>
      </c>
      <c r="F53" s="230" t="s">
        <v>256</v>
      </c>
      <c r="G53" s="231">
        <v>20000</v>
      </c>
    </row>
    <row r="54" spans="1:7" ht="24.75" customHeight="1">
      <c r="A54" s="237" t="s">
        <v>293</v>
      </c>
      <c r="B54" s="234" t="s">
        <v>75</v>
      </c>
      <c r="C54" s="224" t="s">
        <v>28</v>
      </c>
      <c r="D54" s="225" t="s">
        <v>51</v>
      </c>
      <c r="E54" s="225" t="s">
        <v>294</v>
      </c>
      <c r="F54" s="225"/>
      <c r="G54" s="226">
        <f>G55</f>
        <v>11000</v>
      </c>
    </row>
    <row r="55" spans="1:7" ht="33" customHeight="1">
      <c r="A55" s="227" t="s">
        <v>255</v>
      </c>
      <c r="B55" s="228" t="s">
        <v>75</v>
      </c>
      <c r="C55" s="229" t="s">
        <v>28</v>
      </c>
      <c r="D55" s="230" t="s">
        <v>51</v>
      </c>
      <c r="E55" s="230" t="s">
        <v>294</v>
      </c>
      <c r="F55" s="230" t="s">
        <v>256</v>
      </c>
      <c r="G55" s="231">
        <v>11000</v>
      </c>
    </row>
    <row r="56" spans="1:7" ht="27.75" customHeight="1">
      <c r="A56" s="237" t="s">
        <v>295</v>
      </c>
      <c r="B56" s="234" t="s">
        <v>75</v>
      </c>
      <c r="C56" s="224" t="s">
        <v>28</v>
      </c>
      <c r="D56" s="225" t="s">
        <v>51</v>
      </c>
      <c r="E56" s="225" t="s">
        <v>296</v>
      </c>
      <c r="F56" s="225"/>
      <c r="G56" s="226">
        <f>G57</f>
        <v>33000</v>
      </c>
    </row>
    <row r="57" spans="1:7" ht="28.5" customHeight="1">
      <c r="A57" s="227" t="s">
        <v>255</v>
      </c>
      <c r="B57" s="228" t="s">
        <v>75</v>
      </c>
      <c r="C57" s="229" t="s">
        <v>28</v>
      </c>
      <c r="D57" s="230" t="s">
        <v>51</v>
      </c>
      <c r="E57" s="230" t="s">
        <v>296</v>
      </c>
      <c r="F57" s="230" t="s">
        <v>256</v>
      </c>
      <c r="G57" s="231">
        <v>33000</v>
      </c>
    </row>
    <row r="58" spans="1:7" ht="16.5" customHeight="1">
      <c r="A58" s="241" t="s">
        <v>297</v>
      </c>
      <c r="B58" s="242" t="s">
        <v>75</v>
      </c>
      <c r="C58" s="243" t="s">
        <v>28</v>
      </c>
      <c r="D58" s="244" t="s">
        <v>39</v>
      </c>
      <c r="E58" s="244"/>
      <c r="F58" s="244"/>
      <c r="G58" s="245">
        <f>G59</f>
        <v>12900</v>
      </c>
    </row>
    <row r="59" spans="1:7" ht="67.5" customHeight="1">
      <c r="A59" s="246" t="s">
        <v>298</v>
      </c>
      <c r="B59" s="234" t="s">
        <v>75</v>
      </c>
      <c r="C59" s="247" t="s">
        <v>28</v>
      </c>
      <c r="D59" s="248" t="s">
        <v>39</v>
      </c>
      <c r="E59" s="248" t="s">
        <v>299</v>
      </c>
      <c r="F59" s="248"/>
      <c r="G59" s="249">
        <f>G60</f>
        <v>12900</v>
      </c>
    </row>
    <row r="60" spans="1:7" ht="25.5" customHeight="1">
      <c r="A60" s="227" t="s">
        <v>255</v>
      </c>
      <c r="B60" s="228" t="s">
        <v>75</v>
      </c>
      <c r="C60" s="250" t="s">
        <v>28</v>
      </c>
      <c r="D60" s="251" t="s">
        <v>39</v>
      </c>
      <c r="E60" s="251" t="s">
        <v>299</v>
      </c>
      <c r="F60" s="251" t="s">
        <v>256</v>
      </c>
      <c r="G60" s="231">
        <v>12900</v>
      </c>
    </row>
    <row r="61" spans="1:7" ht="16.5" customHeight="1">
      <c r="A61" s="241" t="s">
        <v>300</v>
      </c>
      <c r="B61" s="242" t="s">
        <v>75</v>
      </c>
      <c r="C61" s="243" t="s">
        <v>28</v>
      </c>
      <c r="D61" s="244" t="s">
        <v>52</v>
      </c>
      <c r="E61" s="244"/>
      <c r="F61" s="244"/>
      <c r="G61" s="245">
        <f>G62</f>
        <v>198276</v>
      </c>
    </row>
    <row r="62" spans="1:7" ht="27" customHeight="1">
      <c r="A62" s="246" t="s">
        <v>301</v>
      </c>
      <c r="B62" s="223" t="s">
        <v>75</v>
      </c>
      <c r="C62" s="247" t="s">
        <v>28</v>
      </c>
      <c r="D62" s="248" t="s">
        <v>52</v>
      </c>
      <c r="E62" s="248" t="s">
        <v>302</v>
      </c>
      <c r="F62" s="248"/>
      <c r="G62" s="249">
        <f>G63</f>
        <v>198276</v>
      </c>
    </row>
    <row r="63" spans="1:7" ht="27" customHeight="1">
      <c r="A63" s="227" t="s">
        <v>255</v>
      </c>
      <c r="B63" s="228" t="s">
        <v>75</v>
      </c>
      <c r="C63" s="250" t="s">
        <v>28</v>
      </c>
      <c r="D63" s="251" t="s">
        <v>52</v>
      </c>
      <c r="E63" s="251" t="s">
        <v>302</v>
      </c>
      <c r="F63" s="251" t="s">
        <v>256</v>
      </c>
      <c r="G63" s="231">
        <v>198276</v>
      </c>
    </row>
    <row r="64" spans="1:7" ht="18" customHeight="1">
      <c r="A64" s="241" t="s">
        <v>303</v>
      </c>
      <c r="B64" s="242" t="s">
        <v>75</v>
      </c>
      <c r="C64" s="243" t="s">
        <v>28</v>
      </c>
      <c r="D64" s="244" t="s">
        <v>58</v>
      </c>
      <c r="E64" s="244"/>
      <c r="F64" s="244"/>
      <c r="G64" s="252">
        <f>G65</f>
        <v>100000</v>
      </c>
    </row>
    <row r="65" spans="1:7" ht="20.25" customHeight="1">
      <c r="A65" s="253" t="s">
        <v>304</v>
      </c>
      <c r="B65" s="223" t="s">
        <v>75</v>
      </c>
      <c r="C65" s="247" t="s">
        <v>28</v>
      </c>
      <c r="D65" s="248" t="s">
        <v>58</v>
      </c>
      <c r="E65" s="248" t="s">
        <v>305</v>
      </c>
      <c r="F65" s="248"/>
      <c r="G65" s="254">
        <f>G66</f>
        <v>100000</v>
      </c>
    </row>
    <row r="66" spans="1:7" ht="17.25" customHeight="1">
      <c r="A66" s="255" t="s">
        <v>280</v>
      </c>
      <c r="B66" s="228" t="s">
        <v>75</v>
      </c>
      <c r="C66" s="250" t="s">
        <v>28</v>
      </c>
      <c r="D66" s="251" t="s">
        <v>58</v>
      </c>
      <c r="E66" s="251" t="s">
        <v>305</v>
      </c>
      <c r="F66" s="251" t="s">
        <v>281</v>
      </c>
      <c r="G66" s="256">
        <v>100000</v>
      </c>
    </row>
    <row r="67" spans="1:7" ht="19.5" customHeight="1">
      <c r="A67" s="232" t="s">
        <v>306</v>
      </c>
      <c r="B67" s="216" t="s">
        <v>75</v>
      </c>
      <c r="C67" s="217" t="s">
        <v>28</v>
      </c>
      <c r="D67" s="218" t="s">
        <v>68</v>
      </c>
      <c r="E67" s="218" t="s">
        <v>307</v>
      </c>
      <c r="F67" s="218"/>
      <c r="G67" s="233">
        <f>G68+G70+G72+G74+G76+G83+G92</f>
        <v>9576000</v>
      </c>
    </row>
    <row r="68" spans="1:7" ht="38.25" customHeight="1">
      <c r="A68" s="222" t="s">
        <v>596</v>
      </c>
      <c r="B68" s="223" t="s">
        <v>75</v>
      </c>
      <c r="C68" s="224" t="s">
        <v>28</v>
      </c>
      <c r="D68" s="225" t="s">
        <v>68</v>
      </c>
      <c r="E68" s="362" t="s">
        <v>590</v>
      </c>
      <c r="F68" s="225"/>
      <c r="G68" s="258">
        <f>G69</f>
        <v>80000</v>
      </c>
    </row>
    <row r="69" spans="1:7" ht="26.25" customHeight="1">
      <c r="A69" s="227" t="s">
        <v>255</v>
      </c>
      <c r="B69" s="228" t="s">
        <v>75</v>
      </c>
      <c r="C69" s="229" t="s">
        <v>28</v>
      </c>
      <c r="D69" s="230" t="s">
        <v>68</v>
      </c>
      <c r="E69" s="230" t="s">
        <v>590</v>
      </c>
      <c r="F69" s="230" t="s">
        <v>256</v>
      </c>
      <c r="G69" s="259">
        <v>80000</v>
      </c>
    </row>
    <row r="70" spans="1:7" ht="42.75" customHeight="1">
      <c r="A70" s="222" t="s">
        <v>597</v>
      </c>
      <c r="B70" s="223" t="s">
        <v>75</v>
      </c>
      <c r="C70" s="224" t="s">
        <v>28</v>
      </c>
      <c r="D70" s="225" t="s">
        <v>68</v>
      </c>
      <c r="E70" s="362" t="s">
        <v>591</v>
      </c>
      <c r="F70" s="225"/>
      <c r="G70" s="258">
        <f>G71</f>
        <v>78000</v>
      </c>
    </row>
    <row r="71" spans="1:7" ht="26.25" customHeight="1">
      <c r="A71" s="227" t="s">
        <v>255</v>
      </c>
      <c r="B71" s="228" t="s">
        <v>75</v>
      </c>
      <c r="C71" s="229" t="s">
        <v>28</v>
      </c>
      <c r="D71" s="230" t="s">
        <v>68</v>
      </c>
      <c r="E71" s="230" t="s">
        <v>591</v>
      </c>
      <c r="F71" s="230" t="s">
        <v>256</v>
      </c>
      <c r="G71" s="259">
        <v>78000</v>
      </c>
    </row>
    <row r="72" spans="1:7" ht="50.25" customHeight="1">
      <c r="A72" s="222" t="s">
        <v>598</v>
      </c>
      <c r="B72" s="223" t="s">
        <v>75</v>
      </c>
      <c r="C72" s="224" t="s">
        <v>28</v>
      </c>
      <c r="D72" s="225" t="s">
        <v>68</v>
      </c>
      <c r="E72" s="362" t="s">
        <v>592</v>
      </c>
      <c r="F72" s="225"/>
      <c r="G72" s="258">
        <f>G73</f>
        <v>442000</v>
      </c>
    </row>
    <row r="73" spans="1:7" ht="26.25" customHeight="1">
      <c r="A73" s="227" t="s">
        <v>255</v>
      </c>
      <c r="B73" s="228" t="s">
        <v>75</v>
      </c>
      <c r="C73" s="229" t="s">
        <v>28</v>
      </c>
      <c r="D73" s="230" t="s">
        <v>68</v>
      </c>
      <c r="E73" s="230" t="s">
        <v>592</v>
      </c>
      <c r="F73" s="230" t="s">
        <v>256</v>
      </c>
      <c r="G73" s="259">
        <v>442000</v>
      </c>
    </row>
    <row r="74" spans="1:7" ht="45" customHeight="1">
      <c r="A74" s="222" t="s">
        <v>599</v>
      </c>
      <c r="B74" s="223" t="s">
        <v>75</v>
      </c>
      <c r="C74" s="224" t="s">
        <v>28</v>
      </c>
      <c r="D74" s="225" t="s">
        <v>68</v>
      </c>
      <c r="E74" s="362" t="s">
        <v>589</v>
      </c>
      <c r="F74" s="225"/>
      <c r="G74" s="258">
        <f>G75</f>
        <v>1000000</v>
      </c>
    </row>
    <row r="75" spans="1:7" ht="26.25" customHeight="1">
      <c r="A75" s="227" t="s">
        <v>255</v>
      </c>
      <c r="B75" s="228" t="s">
        <v>75</v>
      </c>
      <c r="C75" s="229" t="s">
        <v>28</v>
      </c>
      <c r="D75" s="230" t="s">
        <v>68</v>
      </c>
      <c r="E75" s="230" t="s">
        <v>589</v>
      </c>
      <c r="F75" s="230" t="s">
        <v>256</v>
      </c>
      <c r="G75" s="259">
        <v>1000000</v>
      </c>
    </row>
    <row r="76" spans="1:7" ht="25.5" customHeight="1">
      <c r="A76" s="222" t="s">
        <v>308</v>
      </c>
      <c r="B76" s="223" t="s">
        <v>75</v>
      </c>
      <c r="C76" s="224" t="s">
        <v>28</v>
      </c>
      <c r="D76" s="225" t="s">
        <v>68</v>
      </c>
      <c r="E76" s="225" t="s">
        <v>309</v>
      </c>
      <c r="F76" s="225"/>
      <c r="G76" s="226">
        <f>SUM(G77:G82)</f>
        <v>1122000</v>
      </c>
    </row>
    <row r="77" spans="1:7" ht="26.25" customHeight="1">
      <c r="A77" s="227" t="s">
        <v>255</v>
      </c>
      <c r="B77" s="228" t="s">
        <v>75</v>
      </c>
      <c r="C77" s="229" t="s">
        <v>28</v>
      </c>
      <c r="D77" s="230" t="s">
        <v>68</v>
      </c>
      <c r="E77" s="230" t="s">
        <v>309</v>
      </c>
      <c r="F77" s="230" t="s">
        <v>256</v>
      </c>
      <c r="G77" s="231">
        <v>946000</v>
      </c>
    </row>
    <row r="78" spans="1:7" ht="20.25" customHeight="1">
      <c r="A78" s="227" t="s">
        <v>310</v>
      </c>
      <c r="B78" s="228" t="s">
        <v>75</v>
      </c>
      <c r="C78" s="229" t="s">
        <v>28</v>
      </c>
      <c r="D78" s="230" t="s">
        <v>68</v>
      </c>
      <c r="E78" s="230" t="s">
        <v>309</v>
      </c>
      <c r="F78" s="230" t="s">
        <v>311</v>
      </c>
      <c r="G78" s="231">
        <v>16000</v>
      </c>
    </row>
    <row r="79" spans="1:7" ht="28.5" customHeight="1">
      <c r="A79" s="257" t="s">
        <v>312</v>
      </c>
      <c r="B79" s="228" t="s">
        <v>75</v>
      </c>
      <c r="C79" s="229" t="s">
        <v>28</v>
      </c>
      <c r="D79" s="230" t="s">
        <v>68</v>
      </c>
      <c r="E79" s="230" t="s">
        <v>309</v>
      </c>
      <c r="F79" s="230" t="s">
        <v>313</v>
      </c>
      <c r="G79" s="231">
        <v>95000</v>
      </c>
    </row>
    <row r="80" spans="1:7" ht="24" customHeight="1">
      <c r="A80" s="227" t="s">
        <v>314</v>
      </c>
      <c r="B80" s="228" t="s">
        <v>75</v>
      </c>
      <c r="C80" s="229" t="s">
        <v>28</v>
      </c>
      <c r="D80" s="230" t="s">
        <v>68</v>
      </c>
      <c r="E80" s="230" t="s">
        <v>309</v>
      </c>
      <c r="F80" s="230" t="s">
        <v>315</v>
      </c>
      <c r="G80" s="231">
        <v>74</v>
      </c>
    </row>
    <row r="81" spans="1:7" ht="21" customHeight="1">
      <c r="A81" s="227" t="s">
        <v>316</v>
      </c>
      <c r="B81" s="228" t="s">
        <v>75</v>
      </c>
      <c r="C81" s="229" t="s">
        <v>28</v>
      </c>
      <c r="D81" s="230" t="s">
        <v>68</v>
      </c>
      <c r="E81" s="230" t="s">
        <v>309</v>
      </c>
      <c r="F81" s="230" t="s">
        <v>317</v>
      </c>
      <c r="G81" s="231">
        <v>21926</v>
      </c>
    </row>
    <row r="82" spans="1:7" ht="18.75" customHeight="1">
      <c r="A82" s="227" t="s">
        <v>318</v>
      </c>
      <c r="B82" s="228" t="s">
        <v>75</v>
      </c>
      <c r="C82" s="229" t="s">
        <v>28</v>
      </c>
      <c r="D82" s="230" t="s">
        <v>68</v>
      </c>
      <c r="E82" s="230" t="s">
        <v>309</v>
      </c>
      <c r="F82" s="230" t="s">
        <v>319</v>
      </c>
      <c r="G82" s="231">
        <v>43000</v>
      </c>
    </row>
    <row r="83" spans="1:7" ht="15" customHeight="1">
      <c r="A83" s="222" t="s">
        <v>320</v>
      </c>
      <c r="B83" s="223" t="s">
        <v>75</v>
      </c>
      <c r="C83" s="224" t="s">
        <v>28</v>
      </c>
      <c r="D83" s="225" t="s">
        <v>68</v>
      </c>
      <c r="E83" s="225" t="s">
        <v>321</v>
      </c>
      <c r="F83" s="225"/>
      <c r="G83" s="258">
        <f>SUM(G84:G91)</f>
        <v>6849000</v>
      </c>
    </row>
    <row r="84" spans="1:7" ht="20.25" customHeight="1">
      <c r="A84" s="227" t="s">
        <v>322</v>
      </c>
      <c r="B84" s="228" t="s">
        <v>75</v>
      </c>
      <c r="C84" s="229" t="s">
        <v>28</v>
      </c>
      <c r="D84" s="230" t="s">
        <v>68</v>
      </c>
      <c r="E84" s="230" t="s">
        <v>321</v>
      </c>
      <c r="F84" s="230" t="s">
        <v>323</v>
      </c>
      <c r="G84" s="259">
        <v>3000000</v>
      </c>
    </row>
    <row r="85" spans="1:7" ht="33.75" customHeight="1">
      <c r="A85" s="227" t="s">
        <v>324</v>
      </c>
      <c r="B85" s="228" t="s">
        <v>75</v>
      </c>
      <c r="C85" s="229" t="s">
        <v>28</v>
      </c>
      <c r="D85" s="230" t="s">
        <v>68</v>
      </c>
      <c r="E85" s="230" t="s">
        <v>321</v>
      </c>
      <c r="F85" s="230" t="s">
        <v>325</v>
      </c>
      <c r="G85" s="259">
        <v>20000</v>
      </c>
    </row>
    <row r="86" spans="1:7" ht="24.75" customHeight="1">
      <c r="A86" s="227" t="s">
        <v>326</v>
      </c>
      <c r="B86" s="260" t="s">
        <v>75</v>
      </c>
      <c r="C86" s="229" t="s">
        <v>28</v>
      </c>
      <c r="D86" s="230" t="s">
        <v>68</v>
      </c>
      <c r="E86" s="230" t="s">
        <v>321</v>
      </c>
      <c r="F86" s="230" t="s">
        <v>327</v>
      </c>
      <c r="G86" s="259">
        <v>782000</v>
      </c>
    </row>
    <row r="87" spans="1:7" ht="34.5" customHeight="1">
      <c r="A87" s="227" t="s">
        <v>328</v>
      </c>
      <c r="B87" s="228" t="s">
        <v>75</v>
      </c>
      <c r="C87" s="229" t="s">
        <v>28</v>
      </c>
      <c r="D87" s="230" t="s">
        <v>68</v>
      </c>
      <c r="E87" s="230" t="s">
        <v>321</v>
      </c>
      <c r="F87" s="230" t="s">
        <v>256</v>
      </c>
      <c r="G87" s="259">
        <v>2906883</v>
      </c>
    </row>
    <row r="88" spans="1:7" ht="37.5" customHeight="1">
      <c r="A88" s="261" t="s">
        <v>329</v>
      </c>
      <c r="B88" s="228" t="s">
        <v>75</v>
      </c>
      <c r="C88" s="229" t="s">
        <v>28</v>
      </c>
      <c r="D88" s="230" t="s">
        <v>68</v>
      </c>
      <c r="E88" s="230" t="s">
        <v>321</v>
      </c>
      <c r="F88" s="230" t="s">
        <v>313</v>
      </c>
      <c r="G88" s="259">
        <v>5000</v>
      </c>
    </row>
    <row r="89" spans="1:7" ht="22.5" customHeight="1">
      <c r="A89" s="227" t="s">
        <v>314</v>
      </c>
      <c r="B89" s="223" t="s">
        <v>75</v>
      </c>
      <c r="C89" s="229" t="s">
        <v>28</v>
      </c>
      <c r="D89" s="230" t="s">
        <v>68</v>
      </c>
      <c r="E89" s="230" t="s">
        <v>321</v>
      </c>
      <c r="F89" s="230" t="s">
        <v>315</v>
      </c>
      <c r="G89" s="231">
        <v>86000</v>
      </c>
    </row>
    <row r="90" spans="1:7" ht="28.5" customHeight="1">
      <c r="A90" s="227" t="s">
        <v>316</v>
      </c>
      <c r="B90" s="260" t="s">
        <v>75</v>
      </c>
      <c r="C90" s="229" t="s">
        <v>28</v>
      </c>
      <c r="D90" s="230" t="s">
        <v>68</v>
      </c>
      <c r="E90" s="230" t="s">
        <v>321</v>
      </c>
      <c r="F90" s="230" t="s">
        <v>317</v>
      </c>
      <c r="G90" s="231">
        <v>27117</v>
      </c>
    </row>
    <row r="91" spans="1:7" ht="21" customHeight="1">
      <c r="A91" s="227" t="s">
        <v>318</v>
      </c>
      <c r="B91" s="260" t="s">
        <v>75</v>
      </c>
      <c r="C91" s="229" t="s">
        <v>28</v>
      </c>
      <c r="D91" s="230" t="s">
        <v>68</v>
      </c>
      <c r="E91" s="230" t="s">
        <v>321</v>
      </c>
      <c r="F91" s="230" t="s">
        <v>319</v>
      </c>
      <c r="G91" s="231">
        <v>22000</v>
      </c>
    </row>
    <row r="92" spans="1:11" ht="18.75" customHeight="1">
      <c r="A92" s="236" t="s">
        <v>330</v>
      </c>
      <c r="B92" s="223" t="s">
        <v>75</v>
      </c>
      <c r="C92" s="262" t="s">
        <v>28</v>
      </c>
      <c r="D92" s="225" t="s">
        <v>68</v>
      </c>
      <c r="E92" s="225" t="s">
        <v>331</v>
      </c>
      <c r="F92" s="263"/>
      <c r="G92" s="226">
        <f>SUM(G93:G93)</f>
        <v>5000</v>
      </c>
      <c r="H92" s="220"/>
      <c r="I92" s="220"/>
      <c r="K92" s="221"/>
    </row>
    <row r="93" spans="1:7" ht="26.25" customHeight="1">
      <c r="A93" s="227" t="s">
        <v>328</v>
      </c>
      <c r="B93" s="228" t="s">
        <v>75</v>
      </c>
      <c r="C93" s="264" t="s">
        <v>28</v>
      </c>
      <c r="D93" s="263" t="s">
        <v>68</v>
      </c>
      <c r="E93" s="230" t="s">
        <v>331</v>
      </c>
      <c r="F93" s="263" t="s">
        <v>256</v>
      </c>
      <c r="G93" s="231">
        <v>5000</v>
      </c>
    </row>
    <row r="94" spans="1:7" ht="15.75" customHeight="1">
      <c r="A94" s="265" t="s">
        <v>332</v>
      </c>
      <c r="B94" s="266" t="s">
        <v>75</v>
      </c>
      <c r="C94" s="267" t="s">
        <v>31</v>
      </c>
      <c r="D94" s="268"/>
      <c r="E94" s="268"/>
      <c r="F94" s="268"/>
      <c r="G94" s="269">
        <f>G95</f>
        <v>691000</v>
      </c>
    </row>
    <row r="95" spans="1:7" ht="19.5" customHeight="1">
      <c r="A95" s="270" t="s">
        <v>333</v>
      </c>
      <c r="B95" s="242" t="s">
        <v>75</v>
      </c>
      <c r="C95" s="217" t="s">
        <v>31</v>
      </c>
      <c r="D95" s="218" t="s">
        <v>44</v>
      </c>
      <c r="E95" s="218"/>
      <c r="F95" s="218"/>
      <c r="G95" s="219">
        <f>G96</f>
        <v>691000</v>
      </c>
    </row>
    <row r="96" spans="1:10" ht="24.75" customHeight="1">
      <c r="A96" s="237" t="s">
        <v>334</v>
      </c>
      <c r="B96" s="223" t="s">
        <v>75</v>
      </c>
      <c r="C96" s="224" t="s">
        <v>31</v>
      </c>
      <c r="D96" s="225" t="s">
        <v>44</v>
      </c>
      <c r="E96" s="225" t="s">
        <v>335</v>
      </c>
      <c r="F96" s="225"/>
      <c r="G96" s="226">
        <f>G97</f>
        <v>691000</v>
      </c>
      <c r="H96" s="220"/>
      <c r="I96" s="220"/>
      <c r="J96" s="221"/>
    </row>
    <row r="97" spans="1:10" ht="17.25" customHeight="1">
      <c r="A97" s="227" t="s">
        <v>276</v>
      </c>
      <c r="B97" s="228" t="s">
        <v>75</v>
      </c>
      <c r="C97" s="229" t="s">
        <v>31</v>
      </c>
      <c r="D97" s="230" t="s">
        <v>44</v>
      </c>
      <c r="E97" s="230" t="s">
        <v>335</v>
      </c>
      <c r="F97" s="230" t="s">
        <v>277</v>
      </c>
      <c r="G97" s="231">
        <v>691000</v>
      </c>
      <c r="H97" s="220"/>
      <c r="I97" s="220"/>
      <c r="J97" s="221"/>
    </row>
    <row r="98" spans="1:10" ht="26.25" customHeight="1">
      <c r="A98" s="265" t="s">
        <v>336</v>
      </c>
      <c r="B98" s="266" t="s">
        <v>75</v>
      </c>
      <c r="C98" s="267" t="s">
        <v>51</v>
      </c>
      <c r="D98" s="271"/>
      <c r="E98" s="271"/>
      <c r="F98" s="271"/>
      <c r="G98" s="269">
        <f>G99+G102+G107</f>
        <v>8630631.96</v>
      </c>
      <c r="H98" s="220"/>
      <c r="I98" s="220"/>
      <c r="J98" s="221"/>
    </row>
    <row r="99" spans="1:9" ht="23.25" customHeight="1">
      <c r="A99" s="215" t="s">
        <v>337</v>
      </c>
      <c r="B99" s="216" t="s">
        <v>75</v>
      </c>
      <c r="C99" s="272" t="s">
        <v>51</v>
      </c>
      <c r="D99" s="218" t="s">
        <v>39</v>
      </c>
      <c r="E99" s="218"/>
      <c r="F99" s="218"/>
      <c r="G99" s="219">
        <f>G100</f>
        <v>396000</v>
      </c>
      <c r="H99" s="220"/>
      <c r="I99" s="220"/>
    </row>
    <row r="100" spans="1:10" ht="38.25" customHeight="1">
      <c r="A100" s="237" t="s">
        <v>338</v>
      </c>
      <c r="B100" s="223" t="s">
        <v>75</v>
      </c>
      <c r="C100" s="273" t="s">
        <v>51</v>
      </c>
      <c r="D100" s="225" t="s">
        <v>39</v>
      </c>
      <c r="E100" s="225" t="s">
        <v>339</v>
      </c>
      <c r="F100" s="225"/>
      <c r="G100" s="226">
        <f>G101</f>
        <v>396000</v>
      </c>
      <c r="J100" s="235"/>
    </row>
    <row r="101" spans="1:7" ht="32.25" customHeight="1">
      <c r="A101" s="227" t="s">
        <v>328</v>
      </c>
      <c r="B101" s="228" t="s">
        <v>75</v>
      </c>
      <c r="C101" s="274" t="s">
        <v>51</v>
      </c>
      <c r="D101" s="230" t="s">
        <v>39</v>
      </c>
      <c r="E101" s="230" t="s">
        <v>339</v>
      </c>
      <c r="F101" s="230" t="s">
        <v>256</v>
      </c>
      <c r="G101" s="231">
        <v>396000</v>
      </c>
    </row>
    <row r="102" spans="1:7" ht="21.75" customHeight="1">
      <c r="A102" s="215" t="s">
        <v>340</v>
      </c>
      <c r="B102" s="216" t="s">
        <v>75</v>
      </c>
      <c r="C102" s="272" t="s">
        <v>51</v>
      </c>
      <c r="D102" s="218" t="s">
        <v>341</v>
      </c>
      <c r="E102" s="218"/>
      <c r="F102" s="218"/>
      <c r="G102" s="219">
        <f>G103+G105</f>
        <v>5591175.17</v>
      </c>
    </row>
    <row r="103" spans="1:7" ht="21.75" customHeight="1">
      <c r="A103" s="222" t="s">
        <v>586</v>
      </c>
      <c r="B103" s="223" t="s">
        <v>75</v>
      </c>
      <c r="C103" s="224" t="s">
        <v>51</v>
      </c>
      <c r="D103" s="225" t="s">
        <v>341</v>
      </c>
      <c r="E103" s="225" t="s">
        <v>587</v>
      </c>
      <c r="F103" s="230"/>
      <c r="G103" s="226">
        <f>G104</f>
        <v>870175.17</v>
      </c>
    </row>
    <row r="104" spans="1:7" ht="21.75" customHeight="1">
      <c r="A104" s="261" t="s">
        <v>371</v>
      </c>
      <c r="B104" s="228" t="s">
        <v>75</v>
      </c>
      <c r="C104" s="274" t="s">
        <v>51</v>
      </c>
      <c r="D104" s="230" t="s">
        <v>341</v>
      </c>
      <c r="E104" s="230" t="s">
        <v>587</v>
      </c>
      <c r="F104" s="230" t="s">
        <v>345</v>
      </c>
      <c r="G104" s="231">
        <v>870175.17</v>
      </c>
    </row>
    <row r="105" spans="1:7" ht="44.25" customHeight="1">
      <c r="A105" s="222" t="s">
        <v>342</v>
      </c>
      <c r="B105" s="223" t="s">
        <v>75</v>
      </c>
      <c r="C105" s="224" t="s">
        <v>51</v>
      </c>
      <c r="D105" s="225" t="s">
        <v>341</v>
      </c>
      <c r="E105" s="225" t="s">
        <v>343</v>
      </c>
      <c r="F105" s="230"/>
      <c r="G105" s="226">
        <f>G106</f>
        <v>4721000</v>
      </c>
    </row>
    <row r="106" spans="1:7" ht="49.5" customHeight="1">
      <c r="A106" s="227" t="s">
        <v>344</v>
      </c>
      <c r="B106" s="228" t="s">
        <v>75</v>
      </c>
      <c r="C106" s="229" t="s">
        <v>51</v>
      </c>
      <c r="D106" s="230" t="s">
        <v>341</v>
      </c>
      <c r="E106" s="230" t="s">
        <v>343</v>
      </c>
      <c r="F106" s="230" t="s">
        <v>345</v>
      </c>
      <c r="G106" s="231">
        <v>4721000</v>
      </c>
    </row>
    <row r="107" spans="1:7" ht="21" customHeight="1">
      <c r="A107" s="215" t="s">
        <v>346</v>
      </c>
      <c r="B107" s="216" t="s">
        <v>75</v>
      </c>
      <c r="C107" s="272" t="s">
        <v>51</v>
      </c>
      <c r="D107" s="218" t="s">
        <v>63</v>
      </c>
      <c r="E107" s="218"/>
      <c r="F107" s="218"/>
      <c r="G107" s="219">
        <f>G108+G110+G113</f>
        <v>2643456.79</v>
      </c>
    </row>
    <row r="108" spans="1:7" ht="34.5" customHeight="1">
      <c r="A108" s="222" t="s">
        <v>609</v>
      </c>
      <c r="B108" s="223" t="s">
        <v>75</v>
      </c>
      <c r="C108" s="224" t="s">
        <v>51</v>
      </c>
      <c r="D108" s="225" t="s">
        <v>341</v>
      </c>
      <c r="E108" s="225" t="s">
        <v>610</v>
      </c>
      <c r="F108" s="230"/>
      <c r="G108" s="226">
        <f>G109</f>
        <v>1083713.33</v>
      </c>
    </row>
    <row r="109" spans="1:7" ht="67.5" customHeight="1">
      <c r="A109" s="227" t="s">
        <v>344</v>
      </c>
      <c r="B109" s="228" t="s">
        <v>75</v>
      </c>
      <c r="C109" s="229" t="s">
        <v>51</v>
      </c>
      <c r="D109" s="230" t="s">
        <v>341</v>
      </c>
      <c r="E109" s="230" t="s">
        <v>610</v>
      </c>
      <c r="F109" s="230" t="s">
        <v>345</v>
      </c>
      <c r="G109" s="231">
        <v>1083713.33</v>
      </c>
    </row>
    <row r="110" spans="1:7" ht="35.25" customHeight="1">
      <c r="A110" s="222" t="s">
        <v>609</v>
      </c>
      <c r="B110" s="223" t="s">
        <v>75</v>
      </c>
      <c r="C110" s="224" t="s">
        <v>51</v>
      </c>
      <c r="D110" s="225" t="s">
        <v>341</v>
      </c>
      <c r="E110" s="225" t="s">
        <v>612</v>
      </c>
      <c r="F110" s="230"/>
      <c r="G110" s="226">
        <f>G111+G112</f>
        <v>1299743.46</v>
      </c>
    </row>
    <row r="111" spans="1:7" ht="67.5" customHeight="1">
      <c r="A111" s="261" t="s">
        <v>348</v>
      </c>
      <c r="B111" s="228" t="s">
        <v>75</v>
      </c>
      <c r="C111" s="229" t="s">
        <v>51</v>
      </c>
      <c r="D111" s="230" t="s">
        <v>341</v>
      </c>
      <c r="E111" s="230" t="s">
        <v>612</v>
      </c>
      <c r="F111" s="230" t="s">
        <v>349</v>
      </c>
      <c r="G111" s="231">
        <v>866495.64</v>
      </c>
    </row>
    <row r="112" spans="1:7" ht="86.25" customHeight="1">
      <c r="A112" s="261" t="s">
        <v>350</v>
      </c>
      <c r="B112" s="228" t="s">
        <v>75</v>
      </c>
      <c r="C112" s="229" t="s">
        <v>51</v>
      </c>
      <c r="D112" s="230" t="s">
        <v>341</v>
      </c>
      <c r="E112" s="230" t="s">
        <v>612</v>
      </c>
      <c r="F112" s="230" t="s">
        <v>351</v>
      </c>
      <c r="G112" s="231">
        <v>433247.82</v>
      </c>
    </row>
    <row r="113" spans="1:7" ht="40.5" customHeight="1">
      <c r="A113" s="237" t="s">
        <v>347</v>
      </c>
      <c r="B113" s="223" t="s">
        <v>75</v>
      </c>
      <c r="C113" s="273" t="s">
        <v>51</v>
      </c>
      <c r="D113" s="225" t="s">
        <v>63</v>
      </c>
      <c r="E113" s="225" t="s">
        <v>611</v>
      </c>
      <c r="F113" s="225"/>
      <c r="G113" s="226">
        <f>G115+G114</f>
        <v>260000</v>
      </c>
    </row>
    <row r="114" spans="1:10" ht="52.5" customHeight="1">
      <c r="A114" s="261" t="s">
        <v>348</v>
      </c>
      <c r="B114" s="228" t="s">
        <v>75</v>
      </c>
      <c r="C114" s="274" t="s">
        <v>51</v>
      </c>
      <c r="D114" s="230" t="s">
        <v>63</v>
      </c>
      <c r="E114" s="230" t="s">
        <v>611</v>
      </c>
      <c r="F114" s="230" t="s">
        <v>349</v>
      </c>
      <c r="G114" s="231">
        <v>110000</v>
      </c>
      <c r="H114" s="220"/>
      <c r="J114" s="221"/>
    </row>
    <row r="115" spans="1:8" ht="71.25" customHeight="1">
      <c r="A115" s="261" t="s">
        <v>350</v>
      </c>
      <c r="B115" s="228" t="s">
        <v>75</v>
      </c>
      <c r="C115" s="274" t="s">
        <v>51</v>
      </c>
      <c r="D115" s="230" t="s">
        <v>63</v>
      </c>
      <c r="E115" s="230" t="s">
        <v>611</v>
      </c>
      <c r="F115" s="230" t="s">
        <v>351</v>
      </c>
      <c r="G115" s="231">
        <v>150000</v>
      </c>
      <c r="H115" s="220"/>
    </row>
    <row r="116" spans="1:10" ht="32.25" customHeight="1">
      <c r="A116" s="275" t="s">
        <v>352</v>
      </c>
      <c r="B116" s="266" t="s">
        <v>75</v>
      </c>
      <c r="C116" s="268" t="s">
        <v>39</v>
      </c>
      <c r="D116" s="268"/>
      <c r="E116" s="268"/>
      <c r="F116" s="268"/>
      <c r="G116" s="269">
        <f>G117+G132</f>
        <v>109622268.17999999</v>
      </c>
      <c r="H116" s="220"/>
      <c r="J116" s="221"/>
    </row>
    <row r="117" spans="1:10" ht="22.5" customHeight="1">
      <c r="A117" s="276" t="s">
        <v>353</v>
      </c>
      <c r="B117" s="216" t="s">
        <v>75</v>
      </c>
      <c r="C117" s="272" t="s">
        <v>39</v>
      </c>
      <c r="D117" s="272" t="s">
        <v>28</v>
      </c>
      <c r="E117" s="277"/>
      <c r="F117" s="277"/>
      <c r="G117" s="233">
        <f>G118+G123+G127+G130</f>
        <v>108269964.83</v>
      </c>
      <c r="H117" s="220"/>
      <c r="J117" s="221"/>
    </row>
    <row r="118" spans="1:8" ht="38.25" customHeight="1">
      <c r="A118" s="222" t="s">
        <v>354</v>
      </c>
      <c r="B118" s="223" t="s">
        <v>75</v>
      </c>
      <c r="C118" s="273" t="s">
        <v>39</v>
      </c>
      <c r="D118" s="273" t="s">
        <v>28</v>
      </c>
      <c r="E118" s="273" t="s">
        <v>355</v>
      </c>
      <c r="F118" s="230"/>
      <c r="G118" s="258">
        <f>G119+G120+G121+G122</f>
        <v>93629472.14</v>
      </c>
      <c r="H118" s="220"/>
    </row>
    <row r="119" spans="1:8" ht="38.25" customHeight="1">
      <c r="A119" s="227" t="s">
        <v>364</v>
      </c>
      <c r="B119" s="228" t="s">
        <v>75</v>
      </c>
      <c r="C119" s="274" t="s">
        <v>39</v>
      </c>
      <c r="D119" s="274" t="s">
        <v>28</v>
      </c>
      <c r="E119" s="274" t="s">
        <v>355</v>
      </c>
      <c r="F119" s="230" t="s">
        <v>365</v>
      </c>
      <c r="G119" s="259">
        <v>39091205.07</v>
      </c>
      <c r="H119" s="220"/>
    </row>
    <row r="120" spans="1:8" ht="38.25">
      <c r="A120" s="227" t="s">
        <v>356</v>
      </c>
      <c r="B120" s="228" t="s">
        <v>75</v>
      </c>
      <c r="C120" s="274" t="s">
        <v>39</v>
      </c>
      <c r="D120" s="274" t="s">
        <v>28</v>
      </c>
      <c r="E120" s="274" t="s">
        <v>355</v>
      </c>
      <c r="F120" s="230" t="s">
        <v>357</v>
      </c>
      <c r="G120" s="259">
        <v>7372534.9</v>
      </c>
      <c r="H120" s="220"/>
    </row>
    <row r="121" spans="1:10" ht="25.5">
      <c r="A121" s="227" t="s">
        <v>358</v>
      </c>
      <c r="B121" s="228" t="s">
        <v>75</v>
      </c>
      <c r="C121" s="274" t="s">
        <v>39</v>
      </c>
      <c r="D121" s="274" t="s">
        <v>28</v>
      </c>
      <c r="E121" s="274" t="s">
        <v>355</v>
      </c>
      <c r="F121" s="230" t="s">
        <v>357</v>
      </c>
      <c r="G121" s="259">
        <v>28535507.17</v>
      </c>
      <c r="J121" s="235"/>
    </row>
    <row r="122" spans="1:10" ht="25.5">
      <c r="A122" s="227" t="s">
        <v>358</v>
      </c>
      <c r="B122" s="228" t="s">
        <v>75</v>
      </c>
      <c r="C122" s="274" t="s">
        <v>39</v>
      </c>
      <c r="D122" s="274" t="s">
        <v>28</v>
      </c>
      <c r="E122" s="274" t="s">
        <v>355</v>
      </c>
      <c r="F122" s="230" t="s">
        <v>357</v>
      </c>
      <c r="G122" s="259">
        <v>18630225</v>
      </c>
      <c r="J122" s="235"/>
    </row>
    <row r="123" spans="1:7" ht="33" customHeight="1">
      <c r="A123" s="222" t="s">
        <v>359</v>
      </c>
      <c r="B123" s="223" t="s">
        <v>75</v>
      </c>
      <c r="C123" s="273" t="s">
        <v>39</v>
      </c>
      <c r="D123" s="273" t="s">
        <v>28</v>
      </c>
      <c r="E123" s="273" t="s">
        <v>360</v>
      </c>
      <c r="F123" s="230"/>
      <c r="G123" s="258">
        <f>G124+G125+G126</f>
        <v>12300792.69</v>
      </c>
    </row>
    <row r="124" spans="1:7" ht="33" customHeight="1">
      <c r="A124" s="227" t="s">
        <v>364</v>
      </c>
      <c r="B124" s="228" t="s">
        <v>75</v>
      </c>
      <c r="C124" s="274" t="s">
        <v>39</v>
      </c>
      <c r="D124" s="274" t="s">
        <v>28</v>
      </c>
      <c r="E124" s="274" t="s">
        <v>360</v>
      </c>
      <c r="F124" s="230" t="s">
        <v>365</v>
      </c>
      <c r="G124" s="259">
        <v>12177974.43</v>
      </c>
    </row>
    <row r="125" spans="1:7" ht="45" customHeight="1">
      <c r="A125" s="227" t="s">
        <v>361</v>
      </c>
      <c r="B125" s="228" t="s">
        <v>75</v>
      </c>
      <c r="C125" s="274" t="s">
        <v>39</v>
      </c>
      <c r="D125" s="274" t="s">
        <v>28</v>
      </c>
      <c r="E125" s="274" t="s">
        <v>360</v>
      </c>
      <c r="F125" s="230" t="s">
        <v>357</v>
      </c>
      <c r="G125" s="259">
        <v>42023.1</v>
      </c>
    </row>
    <row r="126" spans="1:7" ht="30" customHeight="1">
      <c r="A126" s="227" t="s">
        <v>358</v>
      </c>
      <c r="B126" s="228" t="s">
        <v>75</v>
      </c>
      <c r="C126" s="274" t="s">
        <v>39</v>
      </c>
      <c r="D126" s="274" t="s">
        <v>28</v>
      </c>
      <c r="E126" s="274" t="s">
        <v>360</v>
      </c>
      <c r="F126" s="230" t="s">
        <v>357</v>
      </c>
      <c r="G126" s="259">
        <v>80795.16</v>
      </c>
    </row>
    <row r="127" spans="1:7" ht="15.75">
      <c r="A127" s="237" t="s">
        <v>362</v>
      </c>
      <c r="B127" s="223" t="s">
        <v>75</v>
      </c>
      <c r="C127" s="273" t="s">
        <v>39</v>
      </c>
      <c r="D127" s="273" t="s">
        <v>28</v>
      </c>
      <c r="E127" s="273" t="s">
        <v>363</v>
      </c>
      <c r="F127" s="277"/>
      <c r="G127" s="258">
        <f>G128+G129</f>
        <v>950000</v>
      </c>
    </row>
    <row r="128" spans="1:7" ht="25.5">
      <c r="A128" s="227" t="s">
        <v>328</v>
      </c>
      <c r="B128" s="228" t="s">
        <v>75</v>
      </c>
      <c r="C128" s="274" t="s">
        <v>39</v>
      </c>
      <c r="D128" s="274" t="s">
        <v>28</v>
      </c>
      <c r="E128" s="274" t="s">
        <v>363</v>
      </c>
      <c r="F128" s="230" t="s">
        <v>256</v>
      </c>
      <c r="G128" s="259">
        <v>150000</v>
      </c>
    </row>
    <row r="129" spans="1:7" ht="38.25">
      <c r="A129" s="227" t="s">
        <v>364</v>
      </c>
      <c r="B129" s="228" t="s">
        <v>75</v>
      </c>
      <c r="C129" s="274" t="s">
        <v>39</v>
      </c>
      <c r="D129" s="274" t="s">
        <v>28</v>
      </c>
      <c r="E129" s="274" t="s">
        <v>363</v>
      </c>
      <c r="F129" s="230" t="s">
        <v>365</v>
      </c>
      <c r="G129" s="259">
        <v>800000</v>
      </c>
    </row>
    <row r="130" spans="1:7" ht="15.75">
      <c r="A130" s="237" t="s">
        <v>366</v>
      </c>
      <c r="B130" s="223" t="s">
        <v>75</v>
      </c>
      <c r="C130" s="273" t="s">
        <v>39</v>
      </c>
      <c r="D130" s="273" t="s">
        <v>28</v>
      </c>
      <c r="E130" s="273" t="s">
        <v>367</v>
      </c>
      <c r="F130" s="277"/>
      <c r="G130" s="258">
        <f>G131</f>
        <v>1389700</v>
      </c>
    </row>
    <row r="131" spans="1:7" ht="25.5">
      <c r="A131" s="227" t="s">
        <v>328</v>
      </c>
      <c r="B131" s="228" t="s">
        <v>75</v>
      </c>
      <c r="C131" s="274" t="s">
        <v>39</v>
      </c>
      <c r="D131" s="274" t="s">
        <v>28</v>
      </c>
      <c r="E131" s="274" t="s">
        <v>367</v>
      </c>
      <c r="F131" s="230" t="s">
        <v>256</v>
      </c>
      <c r="G131" s="259">
        <f>750000+639700</f>
        <v>1389700</v>
      </c>
    </row>
    <row r="132" spans="1:7" ht="12.75">
      <c r="A132" s="278" t="s">
        <v>368</v>
      </c>
      <c r="B132" s="216" t="s">
        <v>75</v>
      </c>
      <c r="C132" s="279" t="s">
        <v>39</v>
      </c>
      <c r="D132" s="280" t="s">
        <v>44</v>
      </c>
      <c r="E132" s="225"/>
      <c r="F132" s="280"/>
      <c r="G132" s="233">
        <f>G133+G135+G137+G139</f>
        <v>1352303.35</v>
      </c>
    </row>
    <row r="133" spans="1:7" ht="25.5">
      <c r="A133" s="237" t="s">
        <v>369</v>
      </c>
      <c r="B133" s="223" t="s">
        <v>75</v>
      </c>
      <c r="C133" s="262" t="s">
        <v>39</v>
      </c>
      <c r="D133" s="281" t="s">
        <v>44</v>
      </c>
      <c r="E133" s="225" t="s">
        <v>370</v>
      </c>
      <c r="F133" s="281"/>
      <c r="G133" s="258">
        <f>G134</f>
        <v>0</v>
      </c>
    </row>
    <row r="134" spans="1:7" ht="41.25" customHeight="1">
      <c r="A134" s="227" t="s">
        <v>371</v>
      </c>
      <c r="B134" s="228" t="s">
        <v>75</v>
      </c>
      <c r="C134" s="264" t="s">
        <v>39</v>
      </c>
      <c r="D134" s="263" t="s">
        <v>44</v>
      </c>
      <c r="E134" s="230" t="s">
        <v>370</v>
      </c>
      <c r="F134" s="263" t="s">
        <v>345</v>
      </c>
      <c r="G134" s="259">
        <v>0</v>
      </c>
    </row>
    <row r="135" spans="1:7" ht="26.25" customHeight="1">
      <c r="A135" s="222" t="s">
        <v>372</v>
      </c>
      <c r="B135" s="223" t="s">
        <v>75</v>
      </c>
      <c r="C135" s="262" t="s">
        <v>39</v>
      </c>
      <c r="D135" s="281" t="s">
        <v>44</v>
      </c>
      <c r="E135" s="225" t="s">
        <v>373</v>
      </c>
      <c r="F135" s="281"/>
      <c r="G135" s="258">
        <f>G136</f>
        <v>0</v>
      </c>
    </row>
    <row r="136" spans="1:7" ht="44.25" customHeight="1">
      <c r="A136" s="227" t="s">
        <v>371</v>
      </c>
      <c r="B136" s="228" t="s">
        <v>75</v>
      </c>
      <c r="C136" s="264" t="s">
        <v>39</v>
      </c>
      <c r="D136" s="263" t="s">
        <v>44</v>
      </c>
      <c r="E136" s="230" t="s">
        <v>373</v>
      </c>
      <c r="F136" s="263" t="s">
        <v>345</v>
      </c>
      <c r="G136" s="259">
        <v>0</v>
      </c>
    </row>
    <row r="137" spans="1:7" ht="44.25" customHeight="1">
      <c r="A137" s="222" t="s">
        <v>600</v>
      </c>
      <c r="B137" s="223" t="s">
        <v>75</v>
      </c>
      <c r="C137" s="262" t="s">
        <v>39</v>
      </c>
      <c r="D137" s="281" t="s">
        <v>44</v>
      </c>
      <c r="E137" s="225" t="s">
        <v>601</v>
      </c>
      <c r="F137" s="281"/>
      <c r="G137" s="258">
        <f>G138</f>
        <v>588000</v>
      </c>
    </row>
    <row r="138" spans="1:7" ht="44.25" customHeight="1">
      <c r="A138" s="227" t="s">
        <v>371</v>
      </c>
      <c r="B138" s="228" t="s">
        <v>75</v>
      </c>
      <c r="C138" s="264" t="s">
        <v>39</v>
      </c>
      <c r="D138" s="263" t="s">
        <v>44</v>
      </c>
      <c r="E138" s="230" t="s">
        <v>601</v>
      </c>
      <c r="F138" s="263" t="s">
        <v>345</v>
      </c>
      <c r="G138" s="259">
        <v>588000</v>
      </c>
    </row>
    <row r="139" spans="1:7" ht="34.5" customHeight="1">
      <c r="A139" s="222" t="s">
        <v>602</v>
      </c>
      <c r="B139" s="223" t="s">
        <v>75</v>
      </c>
      <c r="C139" s="262" t="s">
        <v>39</v>
      </c>
      <c r="D139" s="281" t="s">
        <v>44</v>
      </c>
      <c r="E139" s="225" t="s">
        <v>601</v>
      </c>
      <c r="F139" s="281"/>
      <c r="G139" s="258">
        <f>G140</f>
        <v>764303.35</v>
      </c>
    </row>
    <row r="140" spans="1:7" ht="44.25" customHeight="1">
      <c r="A140" s="227" t="s">
        <v>371</v>
      </c>
      <c r="B140" s="228" t="s">
        <v>75</v>
      </c>
      <c r="C140" s="264" t="s">
        <v>39</v>
      </c>
      <c r="D140" s="263" t="s">
        <v>44</v>
      </c>
      <c r="E140" s="230" t="s">
        <v>601</v>
      </c>
      <c r="F140" s="263" t="s">
        <v>345</v>
      </c>
      <c r="G140" s="259">
        <v>764303.35</v>
      </c>
    </row>
    <row r="141" spans="1:7" ht="15.75">
      <c r="A141" s="275" t="s">
        <v>374</v>
      </c>
      <c r="B141" s="266" t="s">
        <v>75</v>
      </c>
      <c r="C141" s="268" t="s">
        <v>52</v>
      </c>
      <c r="D141" s="268"/>
      <c r="E141" s="268"/>
      <c r="F141" s="268"/>
      <c r="G141" s="269">
        <f>G142+G181+G234+G247+G261</f>
        <v>320245740</v>
      </c>
    </row>
    <row r="142" spans="1:7" ht="15">
      <c r="A142" s="282" t="s">
        <v>375</v>
      </c>
      <c r="B142" s="228" t="s">
        <v>75</v>
      </c>
      <c r="C142" s="283" t="s">
        <v>52</v>
      </c>
      <c r="D142" s="283" t="s">
        <v>28</v>
      </c>
      <c r="E142" s="284"/>
      <c r="F142" s="284"/>
      <c r="G142" s="285">
        <f>G144+G146+G148+G158+G165+G168+G172+G175+G177+G179</f>
        <v>82926504.03</v>
      </c>
    </row>
    <row r="143" spans="1:7" ht="25.5">
      <c r="A143" s="236" t="s">
        <v>376</v>
      </c>
      <c r="B143" s="223" t="s">
        <v>75</v>
      </c>
      <c r="C143" s="273" t="s">
        <v>52</v>
      </c>
      <c r="D143" s="225" t="s">
        <v>28</v>
      </c>
      <c r="E143" s="286" t="s">
        <v>377</v>
      </c>
      <c r="F143" s="286"/>
      <c r="G143" s="226">
        <f>G142</f>
        <v>82926504.03</v>
      </c>
    </row>
    <row r="144" spans="1:7" ht="21" customHeight="1">
      <c r="A144" s="287" t="s">
        <v>378</v>
      </c>
      <c r="B144" s="288" t="s">
        <v>75</v>
      </c>
      <c r="C144" s="289" t="s">
        <v>52</v>
      </c>
      <c r="D144" s="290" t="s">
        <v>28</v>
      </c>
      <c r="E144" s="290" t="s">
        <v>379</v>
      </c>
      <c r="F144" s="290"/>
      <c r="G144" s="291">
        <f>G145</f>
        <v>13949063.4</v>
      </c>
    </row>
    <row r="145" spans="1:7" ht="22.5" customHeight="1">
      <c r="A145" s="227" t="s">
        <v>328</v>
      </c>
      <c r="B145" s="228" t="s">
        <v>75</v>
      </c>
      <c r="C145" s="274" t="s">
        <v>52</v>
      </c>
      <c r="D145" s="230" t="s">
        <v>28</v>
      </c>
      <c r="E145" s="230" t="s">
        <v>379</v>
      </c>
      <c r="F145" s="230" t="s">
        <v>256</v>
      </c>
      <c r="G145" s="231">
        <v>13949063.4</v>
      </c>
    </row>
    <row r="146" spans="1:7" ht="18.75" customHeight="1">
      <c r="A146" s="287" t="s">
        <v>380</v>
      </c>
      <c r="B146" s="288" t="s">
        <v>75</v>
      </c>
      <c r="C146" s="289" t="s">
        <v>52</v>
      </c>
      <c r="D146" s="290" t="s">
        <v>28</v>
      </c>
      <c r="E146" s="290" t="s">
        <v>381</v>
      </c>
      <c r="F146" s="290"/>
      <c r="G146" s="291">
        <f>G147</f>
        <v>270000</v>
      </c>
    </row>
    <row r="147" spans="1:7" ht="24" customHeight="1">
      <c r="A147" s="227" t="s">
        <v>328</v>
      </c>
      <c r="B147" s="228" t="s">
        <v>75</v>
      </c>
      <c r="C147" s="274" t="s">
        <v>52</v>
      </c>
      <c r="D147" s="230" t="s">
        <v>28</v>
      </c>
      <c r="E147" s="230" t="s">
        <v>381</v>
      </c>
      <c r="F147" s="230" t="s">
        <v>256</v>
      </c>
      <c r="G147" s="231">
        <v>270000</v>
      </c>
    </row>
    <row r="148" spans="1:7" ht="32.25" customHeight="1">
      <c r="A148" s="287" t="s">
        <v>382</v>
      </c>
      <c r="B148" s="288" t="s">
        <v>75</v>
      </c>
      <c r="C148" s="289" t="s">
        <v>52</v>
      </c>
      <c r="D148" s="290" t="s">
        <v>28</v>
      </c>
      <c r="E148" s="290" t="s">
        <v>383</v>
      </c>
      <c r="F148" s="290"/>
      <c r="G148" s="291">
        <f>SUM(G149:G157)</f>
        <v>17695033.74</v>
      </c>
    </row>
    <row r="149" spans="1:7" ht="12.75">
      <c r="A149" s="227" t="s">
        <v>322</v>
      </c>
      <c r="B149" s="228" t="s">
        <v>75</v>
      </c>
      <c r="C149" s="264" t="s">
        <v>52</v>
      </c>
      <c r="D149" s="263" t="s">
        <v>28</v>
      </c>
      <c r="E149" s="230" t="s">
        <v>383</v>
      </c>
      <c r="F149" s="230" t="s">
        <v>323</v>
      </c>
      <c r="G149" s="231">
        <v>6028000</v>
      </c>
    </row>
    <row r="150" spans="1:7" ht="25.5" customHeight="1">
      <c r="A150" s="227" t="s">
        <v>324</v>
      </c>
      <c r="B150" s="228" t="s">
        <v>75</v>
      </c>
      <c r="C150" s="264" t="s">
        <v>52</v>
      </c>
      <c r="D150" s="263" t="s">
        <v>28</v>
      </c>
      <c r="E150" s="230" t="s">
        <v>383</v>
      </c>
      <c r="F150" s="230" t="s">
        <v>325</v>
      </c>
      <c r="G150" s="231">
        <v>88562.8</v>
      </c>
    </row>
    <row r="151" spans="1:7" ht="48" customHeight="1">
      <c r="A151" s="227" t="s">
        <v>326</v>
      </c>
      <c r="B151" s="228" t="s">
        <v>75</v>
      </c>
      <c r="C151" s="264" t="s">
        <v>52</v>
      </c>
      <c r="D151" s="263" t="s">
        <v>28</v>
      </c>
      <c r="E151" s="230" t="s">
        <v>383</v>
      </c>
      <c r="F151" s="230" t="s">
        <v>327</v>
      </c>
      <c r="G151" s="231">
        <v>803403.74</v>
      </c>
    </row>
    <row r="152" spans="1:7" ht="25.5">
      <c r="A152" s="227" t="s">
        <v>328</v>
      </c>
      <c r="B152" s="228" t="s">
        <v>75</v>
      </c>
      <c r="C152" s="264" t="s">
        <v>52</v>
      </c>
      <c r="D152" s="263" t="s">
        <v>28</v>
      </c>
      <c r="E152" s="230" t="s">
        <v>383</v>
      </c>
      <c r="F152" s="230" t="s">
        <v>256</v>
      </c>
      <c r="G152" s="231">
        <v>9261457</v>
      </c>
    </row>
    <row r="153" spans="1:7" ht="38.25">
      <c r="A153" s="227" t="s">
        <v>384</v>
      </c>
      <c r="B153" s="228" t="s">
        <v>75</v>
      </c>
      <c r="C153" s="264" t="s">
        <v>52</v>
      </c>
      <c r="D153" s="263" t="s">
        <v>28</v>
      </c>
      <c r="E153" s="230" t="s">
        <v>383</v>
      </c>
      <c r="F153" s="230" t="s">
        <v>385</v>
      </c>
      <c r="G153" s="231">
        <v>370000</v>
      </c>
    </row>
    <row r="154" spans="1:7" ht="30" customHeight="1">
      <c r="A154" s="261" t="s">
        <v>386</v>
      </c>
      <c r="B154" s="228" t="s">
        <v>75</v>
      </c>
      <c r="C154" s="264" t="s">
        <v>52</v>
      </c>
      <c r="D154" s="263" t="s">
        <v>28</v>
      </c>
      <c r="E154" s="230" t="s">
        <v>383</v>
      </c>
      <c r="F154" s="230" t="s">
        <v>313</v>
      </c>
      <c r="G154" s="231">
        <v>173133.2</v>
      </c>
    </row>
    <row r="155" spans="1:7" ht="24.75" customHeight="1">
      <c r="A155" s="227" t="s">
        <v>314</v>
      </c>
      <c r="B155" s="228" t="s">
        <v>75</v>
      </c>
      <c r="C155" s="264" t="s">
        <v>52</v>
      </c>
      <c r="D155" s="263" t="s">
        <v>28</v>
      </c>
      <c r="E155" s="230" t="s">
        <v>383</v>
      </c>
      <c r="F155" s="230" t="s">
        <v>315</v>
      </c>
      <c r="G155" s="231">
        <v>640477</v>
      </c>
    </row>
    <row r="156" spans="1:7" ht="27" customHeight="1">
      <c r="A156" s="227" t="s">
        <v>316</v>
      </c>
      <c r="B156" s="260" t="s">
        <v>75</v>
      </c>
      <c r="C156" s="264" t="s">
        <v>52</v>
      </c>
      <c r="D156" s="263" t="s">
        <v>28</v>
      </c>
      <c r="E156" s="230" t="s">
        <v>383</v>
      </c>
      <c r="F156" s="230" t="s">
        <v>317</v>
      </c>
      <c r="G156" s="231">
        <v>100000</v>
      </c>
    </row>
    <row r="157" spans="1:7" ht="20.25" customHeight="1">
      <c r="A157" s="227" t="s">
        <v>318</v>
      </c>
      <c r="B157" s="228" t="s">
        <v>75</v>
      </c>
      <c r="C157" s="264" t="s">
        <v>52</v>
      </c>
      <c r="D157" s="263" t="s">
        <v>28</v>
      </c>
      <c r="E157" s="230" t="s">
        <v>383</v>
      </c>
      <c r="F157" s="230" t="s">
        <v>319</v>
      </c>
      <c r="G157" s="231">
        <v>230000</v>
      </c>
    </row>
    <row r="158" spans="1:7" ht="38.25" customHeight="1">
      <c r="A158" s="237" t="s">
        <v>387</v>
      </c>
      <c r="B158" s="223" t="s">
        <v>75</v>
      </c>
      <c r="C158" s="262" t="s">
        <v>52</v>
      </c>
      <c r="D158" s="281" t="s">
        <v>28</v>
      </c>
      <c r="E158" s="225" t="s">
        <v>388</v>
      </c>
      <c r="F158" s="225"/>
      <c r="G158" s="226">
        <f>SUM(G159:G164)</f>
        <v>45441100</v>
      </c>
    </row>
    <row r="159" spans="1:8" ht="19.5" customHeight="1">
      <c r="A159" s="227" t="s">
        <v>389</v>
      </c>
      <c r="B159" s="228" t="s">
        <v>75</v>
      </c>
      <c r="C159" s="264" t="s">
        <v>52</v>
      </c>
      <c r="D159" s="263" t="s">
        <v>28</v>
      </c>
      <c r="E159" s="230" t="s">
        <v>388</v>
      </c>
      <c r="F159" s="230" t="s">
        <v>323</v>
      </c>
      <c r="G159" s="231">
        <v>33001977</v>
      </c>
      <c r="H159" s="220"/>
    </row>
    <row r="160" spans="1:10" ht="30.75" customHeight="1">
      <c r="A160" s="227" t="s">
        <v>324</v>
      </c>
      <c r="B160" s="228" t="s">
        <v>75</v>
      </c>
      <c r="C160" s="264" t="s">
        <v>52</v>
      </c>
      <c r="D160" s="263" t="s">
        <v>28</v>
      </c>
      <c r="E160" s="230" t="s">
        <v>388</v>
      </c>
      <c r="F160" s="230" t="s">
        <v>325</v>
      </c>
      <c r="G160" s="231">
        <v>605100</v>
      </c>
      <c r="H160" s="220"/>
      <c r="J160" s="221"/>
    </row>
    <row r="161" spans="1:10" ht="38.25">
      <c r="A161" s="227" t="s">
        <v>326</v>
      </c>
      <c r="B161" s="228" t="s">
        <v>75</v>
      </c>
      <c r="C161" s="264" t="s">
        <v>52</v>
      </c>
      <c r="D161" s="263" t="s">
        <v>28</v>
      </c>
      <c r="E161" s="230" t="s">
        <v>388</v>
      </c>
      <c r="F161" s="230" t="s">
        <v>327</v>
      </c>
      <c r="G161" s="231">
        <v>9541723</v>
      </c>
      <c r="H161" s="220"/>
      <c r="J161" s="221"/>
    </row>
    <row r="162" spans="1:8" ht="25.5">
      <c r="A162" s="227" t="s">
        <v>328</v>
      </c>
      <c r="B162" s="228" t="s">
        <v>75</v>
      </c>
      <c r="C162" s="264" t="s">
        <v>52</v>
      </c>
      <c r="D162" s="263" t="s">
        <v>28</v>
      </c>
      <c r="E162" s="230" t="s">
        <v>388</v>
      </c>
      <c r="F162" s="230" t="s">
        <v>256</v>
      </c>
      <c r="G162" s="231">
        <v>388000</v>
      </c>
      <c r="H162" s="220"/>
    </row>
    <row r="163" spans="1:10" ht="39" customHeight="1">
      <c r="A163" s="227" t="s">
        <v>384</v>
      </c>
      <c r="B163" s="223" t="s">
        <v>75</v>
      </c>
      <c r="C163" s="264" t="s">
        <v>52</v>
      </c>
      <c r="D163" s="263" t="s">
        <v>28</v>
      </c>
      <c r="E163" s="230" t="s">
        <v>388</v>
      </c>
      <c r="F163" s="230" t="s">
        <v>385</v>
      </c>
      <c r="G163" s="231">
        <v>1887000</v>
      </c>
      <c r="J163" s="235"/>
    </row>
    <row r="164" spans="1:7" ht="12.75">
      <c r="A164" s="227" t="s">
        <v>318</v>
      </c>
      <c r="B164" s="228" t="s">
        <v>75</v>
      </c>
      <c r="C164" s="264" t="s">
        <v>52</v>
      </c>
      <c r="D164" s="263" t="s">
        <v>28</v>
      </c>
      <c r="E164" s="230" t="s">
        <v>388</v>
      </c>
      <c r="F164" s="230" t="s">
        <v>319</v>
      </c>
      <c r="G164" s="231">
        <v>17300</v>
      </c>
    </row>
    <row r="165" spans="1:7" ht="76.5">
      <c r="A165" s="236" t="s">
        <v>390</v>
      </c>
      <c r="B165" s="223" t="s">
        <v>75</v>
      </c>
      <c r="C165" s="224" t="s">
        <v>52</v>
      </c>
      <c r="D165" s="225" t="s">
        <v>28</v>
      </c>
      <c r="E165" s="225" t="s">
        <v>391</v>
      </c>
      <c r="F165" s="225"/>
      <c r="G165" s="226">
        <f>G166+G167</f>
        <v>1017545.28</v>
      </c>
    </row>
    <row r="166" spans="1:7" ht="25.5">
      <c r="A166" s="292" t="s">
        <v>324</v>
      </c>
      <c r="B166" s="228" t="s">
        <v>75</v>
      </c>
      <c r="C166" s="229" t="s">
        <v>52</v>
      </c>
      <c r="D166" s="230" t="s">
        <v>28</v>
      </c>
      <c r="E166" s="230" t="s">
        <v>391</v>
      </c>
      <c r="F166" s="230" t="s">
        <v>325</v>
      </c>
      <c r="G166" s="231">
        <v>911545.28</v>
      </c>
    </row>
    <row r="167" spans="1:7" ht="12.75">
      <c r="A167" s="292" t="s">
        <v>392</v>
      </c>
      <c r="B167" s="228" t="s">
        <v>75</v>
      </c>
      <c r="C167" s="229" t="s">
        <v>52</v>
      </c>
      <c r="D167" s="230" t="s">
        <v>28</v>
      </c>
      <c r="E167" s="230" t="s">
        <v>391</v>
      </c>
      <c r="F167" s="230" t="s">
        <v>393</v>
      </c>
      <c r="G167" s="231">
        <v>106000</v>
      </c>
    </row>
    <row r="168" spans="1:7" ht="102">
      <c r="A168" s="236" t="s">
        <v>394</v>
      </c>
      <c r="B168" s="223" t="s">
        <v>75</v>
      </c>
      <c r="C168" s="224" t="s">
        <v>52</v>
      </c>
      <c r="D168" s="225" t="s">
        <v>28</v>
      </c>
      <c r="E168" s="225" t="s">
        <v>395</v>
      </c>
      <c r="F168" s="225"/>
      <c r="G168" s="226">
        <f>SUM(G169:G171)</f>
        <v>548091.1599999999</v>
      </c>
    </row>
    <row r="169" spans="1:7" ht="24.75" customHeight="1">
      <c r="A169" s="227" t="s">
        <v>322</v>
      </c>
      <c r="B169" s="228" t="s">
        <v>75</v>
      </c>
      <c r="C169" s="229" t="s">
        <v>52</v>
      </c>
      <c r="D169" s="230" t="s">
        <v>28</v>
      </c>
      <c r="E169" s="230" t="s">
        <v>395</v>
      </c>
      <c r="F169" s="230" t="s">
        <v>323</v>
      </c>
      <c r="G169" s="231">
        <v>138000</v>
      </c>
    </row>
    <row r="170" spans="1:7" ht="41.25" customHeight="1">
      <c r="A170" s="227" t="s">
        <v>326</v>
      </c>
      <c r="B170" s="223" t="s">
        <v>75</v>
      </c>
      <c r="C170" s="229" t="s">
        <v>52</v>
      </c>
      <c r="D170" s="230" t="s">
        <v>28</v>
      </c>
      <c r="E170" s="230" t="s">
        <v>395</v>
      </c>
      <c r="F170" s="230" t="s">
        <v>327</v>
      </c>
      <c r="G170" s="231">
        <v>40000</v>
      </c>
    </row>
    <row r="171" spans="1:7" ht="28.5" customHeight="1">
      <c r="A171" s="227" t="s">
        <v>328</v>
      </c>
      <c r="B171" s="228" t="s">
        <v>75</v>
      </c>
      <c r="C171" s="229" t="s">
        <v>52</v>
      </c>
      <c r="D171" s="230" t="s">
        <v>28</v>
      </c>
      <c r="E171" s="230" t="s">
        <v>395</v>
      </c>
      <c r="F171" s="230" t="s">
        <v>256</v>
      </c>
      <c r="G171" s="231">
        <v>370091.16</v>
      </c>
    </row>
    <row r="172" spans="1:7" ht="38.25" customHeight="1">
      <c r="A172" s="222" t="s">
        <v>278</v>
      </c>
      <c r="B172" s="223" t="s">
        <v>75</v>
      </c>
      <c r="C172" s="224" t="s">
        <v>52</v>
      </c>
      <c r="D172" s="225" t="s">
        <v>28</v>
      </c>
      <c r="E172" s="225" t="s">
        <v>396</v>
      </c>
      <c r="F172" s="230"/>
      <c r="G172" s="293">
        <f>G173+G174</f>
        <v>2675971.72</v>
      </c>
    </row>
    <row r="173" spans="1:7" ht="16.5" customHeight="1">
      <c r="A173" s="227" t="s">
        <v>322</v>
      </c>
      <c r="B173" s="228" t="s">
        <v>75</v>
      </c>
      <c r="C173" s="229" t="s">
        <v>52</v>
      </c>
      <c r="D173" s="230" t="s">
        <v>28</v>
      </c>
      <c r="E173" s="230" t="s">
        <v>396</v>
      </c>
      <c r="F173" s="230" t="s">
        <v>323</v>
      </c>
      <c r="G173" s="294">
        <v>1982151.1</v>
      </c>
    </row>
    <row r="174" spans="1:7" ht="39" customHeight="1">
      <c r="A174" s="227" t="s">
        <v>326</v>
      </c>
      <c r="B174" s="228" t="s">
        <v>75</v>
      </c>
      <c r="C174" s="229" t="s">
        <v>52</v>
      </c>
      <c r="D174" s="230" t="s">
        <v>28</v>
      </c>
      <c r="E174" s="230" t="s">
        <v>396</v>
      </c>
      <c r="F174" s="230" t="s">
        <v>327</v>
      </c>
      <c r="G174" s="294">
        <v>693820.62</v>
      </c>
    </row>
    <row r="175" spans="1:7" ht="51.75" customHeight="1">
      <c r="A175" s="222" t="s">
        <v>397</v>
      </c>
      <c r="B175" s="223" t="s">
        <v>75</v>
      </c>
      <c r="C175" s="224" t="s">
        <v>52</v>
      </c>
      <c r="D175" s="225" t="s">
        <v>28</v>
      </c>
      <c r="E175" s="225" t="s">
        <v>398</v>
      </c>
      <c r="F175" s="230"/>
      <c r="G175" s="293">
        <f>G176</f>
        <v>1101528.73</v>
      </c>
    </row>
    <row r="176" spans="1:7" ht="39.75" customHeight="1">
      <c r="A176" s="227" t="s">
        <v>326</v>
      </c>
      <c r="B176" s="228" t="s">
        <v>75</v>
      </c>
      <c r="C176" s="229" t="s">
        <v>52</v>
      </c>
      <c r="D176" s="230" t="s">
        <v>28</v>
      </c>
      <c r="E176" s="230" t="s">
        <v>398</v>
      </c>
      <c r="F176" s="230" t="s">
        <v>327</v>
      </c>
      <c r="G176" s="294">
        <v>1101528.73</v>
      </c>
    </row>
    <row r="177" spans="1:7" ht="33" customHeight="1">
      <c r="A177" s="222" t="s">
        <v>603</v>
      </c>
      <c r="B177" s="223" t="s">
        <v>75</v>
      </c>
      <c r="C177" s="224" t="s">
        <v>52</v>
      </c>
      <c r="D177" s="225" t="s">
        <v>28</v>
      </c>
      <c r="E177" s="225" t="s">
        <v>604</v>
      </c>
      <c r="F177" s="230"/>
      <c r="G177" s="293">
        <f>G178</f>
        <v>227170</v>
      </c>
    </row>
    <row r="178" spans="1:7" ht="33.75" customHeight="1">
      <c r="A178" s="227" t="s">
        <v>328</v>
      </c>
      <c r="B178" s="228" t="s">
        <v>75</v>
      </c>
      <c r="C178" s="229" t="s">
        <v>52</v>
      </c>
      <c r="D178" s="230" t="s">
        <v>28</v>
      </c>
      <c r="E178" s="230" t="s">
        <v>604</v>
      </c>
      <c r="F178" s="230" t="s">
        <v>256</v>
      </c>
      <c r="G178" s="294">
        <v>227170</v>
      </c>
    </row>
    <row r="179" spans="1:7" ht="33.75" customHeight="1">
      <c r="A179" s="222" t="s">
        <v>619</v>
      </c>
      <c r="B179" s="223" t="s">
        <v>75</v>
      </c>
      <c r="C179" s="224" t="s">
        <v>52</v>
      </c>
      <c r="D179" s="225" t="s">
        <v>28</v>
      </c>
      <c r="E179" s="225" t="s">
        <v>620</v>
      </c>
      <c r="F179" s="230"/>
      <c r="G179" s="293">
        <f>G180</f>
        <v>1000</v>
      </c>
    </row>
    <row r="180" spans="1:7" ht="33.75" customHeight="1">
      <c r="A180" s="227" t="s">
        <v>328</v>
      </c>
      <c r="B180" s="228" t="s">
        <v>75</v>
      </c>
      <c r="C180" s="229" t="s">
        <v>52</v>
      </c>
      <c r="D180" s="230" t="s">
        <v>28</v>
      </c>
      <c r="E180" s="230" t="s">
        <v>620</v>
      </c>
      <c r="F180" s="230" t="s">
        <v>256</v>
      </c>
      <c r="G180" s="294">
        <v>1000</v>
      </c>
    </row>
    <row r="181" spans="1:7" ht="18.75" customHeight="1">
      <c r="A181" s="282" t="s">
        <v>400</v>
      </c>
      <c r="B181" s="216" t="s">
        <v>75</v>
      </c>
      <c r="C181" s="296" t="s">
        <v>52</v>
      </c>
      <c r="D181" s="296" t="s">
        <v>31</v>
      </c>
      <c r="E181" s="297"/>
      <c r="F181" s="296"/>
      <c r="G181" s="298">
        <f>G182+G184+G194+G196+G199+G207+G212+G216+G220+G222+G224+G229</f>
        <v>194402234.43</v>
      </c>
    </row>
    <row r="182" spans="1:7" ht="21.75" customHeight="1">
      <c r="A182" s="299" t="s">
        <v>401</v>
      </c>
      <c r="B182" s="300" t="s">
        <v>75</v>
      </c>
      <c r="C182" s="301" t="s">
        <v>52</v>
      </c>
      <c r="D182" s="295" t="s">
        <v>31</v>
      </c>
      <c r="E182" s="290" t="s">
        <v>402</v>
      </c>
      <c r="F182" s="290"/>
      <c r="G182" s="302">
        <f>G183</f>
        <v>2050936.6</v>
      </c>
    </row>
    <row r="183" spans="1:7" ht="30" customHeight="1">
      <c r="A183" s="227" t="s">
        <v>328</v>
      </c>
      <c r="B183" s="228" t="s">
        <v>75</v>
      </c>
      <c r="C183" s="264" t="s">
        <v>52</v>
      </c>
      <c r="D183" s="263" t="s">
        <v>31</v>
      </c>
      <c r="E183" s="230" t="s">
        <v>402</v>
      </c>
      <c r="F183" s="230" t="s">
        <v>256</v>
      </c>
      <c r="G183" s="259">
        <v>2050936.6</v>
      </c>
    </row>
    <row r="184" spans="1:7" ht="19.5" customHeight="1">
      <c r="A184" s="287" t="s">
        <v>403</v>
      </c>
      <c r="B184" s="300" t="s">
        <v>75</v>
      </c>
      <c r="C184" s="301" t="s">
        <v>52</v>
      </c>
      <c r="D184" s="295" t="s">
        <v>31</v>
      </c>
      <c r="E184" s="290" t="s">
        <v>404</v>
      </c>
      <c r="F184" s="295"/>
      <c r="G184" s="302">
        <f>SUM(G185:G193)</f>
        <v>52931962.32</v>
      </c>
    </row>
    <row r="185" spans="1:7" ht="19.5" customHeight="1">
      <c r="A185" s="227" t="s">
        <v>322</v>
      </c>
      <c r="B185" s="228" t="s">
        <v>75</v>
      </c>
      <c r="C185" s="264" t="s">
        <v>52</v>
      </c>
      <c r="D185" s="263" t="s">
        <v>31</v>
      </c>
      <c r="E185" s="230" t="s">
        <v>404</v>
      </c>
      <c r="F185" s="230" t="s">
        <v>323</v>
      </c>
      <c r="G185" s="259">
        <v>9134000</v>
      </c>
    </row>
    <row r="186" spans="1:7" ht="26.25" customHeight="1">
      <c r="A186" s="227" t="s">
        <v>324</v>
      </c>
      <c r="B186" s="228" t="s">
        <v>75</v>
      </c>
      <c r="C186" s="264" t="s">
        <v>52</v>
      </c>
      <c r="D186" s="263" t="s">
        <v>31</v>
      </c>
      <c r="E186" s="230" t="s">
        <v>404</v>
      </c>
      <c r="F186" s="230" t="s">
        <v>325</v>
      </c>
      <c r="G186" s="259">
        <v>147957</v>
      </c>
    </row>
    <row r="187" spans="1:7" ht="35.25" customHeight="1">
      <c r="A187" s="227" t="s">
        <v>326</v>
      </c>
      <c r="B187" s="228" t="s">
        <v>75</v>
      </c>
      <c r="C187" s="264" t="s">
        <v>52</v>
      </c>
      <c r="D187" s="263" t="s">
        <v>31</v>
      </c>
      <c r="E187" s="230" t="s">
        <v>404</v>
      </c>
      <c r="F187" s="230" t="s">
        <v>327</v>
      </c>
      <c r="G187" s="259">
        <v>1155066.69</v>
      </c>
    </row>
    <row r="188" spans="1:7" ht="30" customHeight="1">
      <c r="A188" s="227" t="s">
        <v>328</v>
      </c>
      <c r="B188" s="228" t="s">
        <v>75</v>
      </c>
      <c r="C188" s="264" t="s">
        <v>52</v>
      </c>
      <c r="D188" s="263" t="s">
        <v>31</v>
      </c>
      <c r="E188" s="230" t="s">
        <v>404</v>
      </c>
      <c r="F188" s="230" t="s">
        <v>256</v>
      </c>
      <c r="G188" s="259">
        <v>20710094.26</v>
      </c>
    </row>
    <row r="189" spans="1:7" ht="39.75" customHeight="1">
      <c r="A189" s="227" t="s">
        <v>384</v>
      </c>
      <c r="B189" s="228" t="s">
        <v>75</v>
      </c>
      <c r="C189" s="264" t="s">
        <v>52</v>
      </c>
      <c r="D189" s="263" t="s">
        <v>31</v>
      </c>
      <c r="E189" s="230" t="s">
        <v>404</v>
      </c>
      <c r="F189" s="230" t="s">
        <v>385</v>
      </c>
      <c r="G189" s="259">
        <v>20096000</v>
      </c>
    </row>
    <row r="190" spans="1:7" ht="25.5">
      <c r="A190" s="261" t="s">
        <v>386</v>
      </c>
      <c r="B190" s="228" t="s">
        <v>75</v>
      </c>
      <c r="C190" s="264" t="s">
        <v>52</v>
      </c>
      <c r="D190" s="263" t="s">
        <v>31</v>
      </c>
      <c r="E190" s="230" t="s">
        <v>404</v>
      </c>
      <c r="F190" s="230" t="s">
        <v>313</v>
      </c>
      <c r="G190" s="259">
        <v>242391.44</v>
      </c>
    </row>
    <row r="191" spans="1:7" ht="12.75">
      <c r="A191" s="227" t="s">
        <v>314</v>
      </c>
      <c r="B191" s="228" t="s">
        <v>75</v>
      </c>
      <c r="C191" s="264" t="s">
        <v>52</v>
      </c>
      <c r="D191" s="263" t="s">
        <v>31</v>
      </c>
      <c r="E191" s="230" t="s">
        <v>404</v>
      </c>
      <c r="F191" s="230" t="s">
        <v>315</v>
      </c>
      <c r="G191" s="259">
        <v>930464.29</v>
      </c>
    </row>
    <row r="192" spans="1:7" ht="24" customHeight="1">
      <c r="A192" s="227" t="s">
        <v>316</v>
      </c>
      <c r="B192" s="228" t="s">
        <v>75</v>
      </c>
      <c r="C192" s="264" t="s">
        <v>52</v>
      </c>
      <c r="D192" s="263" t="s">
        <v>31</v>
      </c>
      <c r="E192" s="230" t="s">
        <v>404</v>
      </c>
      <c r="F192" s="230" t="s">
        <v>317</v>
      </c>
      <c r="G192" s="259">
        <v>134538</v>
      </c>
    </row>
    <row r="193" spans="1:7" ht="15.75" customHeight="1">
      <c r="A193" s="227" t="s">
        <v>318</v>
      </c>
      <c r="B193" s="228" t="s">
        <v>75</v>
      </c>
      <c r="C193" s="264" t="s">
        <v>52</v>
      </c>
      <c r="D193" s="263" t="s">
        <v>31</v>
      </c>
      <c r="E193" s="230" t="s">
        <v>404</v>
      </c>
      <c r="F193" s="230" t="s">
        <v>319</v>
      </c>
      <c r="G193" s="259">
        <v>381450.64</v>
      </c>
    </row>
    <row r="194" spans="1:7" ht="27.75" customHeight="1">
      <c r="A194" s="287" t="s">
        <v>405</v>
      </c>
      <c r="B194" s="300" t="s">
        <v>75</v>
      </c>
      <c r="C194" s="301" t="s">
        <v>52</v>
      </c>
      <c r="D194" s="295" t="s">
        <v>31</v>
      </c>
      <c r="E194" s="290" t="s">
        <v>406</v>
      </c>
      <c r="F194" s="295"/>
      <c r="G194" s="302">
        <f>G195</f>
        <v>0</v>
      </c>
    </row>
    <row r="195" spans="1:7" ht="26.25" customHeight="1">
      <c r="A195" s="227" t="s">
        <v>328</v>
      </c>
      <c r="B195" s="303" t="s">
        <v>75</v>
      </c>
      <c r="C195" s="229" t="s">
        <v>52</v>
      </c>
      <c r="D195" s="230" t="s">
        <v>31</v>
      </c>
      <c r="E195" s="230" t="s">
        <v>406</v>
      </c>
      <c r="F195" s="230" t="s">
        <v>256</v>
      </c>
      <c r="G195" s="231">
        <v>0</v>
      </c>
    </row>
    <row r="196" spans="1:7" ht="28.5" customHeight="1">
      <c r="A196" s="236" t="s">
        <v>390</v>
      </c>
      <c r="B196" s="304" t="s">
        <v>75</v>
      </c>
      <c r="C196" s="224" t="s">
        <v>52</v>
      </c>
      <c r="D196" s="225" t="s">
        <v>31</v>
      </c>
      <c r="E196" s="225" t="s">
        <v>407</v>
      </c>
      <c r="F196" s="225"/>
      <c r="G196" s="258">
        <f>G197+G198</f>
        <v>3995454.72</v>
      </c>
    </row>
    <row r="197" spans="1:7" ht="25.5" customHeight="1">
      <c r="A197" s="292" t="s">
        <v>324</v>
      </c>
      <c r="B197" s="303" t="s">
        <v>75</v>
      </c>
      <c r="C197" s="229" t="s">
        <v>52</v>
      </c>
      <c r="D197" s="230" t="s">
        <v>31</v>
      </c>
      <c r="E197" s="230" t="s">
        <v>407</v>
      </c>
      <c r="F197" s="230" t="s">
        <v>325</v>
      </c>
      <c r="G197" s="231">
        <v>2717454.72</v>
      </c>
    </row>
    <row r="198" spans="1:7" ht="15" customHeight="1">
      <c r="A198" s="292" t="s">
        <v>392</v>
      </c>
      <c r="B198" s="303" t="s">
        <v>75</v>
      </c>
      <c r="C198" s="229" t="s">
        <v>52</v>
      </c>
      <c r="D198" s="230" t="s">
        <v>31</v>
      </c>
      <c r="E198" s="230" t="s">
        <v>407</v>
      </c>
      <c r="F198" s="230" t="s">
        <v>393</v>
      </c>
      <c r="G198" s="231">
        <v>1278000</v>
      </c>
    </row>
    <row r="199" spans="1:7" ht="80.25" customHeight="1">
      <c r="A199" s="237" t="s">
        <v>408</v>
      </c>
      <c r="B199" s="304" t="s">
        <v>75</v>
      </c>
      <c r="C199" s="262" t="s">
        <v>52</v>
      </c>
      <c r="D199" s="281" t="s">
        <v>31</v>
      </c>
      <c r="E199" s="225" t="s">
        <v>409</v>
      </c>
      <c r="F199" s="281"/>
      <c r="G199" s="226">
        <f>G200+G201+G202+G203+G204+G205+G206</f>
        <v>119207900</v>
      </c>
    </row>
    <row r="200" spans="1:7" ht="15" customHeight="1">
      <c r="A200" s="227" t="s">
        <v>389</v>
      </c>
      <c r="B200" s="228" t="s">
        <v>75</v>
      </c>
      <c r="C200" s="229" t="s">
        <v>52</v>
      </c>
      <c r="D200" s="230" t="s">
        <v>31</v>
      </c>
      <c r="E200" s="230" t="s">
        <v>409</v>
      </c>
      <c r="F200" s="230" t="s">
        <v>323</v>
      </c>
      <c r="G200" s="231">
        <v>45286928</v>
      </c>
    </row>
    <row r="201" spans="1:7" ht="33.75" customHeight="1">
      <c r="A201" s="227" t="s">
        <v>324</v>
      </c>
      <c r="B201" s="228" t="s">
        <v>75</v>
      </c>
      <c r="C201" s="229" t="s">
        <v>52</v>
      </c>
      <c r="D201" s="230" t="s">
        <v>31</v>
      </c>
      <c r="E201" s="230" t="s">
        <v>409</v>
      </c>
      <c r="F201" s="230" t="s">
        <v>325</v>
      </c>
      <c r="G201" s="231">
        <v>601637.77</v>
      </c>
    </row>
    <row r="202" spans="1:7" ht="37.5" customHeight="1">
      <c r="A202" s="227" t="s">
        <v>326</v>
      </c>
      <c r="B202" s="228" t="s">
        <v>75</v>
      </c>
      <c r="C202" s="229" t="s">
        <v>52</v>
      </c>
      <c r="D202" s="230" t="s">
        <v>31</v>
      </c>
      <c r="E202" s="230" t="s">
        <v>409</v>
      </c>
      <c r="F202" s="230" t="s">
        <v>327</v>
      </c>
      <c r="G202" s="231">
        <v>13018499.23</v>
      </c>
    </row>
    <row r="203" spans="1:7" ht="25.5" customHeight="1">
      <c r="A203" s="227" t="s">
        <v>328</v>
      </c>
      <c r="B203" s="228" t="s">
        <v>75</v>
      </c>
      <c r="C203" s="229" t="s">
        <v>52</v>
      </c>
      <c r="D203" s="230" t="s">
        <v>31</v>
      </c>
      <c r="E203" s="230" t="s">
        <v>409</v>
      </c>
      <c r="F203" s="230" t="s">
        <v>256</v>
      </c>
      <c r="G203" s="231">
        <v>2240335</v>
      </c>
    </row>
    <row r="204" spans="1:7" ht="36.75" customHeight="1">
      <c r="A204" s="227" t="s">
        <v>384</v>
      </c>
      <c r="B204" s="228" t="s">
        <v>75</v>
      </c>
      <c r="C204" s="229" t="s">
        <v>52</v>
      </c>
      <c r="D204" s="230" t="s">
        <v>31</v>
      </c>
      <c r="E204" s="230" t="s">
        <v>409</v>
      </c>
      <c r="F204" s="230" t="s">
        <v>385</v>
      </c>
      <c r="G204" s="231">
        <v>57997500</v>
      </c>
    </row>
    <row r="205" spans="1:7" ht="19.5" customHeight="1">
      <c r="A205" s="227" t="s">
        <v>316</v>
      </c>
      <c r="B205" s="228" t="s">
        <v>75</v>
      </c>
      <c r="C205" s="229" t="s">
        <v>52</v>
      </c>
      <c r="D205" s="230" t="s">
        <v>31</v>
      </c>
      <c r="E205" s="230" t="s">
        <v>409</v>
      </c>
      <c r="F205" s="230" t="s">
        <v>317</v>
      </c>
      <c r="G205" s="231">
        <v>31000</v>
      </c>
    </row>
    <row r="206" spans="1:11" s="306" customFormat="1" ht="12.75">
      <c r="A206" s="227" t="s">
        <v>318</v>
      </c>
      <c r="B206" s="228" t="s">
        <v>75</v>
      </c>
      <c r="C206" s="229" t="s">
        <v>52</v>
      </c>
      <c r="D206" s="230" t="s">
        <v>31</v>
      </c>
      <c r="E206" s="230" t="s">
        <v>409</v>
      </c>
      <c r="F206" s="230" t="s">
        <v>319</v>
      </c>
      <c r="G206" s="231">
        <v>32000</v>
      </c>
      <c r="H206" s="305"/>
      <c r="I206" s="305"/>
      <c r="J206" s="305"/>
      <c r="K206" s="305"/>
    </row>
    <row r="207" spans="1:7" ht="102.75" customHeight="1">
      <c r="A207" s="236" t="s">
        <v>394</v>
      </c>
      <c r="B207" s="223" t="s">
        <v>75</v>
      </c>
      <c r="C207" s="224" t="s">
        <v>52</v>
      </c>
      <c r="D207" s="225" t="s">
        <v>31</v>
      </c>
      <c r="E207" s="225" t="s">
        <v>410</v>
      </c>
      <c r="F207" s="225"/>
      <c r="G207" s="226">
        <f>SUM(G208:G211)</f>
        <v>84908.84</v>
      </c>
    </row>
    <row r="208" spans="1:7" ht="20.25" customHeight="1">
      <c r="A208" s="227" t="s">
        <v>389</v>
      </c>
      <c r="B208" s="228" t="s">
        <v>75</v>
      </c>
      <c r="C208" s="229" t="s">
        <v>52</v>
      </c>
      <c r="D208" s="230" t="s">
        <v>31</v>
      </c>
      <c r="E208" s="230" t="s">
        <v>410</v>
      </c>
      <c r="F208" s="230" t="s">
        <v>323</v>
      </c>
      <c r="G208" s="231">
        <v>5000</v>
      </c>
    </row>
    <row r="209" spans="1:7" ht="36" customHeight="1">
      <c r="A209" s="227" t="s">
        <v>326</v>
      </c>
      <c r="B209" s="228" t="s">
        <v>75</v>
      </c>
      <c r="C209" s="229" t="s">
        <v>52</v>
      </c>
      <c r="D209" s="230" t="s">
        <v>31</v>
      </c>
      <c r="E209" s="230" t="s">
        <v>410</v>
      </c>
      <c r="F209" s="230" t="s">
        <v>327</v>
      </c>
      <c r="G209" s="231">
        <v>1500</v>
      </c>
    </row>
    <row r="210" spans="1:7" ht="34.5" customHeight="1">
      <c r="A210" s="227" t="s">
        <v>328</v>
      </c>
      <c r="B210" s="228" t="s">
        <v>75</v>
      </c>
      <c r="C210" s="229" t="s">
        <v>52</v>
      </c>
      <c r="D210" s="230" t="s">
        <v>31</v>
      </c>
      <c r="E210" s="230" t="s">
        <v>410</v>
      </c>
      <c r="F210" s="230" t="s">
        <v>256</v>
      </c>
      <c r="G210" s="231">
        <v>57408.84</v>
      </c>
    </row>
    <row r="211" spans="1:7" ht="34.5" customHeight="1">
      <c r="A211" s="292" t="s">
        <v>392</v>
      </c>
      <c r="B211" s="228" t="s">
        <v>75</v>
      </c>
      <c r="C211" s="229" t="s">
        <v>52</v>
      </c>
      <c r="D211" s="230" t="s">
        <v>31</v>
      </c>
      <c r="E211" s="230" t="s">
        <v>410</v>
      </c>
      <c r="F211" s="230" t="s">
        <v>393</v>
      </c>
      <c r="G211" s="231">
        <v>21000</v>
      </c>
    </row>
    <row r="212" spans="1:7" ht="42.75" customHeight="1">
      <c r="A212" s="236" t="s">
        <v>411</v>
      </c>
      <c r="B212" s="223" t="s">
        <v>75</v>
      </c>
      <c r="C212" s="224" t="s">
        <v>52</v>
      </c>
      <c r="D212" s="225" t="s">
        <v>31</v>
      </c>
      <c r="E212" s="225" t="s">
        <v>412</v>
      </c>
      <c r="F212" s="230"/>
      <c r="G212" s="226">
        <f>G213+G214+G215</f>
        <v>877300</v>
      </c>
    </row>
    <row r="213" spans="1:7" ht="30.75" customHeight="1">
      <c r="A213" s="292" t="s">
        <v>413</v>
      </c>
      <c r="B213" s="228" t="s">
        <v>75</v>
      </c>
      <c r="C213" s="229" t="s">
        <v>52</v>
      </c>
      <c r="D213" s="230" t="s">
        <v>31</v>
      </c>
      <c r="E213" s="230" t="s">
        <v>412</v>
      </c>
      <c r="F213" s="230" t="s">
        <v>414</v>
      </c>
      <c r="G213" s="231">
        <v>12600</v>
      </c>
    </row>
    <row r="214" spans="1:7" ht="34.5" customHeight="1">
      <c r="A214" s="227" t="s">
        <v>328</v>
      </c>
      <c r="B214" s="223" t="s">
        <v>75</v>
      </c>
      <c r="C214" s="229" t="s">
        <v>52</v>
      </c>
      <c r="D214" s="230" t="s">
        <v>31</v>
      </c>
      <c r="E214" s="230" t="s">
        <v>412</v>
      </c>
      <c r="F214" s="230" t="s">
        <v>256</v>
      </c>
      <c r="G214" s="307">
        <v>373880</v>
      </c>
    </row>
    <row r="215" spans="1:7" ht="18" customHeight="1">
      <c r="A215" s="292" t="s">
        <v>392</v>
      </c>
      <c r="B215" s="228" t="s">
        <v>75</v>
      </c>
      <c r="C215" s="229" t="s">
        <v>52</v>
      </c>
      <c r="D215" s="230" t="s">
        <v>31</v>
      </c>
      <c r="E215" s="230" t="s">
        <v>412</v>
      </c>
      <c r="F215" s="230" t="s">
        <v>393</v>
      </c>
      <c r="G215" s="231">
        <v>490820</v>
      </c>
    </row>
    <row r="216" spans="1:7" ht="47.25" customHeight="1">
      <c r="A216" s="222" t="s">
        <v>278</v>
      </c>
      <c r="B216" s="223" t="s">
        <v>75</v>
      </c>
      <c r="C216" s="224" t="s">
        <v>52</v>
      </c>
      <c r="D216" s="225" t="s">
        <v>31</v>
      </c>
      <c r="E216" s="225" t="s">
        <v>415</v>
      </c>
      <c r="F216" s="230"/>
      <c r="G216" s="293">
        <f>G217+G218+G219</f>
        <v>6572557.87</v>
      </c>
    </row>
    <row r="217" spans="1:7" ht="16.5" customHeight="1">
      <c r="A217" s="227" t="s">
        <v>322</v>
      </c>
      <c r="B217" s="228" t="s">
        <v>75</v>
      </c>
      <c r="C217" s="229" t="s">
        <v>52</v>
      </c>
      <c r="D217" s="230" t="s">
        <v>31</v>
      </c>
      <c r="E217" s="230" t="s">
        <v>415</v>
      </c>
      <c r="F217" s="230" t="s">
        <v>323</v>
      </c>
      <c r="G217" s="294">
        <v>3891265.68</v>
      </c>
    </row>
    <row r="218" spans="1:7" ht="37.5" customHeight="1">
      <c r="A218" s="227" t="s">
        <v>326</v>
      </c>
      <c r="B218" s="228" t="s">
        <v>75</v>
      </c>
      <c r="C218" s="229" t="s">
        <v>52</v>
      </c>
      <c r="D218" s="230" t="s">
        <v>31</v>
      </c>
      <c r="E218" s="230" t="s">
        <v>415</v>
      </c>
      <c r="F218" s="230" t="s">
        <v>327</v>
      </c>
      <c r="G218" s="294">
        <v>1263687.83</v>
      </c>
    </row>
    <row r="219" spans="1:7" ht="19.5" customHeight="1">
      <c r="A219" s="292" t="s">
        <v>392</v>
      </c>
      <c r="B219" s="228" t="s">
        <v>75</v>
      </c>
      <c r="C219" s="229" t="s">
        <v>52</v>
      </c>
      <c r="D219" s="230" t="s">
        <v>31</v>
      </c>
      <c r="E219" s="230" t="s">
        <v>415</v>
      </c>
      <c r="F219" s="230" t="s">
        <v>393</v>
      </c>
      <c r="G219" s="294">
        <v>1417604.36</v>
      </c>
    </row>
    <row r="220" spans="1:7" ht="46.5" customHeight="1">
      <c r="A220" s="222" t="s">
        <v>622</v>
      </c>
      <c r="B220" s="223" t="s">
        <v>75</v>
      </c>
      <c r="C220" s="224" t="s">
        <v>52</v>
      </c>
      <c r="D220" s="225" t="s">
        <v>31</v>
      </c>
      <c r="E220" s="225" t="s">
        <v>621</v>
      </c>
      <c r="F220" s="230"/>
      <c r="G220" s="293">
        <f>G221</f>
        <v>2610000</v>
      </c>
    </row>
    <row r="221" spans="1:7" ht="27.75" customHeight="1">
      <c r="A221" s="227" t="s">
        <v>328</v>
      </c>
      <c r="B221" s="228" t="s">
        <v>75</v>
      </c>
      <c r="C221" s="229" t="s">
        <v>52</v>
      </c>
      <c r="D221" s="230" t="s">
        <v>31</v>
      </c>
      <c r="E221" s="230" t="s">
        <v>621</v>
      </c>
      <c r="F221" s="230" t="s">
        <v>256</v>
      </c>
      <c r="G221" s="308">
        <v>2610000</v>
      </c>
    </row>
    <row r="222" spans="1:7" ht="47.25" customHeight="1">
      <c r="A222" s="222" t="s">
        <v>397</v>
      </c>
      <c r="B222" s="223" t="s">
        <v>75</v>
      </c>
      <c r="C222" s="224" t="s">
        <v>52</v>
      </c>
      <c r="D222" s="225" t="s">
        <v>31</v>
      </c>
      <c r="E222" s="225" t="s">
        <v>416</v>
      </c>
      <c r="F222" s="230"/>
      <c r="G222" s="293">
        <f>G223</f>
        <v>907324.08</v>
      </c>
    </row>
    <row r="223" spans="1:8" ht="36" customHeight="1">
      <c r="A223" s="227" t="s">
        <v>326</v>
      </c>
      <c r="B223" s="228" t="s">
        <v>75</v>
      </c>
      <c r="C223" s="229" t="s">
        <v>52</v>
      </c>
      <c r="D223" s="230" t="s">
        <v>31</v>
      </c>
      <c r="E223" s="230" t="s">
        <v>416</v>
      </c>
      <c r="F223" s="230" t="s">
        <v>327</v>
      </c>
      <c r="G223" s="308">
        <v>907324.08</v>
      </c>
      <c r="H223" s="220"/>
    </row>
    <row r="224" spans="1:8" ht="28.5" customHeight="1">
      <c r="A224" s="237" t="s">
        <v>417</v>
      </c>
      <c r="B224" s="223" t="s">
        <v>75</v>
      </c>
      <c r="C224" s="262" t="s">
        <v>52</v>
      </c>
      <c r="D224" s="281" t="s">
        <v>31</v>
      </c>
      <c r="E224" s="225" t="s">
        <v>418</v>
      </c>
      <c r="F224" s="230"/>
      <c r="G224" s="226">
        <f>G225+G226+G227+G228</f>
        <v>4697000</v>
      </c>
      <c r="H224" s="220"/>
    </row>
    <row r="225" spans="1:10" ht="23.25" customHeight="1">
      <c r="A225" s="227" t="s">
        <v>389</v>
      </c>
      <c r="B225" s="228" t="s">
        <v>75</v>
      </c>
      <c r="C225" s="264" t="s">
        <v>52</v>
      </c>
      <c r="D225" s="263" t="s">
        <v>31</v>
      </c>
      <c r="E225" s="230" t="s">
        <v>418</v>
      </c>
      <c r="F225" s="230" t="s">
        <v>323</v>
      </c>
      <c r="G225" s="231">
        <v>0</v>
      </c>
      <c r="H225" s="220"/>
      <c r="J225" s="221"/>
    </row>
    <row r="226" spans="1:8" ht="38.25">
      <c r="A226" s="227" t="s">
        <v>326</v>
      </c>
      <c r="B226" s="228" t="s">
        <v>75</v>
      </c>
      <c r="C226" s="264" t="s">
        <v>52</v>
      </c>
      <c r="D226" s="263" t="s">
        <v>31</v>
      </c>
      <c r="E226" s="230" t="s">
        <v>418</v>
      </c>
      <c r="F226" s="230" t="s">
        <v>327</v>
      </c>
      <c r="G226" s="231">
        <v>0</v>
      </c>
      <c r="H226" s="220"/>
    </row>
    <row r="227" spans="1:8" ht="31.5" customHeight="1">
      <c r="A227" s="227" t="s">
        <v>328</v>
      </c>
      <c r="B227" s="228" t="s">
        <v>75</v>
      </c>
      <c r="C227" s="264" t="s">
        <v>52</v>
      </c>
      <c r="D227" s="263" t="s">
        <v>31</v>
      </c>
      <c r="E227" s="230" t="s">
        <v>418</v>
      </c>
      <c r="F227" s="230" t="s">
        <v>256</v>
      </c>
      <c r="G227" s="231">
        <v>2629776</v>
      </c>
      <c r="H227" s="220"/>
    </row>
    <row r="228" spans="1:7" ht="12.75">
      <c r="A228" s="292" t="s">
        <v>392</v>
      </c>
      <c r="B228" s="228" t="s">
        <v>75</v>
      </c>
      <c r="C228" s="264" t="s">
        <v>52</v>
      </c>
      <c r="D228" s="263" t="s">
        <v>31</v>
      </c>
      <c r="E228" s="230" t="s">
        <v>418</v>
      </c>
      <c r="F228" s="230" t="s">
        <v>393</v>
      </c>
      <c r="G228" s="231">
        <v>2067224</v>
      </c>
    </row>
    <row r="229" spans="1:10" ht="38.25">
      <c r="A229" s="237" t="s">
        <v>399</v>
      </c>
      <c r="B229" s="223" t="s">
        <v>75</v>
      </c>
      <c r="C229" s="262" t="s">
        <v>52</v>
      </c>
      <c r="D229" s="281" t="s">
        <v>31</v>
      </c>
      <c r="E229" s="225" t="s">
        <v>419</v>
      </c>
      <c r="F229" s="295"/>
      <c r="G229" s="226">
        <f>G232+G233+G230+G231</f>
        <v>466890</v>
      </c>
      <c r="J229" s="235"/>
    </row>
    <row r="230" spans="1:7" ht="21" customHeight="1">
      <c r="A230" s="227" t="s">
        <v>322</v>
      </c>
      <c r="B230" s="228" t="s">
        <v>75</v>
      </c>
      <c r="C230" s="229" t="s">
        <v>52</v>
      </c>
      <c r="D230" s="230" t="s">
        <v>31</v>
      </c>
      <c r="E230" s="230" t="s">
        <v>419</v>
      </c>
      <c r="F230" s="230" t="s">
        <v>323</v>
      </c>
      <c r="G230" s="231"/>
    </row>
    <row r="231" spans="1:7" ht="38.25">
      <c r="A231" s="227" t="s">
        <v>326</v>
      </c>
      <c r="B231" s="228" t="s">
        <v>75</v>
      </c>
      <c r="C231" s="229" t="s">
        <v>52</v>
      </c>
      <c r="D231" s="230" t="s">
        <v>31</v>
      </c>
      <c r="E231" s="230" t="s">
        <v>419</v>
      </c>
      <c r="F231" s="230" t="s">
        <v>327</v>
      </c>
      <c r="G231" s="231"/>
    </row>
    <row r="232" spans="1:7" ht="25.5">
      <c r="A232" s="227" t="s">
        <v>328</v>
      </c>
      <c r="B232" s="228" t="s">
        <v>75</v>
      </c>
      <c r="C232" s="229" t="s">
        <v>52</v>
      </c>
      <c r="D232" s="230" t="s">
        <v>31</v>
      </c>
      <c r="E232" s="230" t="s">
        <v>419</v>
      </c>
      <c r="F232" s="230" t="s">
        <v>256</v>
      </c>
      <c r="G232" s="231">
        <v>84719.49</v>
      </c>
    </row>
    <row r="233" spans="1:7" ht="18" customHeight="1">
      <c r="A233" s="292" t="s">
        <v>392</v>
      </c>
      <c r="B233" s="228" t="s">
        <v>75</v>
      </c>
      <c r="C233" s="229" t="s">
        <v>52</v>
      </c>
      <c r="D233" s="230" t="s">
        <v>31</v>
      </c>
      <c r="E233" s="230" t="s">
        <v>419</v>
      </c>
      <c r="F233" s="230" t="s">
        <v>393</v>
      </c>
      <c r="G233" s="231">
        <v>382170.51</v>
      </c>
    </row>
    <row r="234" spans="1:7" ht="17.25" customHeight="1">
      <c r="A234" s="278" t="s">
        <v>420</v>
      </c>
      <c r="B234" s="216" t="s">
        <v>75</v>
      </c>
      <c r="C234" s="279" t="s">
        <v>52</v>
      </c>
      <c r="D234" s="280" t="s">
        <v>44</v>
      </c>
      <c r="E234" s="218"/>
      <c r="F234" s="295"/>
      <c r="G234" s="309">
        <f>G235+G237+G239+G241+G243+G245</f>
        <v>27127194.96</v>
      </c>
    </row>
    <row r="235" spans="1:7" ht="29.25" customHeight="1">
      <c r="A235" s="236" t="s">
        <v>421</v>
      </c>
      <c r="B235" s="223" t="s">
        <v>75</v>
      </c>
      <c r="C235" s="262" t="s">
        <v>52</v>
      </c>
      <c r="D235" s="281" t="s">
        <v>44</v>
      </c>
      <c r="E235" s="225" t="s">
        <v>422</v>
      </c>
      <c r="F235" s="263"/>
      <c r="G235" s="310">
        <f>G236</f>
        <v>21733000</v>
      </c>
    </row>
    <row r="236" spans="1:7" ht="36.75" customHeight="1">
      <c r="A236" s="227" t="s">
        <v>384</v>
      </c>
      <c r="B236" s="228" t="s">
        <v>75</v>
      </c>
      <c r="C236" s="264" t="s">
        <v>52</v>
      </c>
      <c r="D236" s="263" t="s">
        <v>44</v>
      </c>
      <c r="E236" s="230" t="s">
        <v>422</v>
      </c>
      <c r="F236" s="263" t="s">
        <v>385</v>
      </c>
      <c r="G236" s="311">
        <v>21733000</v>
      </c>
    </row>
    <row r="237" spans="1:10" ht="40.5" customHeight="1">
      <c r="A237" s="222" t="s">
        <v>278</v>
      </c>
      <c r="B237" s="223" t="s">
        <v>75</v>
      </c>
      <c r="C237" s="224" t="s">
        <v>52</v>
      </c>
      <c r="D237" s="225" t="s">
        <v>44</v>
      </c>
      <c r="E237" s="225" t="s">
        <v>415</v>
      </c>
      <c r="F237" s="230"/>
      <c r="G237" s="293">
        <f>G238</f>
        <v>2319504.96</v>
      </c>
      <c r="H237" s="220"/>
      <c r="J237" s="221"/>
    </row>
    <row r="238" spans="1:8" ht="42.75" customHeight="1">
      <c r="A238" s="227" t="s">
        <v>384</v>
      </c>
      <c r="B238" s="228" t="s">
        <v>75</v>
      </c>
      <c r="C238" s="229" t="s">
        <v>52</v>
      </c>
      <c r="D238" s="230" t="s">
        <v>44</v>
      </c>
      <c r="E238" s="230" t="s">
        <v>415</v>
      </c>
      <c r="F238" s="230" t="s">
        <v>393</v>
      </c>
      <c r="G238" s="294">
        <v>2319504.96</v>
      </c>
      <c r="H238" s="220"/>
    </row>
    <row r="239" spans="1:8" ht="38.25">
      <c r="A239" s="222" t="s">
        <v>397</v>
      </c>
      <c r="B239" s="223" t="s">
        <v>75</v>
      </c>
      <c r="C239" s="224" t="s">
        <v>52</v>
      </c>
      <c r="D239" s="225" t="s">
        <v>44</v>
      </c>
      <c r="E239" s="225" t="s">
        <v>416</v>
      </c>
      <c r="F239" s="230"/>
      <c r="G239" s="293">
        <f>G240</f>
        <v>0</v>
      </c>
      <c r="H239" s="220"/>
    </row>
    <row r="240" spans="1:10" ht="37.5" customHeight="1">
      <c r="A240" s="227" t="s">
        <v>384</v>
      </c>
      <c r="B240" s="228" t="s">
        <v>75</v>
      </c>
      <c r="C240" s="229" t="s">
        <v>52</v>
      </c>
      <c r="D240" s="230" t="s">
        <v>44</v>
      </c>
      <c r="E240" s="230" t="s">
        <v>416</v>
      </c>
      <c r="F240" s="230" t="s">
        <v>393</v>
      </c>
      <c r="G240" s="294">
        <v>0</v>
      </c>
      <c r="J240" s="235"/>
    </row>
    <row r="241" spans="1:10" ht="29.25" customHeight="1">
      <c r="A241" s="237" t="s">
        <v>417</v>
      </c>
      <c r="B241" s="223" t="s">
        <v>75</v>
      </c>
      <c r="C241" s="262" t="s">
        <v>52</v>
      </c>
      <c r="D241" s="281" t="s">
        <v>44</v>
      </c>
      <c r="E241" s="225" t="s">
        <v>418</v>
      </c>
      <c r="F241" s="230"/>
      <c r="G241" s="226">
        <f>G242</f>
        <v>2665000</v>
      </c>
      <c r="J241" s="235"/>
    </row>
    <row r="242" spans="1:7" ht="38.25">
      <c r="A242" s="227" t="s">
        <v>384</v>
      </c>
      <c r="B242" s="228" t="s">
        <v>75</v>
      </c>
      <c r="C242" s="264" t="s">
        <v>52</v>
      </c>
      <c r="D242" s="263" t="s">
        <v>44</v>
      </c>
      <c r="E242" s="230" t="s">
        <v>418</v>
      </c>
      <c r="F242" s="263" t="s">
        <v>393</v>
      </c>
      <c r="G242" s="311">
        <v>2665000</v>
      </c>
    </row>
    <row r="243" spans="1:7" ht="25.5">
      <c r="A243" s="237" t="s">
        <v>588</v>
      </c>
      <c r="B243" s="223" t="s">
        <v>75</v>
      </c>
      <c r="C243" s="262" t="s">
        <v>52</v>
      </c>
      <c r="D243" s="281" t="s">
        <v>44</v>
      </c>
      <c r="E243" s="225" t="s">
        <v>419</v>
      </c>
      <c r="F243" s="230"/>
      <c r="G243" s="226">
        <f>G244</f>
        <v>296110</v>
      </c>
    </row>
    <row r="244" spans="1:7" ht="38.25">
      <c r="A244" s="227" t="s">
        <v>384</v>
      </c>
      <c r="B244" s="228" t="s">
        <v>75</v>
      </c>
      <c r="C244" s="264" t="s">
        <v>52</v>
      </c>
      <c r="D244" s="263" t="s">
        <v>44</v>
      </c>
      <c r="E244" s="230" t="s">
        <v>419</v>
      </c>
      <c r="F244" s="263" t="s">
        <v>393</v>
      </c>
      <c r="G244" s="311">
        <v>296110</v>
      </c>
    </row>
    <row r="245" spans="1:7" ht="30" customHeight="1">
      <c r="A245" s="237" t="s">
        <v>603</v>
      </c>
      <c r="B245" s="223" t="s">
        <v>75</v>
      </c>
      <c r="C245" s="262" t="s">
        <v>52</v>
      </c>
      <c r="D245" s="281" t="s">
        <v>44</v>
      </c>
      <c r="E245" s="225" t="s">
        <v>605</v>
      </c>
      <c r="F245" s="230"/>
      <c r="G245" s="226">
        <f>G246</f>
        <v>113580</v>
      </c>
    </row>
    <row r="246" spans="1:7" ht="38.25">
      <c r="A246" s="227" t="s">
        <v>384</v>
      </c>
      <c r="B246" s="228" t="s">
        <v>75</v>
      </c>
      <c r="C246" s="264" t="s">
        <v>52</v>
      </c>
      <c r="D246" s="263" t="s">
        <v>44</v>
      </c>
      <c r="E246" s="230" t="s">
        <v>605</v>
      </c>
      <c r="F246" s="263" t="s">
        <v>393</v>
      </c>
      <c r="G246" s="311">
        <v>113580</v>
      </c>
    </row>
    <row r="247" spans="1:7" ht="20.25" customHeight="1">
      <c r="A247" s="313" t="s">
        <v>423</v>
      </c>
      <c r="B247" s="216" t="s">
        <v>75</v>
      </c>
      <c r="C247" s="217" t="s">
        <v>52</v>
      </c>
      <c r="D247" s="218" t="s">
        <v>52</v>
      </c>
      <c r="E247" s="230"/>
      <c r="F247" s="230"/>
      <c r="G247" s="233">
        <f>G248+G251+G254+G258</f>
        <v>1871800</v>
      </c>
    </row>
    <row r="248" spans="1:7" ht="12.75">
      <c r="A248" s="222" t="s">
        <v>424</v>
      </c>
      <c r="B248" s="223" t="s">
        <v>75</v>
      </c>
      <c r="C248" s="262" t="s">
        <v>52</v>
      </c>
      <c r="D248" s="281" t="s">
        <v>52</v>
      </c>
      <c r="E248" s="225" t="s">
        <v>425</v>
      </c>
      <c r="F248" s="225"/>
      <c r="G248" s="226">
        <f>G249+G250</f>
        <v>1356000</v>
      </c>
    </row>
    <row r="249" spans="1:7" ht="25.5">
      <c r="A249" s="227" t="s">
        <v>328</v>
      </c>
      <c r="B249" s="228" t="s">
        <v>75</v>
      </c>
      <c r="C249" s="264" t="s">
        <v>52</v>
      </c>
      <c r="D249" s="263" t="s">
        <v>52</v>
      </c>
      <c r="E249" s="230" t="s">
        <v>425</v>
      </c>
      <c r="F249" s="230" t="s">
        <v>256</v>
      </c>
      <c r="G249" s="231">
        <v>608292.7</v>
      </c>
    </row>
    <row r="250" spans="1:7" ht="12.75">
      <c r="A250" s="292" t="s">
        <v>392</v>
      </c>
      <c r="B250" s="228" t="s">
        <v>75</v>
      </c>
      <c r="C250" s="264" t="s">
        <v>52</v>
      </c>
      <c r="D250" s="263" t="s">
        <v>52</v>
      </c>
      <c r="E250" s="230" t="s">
        <v>425</v>
      </c>
      <c r="F250" s="230" t="s">
        <v>393</v>
      </c>
      <c r="G250" s="231">
        <v>747707.3</v>
      </c>
    </row>
    <row r="251" spans="1:7" ht="38.25">
      <c r="A251" s="236" t="s">
        <v>426</v>
      </c>
      <c r="B251" s="223" t="s">
        <v>75</v>
      </c>
      <c r="C251" s="262" t="s">
        <v>52</v>
      </c>
      <c r="D251" s="225" t="s">
        <v>52</v>
      </c>
      <c r="E251" s="225" t="s">
        <v>427</v>
      </c>
      <c r="F251" s="225"/>
      <c r="G251" s="226">
        <f>SUM(G252:G253)</f>
        <v>150700</v>
      </c>
    </row>
    <row r="252" spans="1:7" ht="25.5">
      <c r="A252" s="227" t="s">
        <v>328</v>
      </c>
      <c r="B252" s="228" t="s">
        <v>75</v>
      </c>
      <c r="C252" s="264" t="s">
        <v>52</v>
      </c>
      <c r="D252" s="263" t="s">
        <v>52</v>
      </c>
      <c r="E252" s="230" t="s">
        <v>427</v>
      </c>
      <c r="F252" s="230" t="s">
        <v>256</v>
      </c>
      <c r="G252" s="231">
        <v>67603</v>
      </c>
    </row>
    <row r="253" spans="1:7" ht="12.75">
      <c r="A253" s="292" t="s">
        <v>392</v>
      </c>
      <c r="B253" s="228" t="s">
        <v>75</v>
      </c>
      <c r="C253" s="264" t="s">
        <v>52</v>
      </c>
      <c r="D253" s="263" t="s">
        <v>52</v>
      </c>
      <c r="E253" s="230" t="s">
        <v>427</v>
      </c>
      <c r="F253" s="263" t="s">
        <v>393</v>
      </c>
      <c r="G253" s="231">
        <v>83097</v>
      </c>
    </row>
    <row r="254" spans="1:7" ht="25.5">
      <c r="A254" s="236" t="s">
        <v>428</v>
      </c>
      <c r="B254" s="223" t="s">
        <v>75</v>
      </c>
      <c r="C254" s="262" t="s">
        <v>52</v>
      </c>
      <c r="D254" s="225" t="s">
        <v>52</v>
      </c>
      <c r="E254" s="225" t="s">
        <v>429</v>
      </c>
      <c r="F254" s="230"/>
      <c r="G254" s="226">
        <f>G255+G256+G257</f>
        <v>245100</v>
      </c>
    </row>
    <row r="255" spans="1:7" ht="12.75">
      <c r="A255" s="227" t="s">
        <v>322</v>
      </c>
      <c r="B255" s="228" t="s">
        <v>75</v>
      </c>
      <c r="C255" s="264" t="s">
        <v>52</v>
      </c>
      <c r="D255" s="230" t="s">
        <v>52</v>
      </c>
      <c r="E255" s="230" t="s">
        <v>429</v>
      </c>
      <c r="F255" s="230" t="s">
        <v>323</v>
      </c>
      <c r="G255" s="314">
        <v>182436.31</v>
      </c>
    </row>
    <row r="256" spans="1:7" ht="38.25">
      <c r="A256" s="227" t="s">
        <v>326</v>
      </c>
      <c r="B256" s="228" t="s">
        <v>75</v>
      </c>
      <c r="C256" s="264" t="s">
        <v>52</v>
      </c>
      <c r="D256" s="230" t="s">
        <v>52</v>
      </c>
      <c r="E256" s="230" t="s">
        <v>429</v>
      </c>
      <c r="F256" s="230" t="s">
        <v>327</v>
      </c>
      <c r="G256" s="314">
        <v>62663.69</v>
      </c>
    </row>
    <row r="257" spans="1:7" ht="12.75">
      <c r="A257" s="292" t="s">
        <v>392</v>
      </c>
      <c r="B257" s="228" t="s">
        <v>75</v>
      </c>
      <c r="C257" s="264" t="s">
        <v>52</v>
      </c>
      <c r="D257" s="230" t="s">
        <v>52</v>
      </c>
      <c r="E257" s="230" t="s">
        <v>429</v>
      </c>
      <c r="F257" s="230" t="s">
        <v>393</v>
      </c>
      <c r="G257" s="314">
        <v>0</v>
      </c>
    </row>
    <row r="258" spans="1:7" ht="12.75">
      <c r="A258" s="236" t="s">
        <v>430</v>
      </c>
      <c r="B258" s="223" t="s">
        <v>75</v>
      </c>
      <c r="C258" s="262" t="s">
        <v>52</v>
      </c>
      <c r="D258" s="225" t="s">
        <v>52</v>
      </c>
      <c r="E258" s="225" t="s">
        <v>431</v>
      </c>
      <c r="F258" s="225"/>
      <c r="G258" s="226">
        <f>SUM(G259:G260)</f>
        <v>120000</v>
      </c>
    </row>
    <row r="259" spans="1:7" ht="25.5">
      <c r="A259" s="227" t="s">
        <v>328</v>
      </c>
      <c r="B259" s="228" t="s">
        <v>75</v>
      </c>
      <c r="C259" s="264" t="s">
        <v>52</v>
      </c>
      <c r="D259" s="263" t="s">
        <v>52</v>
      </c>
      <c r="E259" s="230" t="s">
        <v>431</v>
      </c>
      <c r="F259" s="230" t="s">
        <v>256</v>
      </c>
      <c r="G259" s="231">
        <v>90000</v>
      </c>
    </row>
    <row r="260" spans="1:7" ht="12.75">
      <c r="A260" s="227" t="s">
        <v>432</v>
      </c>
      <c r="B260" s="228" t="s">
        <v>75</v>
      </c>
      <c r="C260" s="264" t="s">
        <v>52</v>
      </c>
      <c r="D260" s="263" t="s">
        <v>52</v>
      </c>
      <c r="E260" s="230" t="s">
        <v>431</v>
      </c>
      <c r="F260" s="230" t="s">
        <v>433</v>
      </c>
      <c r="G260" s="231">
        <v>30000</v>
      </c>
    </row>
    <row r="261" spans="1:7" ht="12.75">
      <c r="A261" s="278" t="s">
        <v>434</v>
      </c>
      <c r="B261" s="216" t="s">
        <v>75</v>
      </c>
      <c r="C261" s="279" t="s">
        <v>52</v>
      </c>
      <c r="D261" s="218" t="s">
        <v>341</v>
      </c>
      <c r="E261" s="218"/>
      <c r="F261" s="218"/>
      <c r="G261" s="219">
        <f>G262+G270+G274+G277+G279+G282</f>
        <v>13918006.58</v>
      </c>
    </row>
    <row r="262" spans="1:7" ht="25.5">
      <c r="A262" s="287" t="s">
        <v>435</v>
      </c>
      <c r="B262" s="288" t="s">
        <v>75</v>
      </c>
      <c r="C262" s="301" t="s">
        <v>52</v>
      </c>
      <c r="D262" s="290" t="s">
        <v>341</v>
      </c>
      <c r="E262" s="290" t="s">
        <v>436</v>
      </c>
      <c r="F262" s="290"/>
      <c r="G262" s="291">
        <f>SUM(G263:G269)</f>
        <v>12220052.81</v>
      </c>
    </row>
    <row r="263" spans="1:7" ht="12.75">
      <c r="A263" s="227" t="s">
        <v>322</v>
      </c>
      <c r="B263" s="228" t="s">
        <v>75</v>
      </c>
      <c r="C263" s="264" t="s">
        <v>52</v>
      </c>
      <c r="D263" s="230" t="s">
        <v>341</v>
      </c>
      <c r="E263" s="230" t="s">
        <v>436</v>
      </c>
      <c r="F263" s="230" t="s">
        <v>323</v>
      </c>
      <c r="G263" s="231">
        <f>7165000+1260000</f>
        <v>8425000</v>
      </c>
    </row>
    <row r="264" spans="1:7" ht="25.5">
      <c r="A264" s="227" t="s">
        <v>324</v>
      </c>
      <c r="B264" s="228" t="s">
        <v>75</v>
      </c>
      <c r="C264" s="264" t="s">
        <v>52</v>
      </c>
      <c r="D264" s="230" t="s">
        <v>341</v>
      </c>
      <c r="E264" s="230" t="s">
        <v>436</v>
      </c>
      <c r="F264" s="230" t="s">
        <v>325</v>
      </c>
      <c r="G264" s="231">
        <v>304000</v>
      </c>
    </row>
    <row r="265" spans="1:7" ht="38.25">
      <c r="A265" s="227" t="s">
        <v>326</v>
      </c>
      <c r="B265" s="228" t="s">
        <v>75</v>
      </c>
      <c r="C265" s="264" t="s">
        <v>52</v>
      </c>
      <c r="D265" s="230" t="s">
        <v>341</v>
      </c>
      <c r="E265" s="230" t="s">
        <v>436</v>
      </c>
      <c r="F265" s="230" t="s">
        <v>327</v>
      </c>
      <c r="G265" s="231">
        <v>2216252.81</v>
      </c>
    </row>
    <row r="266" spans="1:7" ht="25.5">
      <c r="A266" s="227" t="s">
        <v>328</v>
      </c>
      <c r="B266" s="228" t="s">
        <v>75</v>
      </c>
      <c r="C266" s="264" t="s">
        <v>52</v>
      </c>
      <c r="D266" s="230" t="s">
        <v>341</v>
      </c>
      <c r="E266" s="230" t="s">
        <v>436</v>
      </c>
      <c r="F266" s="230" t="s">
        <v>256</v>
      </c>
      <c r="G266" s="231">
        <v>1229400</v>
      </c>
    </row>
    <row r="267" spans="1:7" ht="12.75">
      <c r="A267" s="227" t="s">
        <v>314</v>
      </c>
      <c r="B267" s="228" t="s">
        <v>75</v>
      </c>
      <c r="C267" s="264" t="s">
        <v>52</v>
      </c>
      <c r="D267" s="230" t="s">
        <v>341</v>
      </c>
      <c r="E267" s="230" t="s">
        <v>436</v>
      </c>
      <c r="F267" s="230" t="s">
        <v>315</v>
      </c>
      <c r="G267" s="231">
        <v>2400</v>
      </c>
    </row>
    <row r="268" spans="1:7" ht="12.75">
      <c r="A268" s="227" t="s">
        <v>316</v>
      </c>
      <c r="B268" s="228" t="s">
        <v>75</v>
      </c>
      <c r="C268" s="264" t="s">
        <v>52</v>
      </c>
      <c r="D268" s="230" t="s">
        <v>341</v>
      </c>
      <c r="E268" s="230" t="s">
        <v>436</v>
      </c>
      <c r="F268" s="230" t="s">
        <v>317</v>
      </c>
      <c r="G268" s="231">
        <v>27000</v>
      </c>
    </row>
    <row r="269" spans="1:7" ht="12.75">
      <c r="A269" s="227" t="s">
        <v>318</v>
      </c>
      <c r="B269" s="228" t="s">
        <v>75</v>
      </c>
      <c r="C269" s="264" t="s">
        <v>52</v>
      </c>
      <c r="D269" s="230" t="s">
        <v>341</v>
      </c>
      <c r="E269" s="230" t="s">
        <v>436</v>
      </c>
      <c r="F269" s="230" t="s">
        <v>319</v>
      </c>
      <c r="G269" s="231">
        <v>16000</v>
      </c>
    </row>
    <row r="270" spans="1:7" ht="51">
      <c r="A270" s="236" t="s">
        <v>437</v>
      </c>
      <c r="B270" s="223" t="s">
        <v>75</v>
      </c>
      <c r="C270" s="262" t="s">
        <v>52</v>
      </c>
      <c r="D270" s="225" t="s">
        <v>341</v>
      </c>
      <c r="E270" s="225" t="s">
        <v>438</v>
      </c>
      <c r="F270" s="225"/>
      <c r="G270" s="226">
        <f>SUM(G271:G273)</f>
        <v>30000</v>
      </c>
    </row>
    <row r="271" spans="1:7" ht="25.5">
      <c r="A271" s="227" t="s">
        <v>324</v>
      </c>
      <c r="B271" s="228" t="s">
        <v>75</v>
      </c>
      <c r="C271" s="264" t="s">
        <v>52</v>
      </c>
      <c r="D271" s="263" t="s">
        <v>341</v>
      </c>
      <c r="E271" s="230" t="s">
        <v>438</v>
      </c>
      <c r="F271" s="230" t="s">
        <v>325</v>
      </c>
      <c r="G271" s="231">
        <v>2020</v>
      </c>
    </row>
    <row r="272" spans="1:7" ht="25.5">
      <c r="A272" s="227" t="s">
        <v>439</v>
      </c>
      <c r="B272" s="228" t="s">
        <v>75</v>
      </c>
      <c r="C272" s="264" t="s">
        <v>52</v>
      </c>
      <c r="D272" s="230" t="s">
        <v>341</v>
      </c>
      <c r="E272" s="230" t="s">
        <v>438</v>
      </c>
      <c r="F272" s="230" t="s">
        <v>256</v>
      </c>
      <c r="G272" s="231">
        <v>6100</v>
      </c>
    </row>
    <row r="273" spans="1:7" ht="27" customHeight="1">
      <c r="A273" s="292" t="s">
        <v>392</v>
      </c>
      <c r="B273" s="228" t="s">
        <v>75</v>
      </c>
      <c r="C273" s="264" t="s">
        <v>52</v>
      </c>
      <c r="D273" s="230" t="s">
        <v>341</v>
      </c>
      <c r="E273" s="230" t="s">
        <v>438</v>
      </c>
      <c r="F273" s="230" t="s">
        <v>393</v>
      </c>
      <c r="G273" s="231">
        <v>21880</v>
      </c>
    </row>
    <row r="274" spans="1:7" ht="32.25" customHeight="1">
      <c r="A274" s="236" t="s">
        <v>440</v>
      </c>
      <c r="B274" s="228" t="s">
        <v>75</v>
      </c>
      <c r="C274" s="262" t="s">
        <v>52</v>
      </c>
      <c r="D274" s="225" t="s">
        <v>341</v>
      </c>
      <c r="E274" s="225" t="s">
        <v>441</v>
      </c>
      <c r="F274" s="225"/>
      <c r="G274" s="226">
        <f>G275+G276</f>
        <v>955641.13</v>
      </c>
    </row>
    <row r="275" spans="1:7" ht="25.5">
      <c r="A275" s="227" t="s">
        <v>328</v>
      </c>
      <c r="B275" s="228" t="s">
        <v>75</v>
      </c>
      <c r="C275" s="264" t="s">
        <v>52</v>
      </c>
      <c r="D275" s="230" t="s">
        <v>341</v>
      </c>
      <c r="E275" s="230" t="s">
        <v>441</v>
      </c>
      <c r="F275" s="230" t="s">
        <v>256</v>
      </c>
      <c r="G275" s="231">
        <v>599241.13</v>
      </c>
    </row>
    <row r="276" spans="1:7" ht="12.75">
      <c r="A276" s="292" t="s">
        <v>392</v>
      </c>
      <c r="B276" s="228" t="s">
        <v>75</v>
      </c>
      <c r="C276" s="264" t="s">
        <v>52</v>
      </c>
      <c r="D276" s="230" t="s">
        <v>341</v>
      </c>
      <c r="E276" s="230" t="s">
        <v>441</v>
      </c>
      <c r="F276" s="230" t="s">
        <v>393</v>
      </c>
      <c r="G276" s="231">
        <v>356400</v>
      </c>
    </row>
    <row r="277" spans="1:7" ht="25.5">
      <c r="A277" s="236" t="s">
        <v>442</v>
      </c>
      <c r="B277" s="223" t="s">
        <v>75</v>
      </c>
      <c r="C277" s="262" t="s">
        <v>52</v>
      </c>
      <c r="D277" s="225" t="s">
        <v>341</v>
      </c>
      <c r="E277" s="225" t="s">
        <v>443</v>
      </c>
      <c r="F277" s="225"/>
      <c r="G277" s="226">
        <f>G278</f>
        <v>0</v>
      </c>
    </row>
    <row r="278" spans="1:7" ht="25.5">
      <c r="A278" s="227" t="s">
        <v>328</v>
      </c>
      <c r="B278" s="228" t="s">
        <v>75</v>
      </c>
      <c r="C278" s="264" t="s">
        <v>52</v>
      </c>
      <c r="D278" s="230" t="s">
        <v>341</v>
      </c>
      <c r="E278" s="230" t="s">
        <v>443</v>
      </c>
      <c r="F278" s="230" t="s">
        <v>256</v>
      </c>
      <c r="G278" s="231">
        <v>0</v>
      </c>
    </row>
    <row r="279" spans="1:7" ht="38.25">
      <c r="A279" s="222" t="s">
        <v>278</v>
      </c>
      <c r="B279" s="223" t="s">
        <v>75</v>
      </c>
      <c r="C279" s="224" t="s">
        <v>52</v>
      </c>
      <c r="D279" s="225" t="s">
        <v>44</v>
      </c>
      <c r="E279" s="225" t="s">
        <v>415</v>
      </c>
      <c r="F279" s="230"/>
      <c r="G279" s="293">
        <f>G280+G281</f>
        <v>559965.45</v>
      </c>
    </row>
    <row r="280" spans="1:7" ht="12.75">
      <c r="A280" s="227" t="s">
        <v>322</v>
      </c>
      <c r="B280" s="228" t="s">
        <v>75</v>
      </c>
      <c r="C280" s="229" t="s">
        <v>52</v>
      </c>
      <c r="D280" s="230" t="s">
        <v>44</v>
      </c>
      <c r="E280" s="230" t="s">
        <v>415</v>
      </c>
      <c r="F280" s="230" t="s">
        <v>323</v>
      </c>
      <c r="G280" s="294">
        <v>377964</v>
      </c>
    </row>
    <row r="281" spans="1:7" ht="38.25">
      <c r="A281" s="227" t="s">
        <v>326</v>
      </c>
      <c r="B281" s="228" t="s">
        <v>75</v>
      </c>
      <c r="C281" s="229" t="s">
        <v>52</v>
      </c>
      <c r="D281" s="230" t="s">
        <v>44</v>
      </c>
      <c r="E281" s="230" t="s">
        <v>415</v>
      </c>
      <c r="F281" s="230" t="s">
        <v>327</v>
      </c>
      <c r="G281" s="294">
        <v>182001.45</v>
      </c>
    </row>
    <row r="282" spans="1:7" ht="51.75" customHeight="1">
      <c r="A282" s="222" t="s">
        <v>623</v>
      </c>
      <c r="B282" s="223" t="s">
        <v>75</v>
      </c>
      <c r="C282" s="224" t="s">
        <v>52</v>
      </c>
      <c r="D282" s="225" t="s">
        <v>44</v>
      </c>
      <c r="E282" s="225" t="s">
        <v>416</v>
      </c>
      <c r="F282" s="230"/>
      <c r="G282" s="293">
        <f>G283</f>
        <v>152347.19</v>
      </c>
    </row>
    <row r="283" spans="1:7" ht="38.25">
      <c r="A283" s="227" t="s">
        <v>326</v>
      </c>
      <c r="B283" s="228" t="s">
        <v>75</v>
      </c>
      <c r="C283" s="229" t="s">
        <v>52</v>
      </c>
      <c r="D283" s="230" t="s">
        <v>44</v>
      </c>
      <c r="E283" s="230" t="s">
        <v>416</v>
      </c>
      <c r="F283" s="230" t="s">
        <v>327</v>
      </c>
      <c r="G283" s="294">
        <v>152347.19</v>
      </c>
    </row>
    <row r="284" spans="1:7" ht="20.25" customHeight="1">
      <c r="A284" s="275" t="s">
        <v>444</v>
      </c>
      <c r="B284" s="315" t="s">
        <v>75</v>
      </c>
      <c r="C284" s="316" t="s">
        <v>50</v>
      </c>
      <c r="D284" s="268"/>
      <c r="E284" s="268"/>
      <c r="F284" s="268"/>
      <c r="G284" s="269">
        <f>G285</f>
        <v>22584320.77</v>
      </c>
    </row>
    <row r="285" spans="1:7" ht="23.25" customHeight="1">
      <c r="A285" s="278" t="s">
        <v>445</v>
      </c>
      <c r="B285" s="216" t="s">
        <v>75</v>
      </c>
      <c r="C285" s="272" t="s">
        <v>50</v>
      </c>
      <c r="D285" s="218" t="s">
        <v>28</v>
      </c>
      <c r="E285" s="218"/>
      <c r="F285" s="218"/>
      <c r="G285" s="317">
        <f>G286+G305+G307</f>
        <v>22584320.77</v>
      </c>
    </row>
    <row r="286" spans="1:7" ht="14.25" customHeight="1">
      <c r="A286" s="287" t="s">
        <v>446</v>
      </c>
      <c r="B286" s="318" t="s">
        <v>75</v>
      </c>
      <c r="C286" s="289" t="s">
        <v>50</v>
      </c>
      <c r="D286" s="290" t="s">
        <v>28</v>
      </c>
      <c r="E286" s="290" t="s">
        <v>447</v>
      </c>
      <c r="F286" s="290"/>
      <c r="G286" s="291">
        <f>G287</f>
        <v>18485719.169999998</v>
      </c>
    </row>
    <row r="287" spans="1:7" ht="38.25">
      <c r="A287" s="232" t="s">
        <v>448</v>
      </c>
      <c r="B287" s="216" t="s">
        <v>75</v>
      </c>
      <c r="C287" s="272" t="s">
        <v>449</v>
      </c>
      <c r="D287" s="218" t="s">
        <v>28</v>
      </c>
      <c r="E287" s="218" t="s">
        <v>450</v>
      </c>
      <c r="F287" s="218"/>
      <c r="G287" s="319">
        <f>G288+G290+G293+G295+G297+G300+G309</f>
        <v>18485719.169999998</v>
      </c>
    </row>
    <row r="288" spans="1:7" ht="24" customHeight="1">
      <c r="A288" s="236" t="s">
        <v>451</v>
      </c>
      <c r="B288" s="320" t="s">
        <v>75</v>
      </c>
      <c r="C288" s="224" t="s">
        <v>50</v>
      </c>
      <c r="D288" s="225" t="s">
        <v>28</v>
      </c>
      <c r="E288" s="225" t="s">
        <v>452</v>
      </c>
      <c r="F288" s="225"/>
      <c r="G288" s="226">
        <f>SUM(G289:G289)</f>
        <v>8536901</v>
      </c>
    </row>
    <row r="289" spans="1:7" ht="38.25">
      <c r="A289" s="227" t="s">
        <v>384</v>
      </c>
      <c r="B289" s="260" t="s">
        <v>75</v>
      </c>
      <c r="C289" s="321" t="s">
        <v>50</v>
      </c>
      <c r="D289" s="230" t="s">
        <v>28</v>
      </c>
      <c r="E289" s="230" t="s">
        <v>452</v>
      </c>
      <c r="F289" s="230" t="s">
        <v>385</v>
      </c>
      <c r="G289" s="231">
        <v>8536901</v>
      </c>
    </row>
    <row r="290" spans="1:7" ht="51">
      <c r="A290" s="222" t="s">
        <v>453</v>
      </c>
      <c r="B290" s="223" t="s">
        <v>75</v>
      </c>
      <c r="C290" s="262" t="s">
        <v>50</v>
      </c>
      <c r="D290" s="225" t="s">
        <v>28</v>
      </c>
      <c r="E290" s="225" t="s">
        <v>454</v>
      </c>
      <c r="F290" s="225"/>
      <c r="G290" s="226">
        <f>G292</f>
        <v>2893396.4</v>
      </c>
    </row>
    <row r="291" spans="1:7" ht="14.25">
      <c r="A291" s="227" t="s">
        <v>280</v>
      </c>
      <c r="B291" s="260" t="s">
        <v>75</v>
      </c>
      <c r="C291" s="264" t="s">
        <v>50</v>
      </c>
      <c r="D291" s="230" t="s">
        <v>28</v>
      </c>
      <c r="E291" s="230" t="s">
        <v>454</v>
      </c>
      <c r="F291" s="230" t="s">
        <v>281</v>
      </c>
      <c r="G291" s="231">
        <v>0</v>
      </c>
    </row>
    <row r="292" spans="1:7" ht="51">
      <c r="A292" s="227" t="s">
        <v>455</v>
      </c>
      <c r="B292" s="260" t="s">
        <v>75</v>
      </c>
      <c r="C292" s="264" t="s">
        <v>50</v>
      </c>
      <c r="D292" s="230" t="s">
        <v>28</v>
      </c>
      <c r="E292" s="230" t="s">
        <v>454</v>
      </c>
      <c r="F292" s="230" t="s">
        <v>393</v>
      </c>
      <c r="G292" s="231">
        <v>2893396.4</v>
      </c>
    </row>
    <row r="293" spans="1:7" ht="63.75">
      <c r="A293" s="363" t="s">
        <v>606</v>
      </c>
      <c r="B293" s="364" t="s">
        <v>75</v>
      </c>
      <c r="C293" s="365" t="s">
        <v>50</v>
      </c>
      <c r="D293" s="360" t="s">
        <v>28</v>
      </c>
      <c r="E293" s="360" t="s">
        <v>457</v>
      </c>
      <c r="F293" s="360"/>
      <c r="G293" s="361">
        <f>G294</f>
        <v>356544</v>
      </c>
    </row>
    <row r="294" spans="1:7" ht="51">
      <c r="A294" s="227" t="s">
        <v>456</v>
      </c>
      <c r="B294" s="260" t="s">
        <v>75</v>
      </c>
      <c r="C294" s="264" t="s">
        <v>50</v>
      </c>
      <c r="D294" s="230" t="s">
        <v>28</v>
      </c>
      <c r="E294" s="230" t="s">
        <v>457</v>
      </c>
      <c r="F294" s="230" t="s">
        <v>393</v>
      </c>
      <c r="G294" s="231">
        <v>356544</v>
      </c>
    </row>
    <row r="295" spans="1:7" ht="38.25">
      <c r="A295" s="222" t="s">
        <v>458</v>
      </c>
      <c r="B295" s="320" t="s">
        <v>75</v>
      </c>
      <c r="C295" s="224" t="s">
        <v>50</v>
      </c>
      <c r="D295" s="225" t="s">
        <v>28</v>
      </c>
      <c r="E295" s="225" t="s">
        <v>459</v>
      </c>
      <c r="F295" s="225"/>
      <c r="G295" s="258">
        <f>SUM(G296:G296)</f>
        <v>2500000</v>
      </c>
    </row>
    <row r="296" spans="1:8" ht="38.25">
      <c r="A296" s="227" t="s">
        <v>384</v>
      </c>
      <c r="B296" s="260" t="s">
        <v>75</v>
      </c>
      <c r="C296" s="321" t="s">
        <v>50</v>
      </c>
      <c r="D296" s="230" t="s">
        <v>28</v>
      </c>
      <c r="E296" s="230" t="s">
        <v>459</v>
      </c>
      <c r="F296" s="230" t="s">
        <v>385</v>
      </c>
      <c r="G296" s="231">
        <v>2500000</v>
      </c>
      <c r="H296" s="322"/>
    </row>
    <row r="297" spans="1:7" ht="14.25">
      <c r="A297" s="287" t="s">
        <v>460</v>
      </c>
      <c r="B297" s="323" t="s">
        <v>75</v>
      </c>
      <c r="C297" s="301" t="s">
        <v>50</v>
      </c>
      <c r="D297" s="290" t="s">
        <v>28</v>
      </c>
      <c r="E297" s="290" t="s">
        <v>461</v>
      </c>
      <c r="F297" s="290"/>
      <c r="G297" s="291">
        <f>G298</f>
        <v>46556</v>
      </c>
    </row>
    <row r="298" spans="1:7" ht="14.25">
      <c r="A298" s="236" t="s">
        <v>462</v>
      </c>
      <c r="B298" s="320" t="s">
        <v>75</v>
      </c>
      <c r="C298" s="262" t="s">
        <v>50</v>
      </c>
      <c r="D298" s="225" t="s">
        <v>28</v>
      </c>
      <c r="E298" s="225" t="s">
        <v>463</v>
      </c>
      <c r="F298" s="225"/>
      <c r="G298" s="226">
        <f>G299</f>
        <v>46556</v>
      </c>
    </row>
    <row r="299" spans="1:7" ht="14.25">
      <c r="A299" s="227" t="s">
        <v>392</v>
      </c>
      <c r="B299" s="260" t="s">
        <v>75</v>
      </c>
      <c r="C299" s="264" t="s">
        <v>50</v>
      </c>
      <c r="D299" s="230" t="s">
        <v>28</v>
      </c>
      <c r="E299" s="230" t="s">
        <v>463</v>
      </c>
      <c r="F299" s="230" t="s">
        <v>393</v>
      </c>
      <c r="G299" s="231">
        <v>46556</v>
      </c>
    </row>
    <row r="300" spans="1:7" ht="14.25">
      <c r="A300" s="299" t="s">
        <v>464</v>
      </c>
      <c r="B300" s="318" t="s">
        <v>75</v>
      </c>
      <c r="C300" s="301" t="s">
        <v>50</v>
      </c>
      <c r="D300" s="290" t="s">
        <v>28</v>
      </c>
      <c r="E300" s="290" t="s">
        <v>465</v>
      </c>
      <c r="F300" s="290"/>
      <c r="G300" s="291">
        <f>G301+G303</f>
        <v>3980135</v>
      </c>
    </row>
    <row r="301" spans="1:7" ht="25.5">
      <c r="A301" s="222" t="s">
        <v>466</v>
      </c>
      <c r="B301" s="260" t="s">
        <v>75</v>
      </c>
      <c r="C301" s="262" t="s">
        <v>50</v>
      </c>
      <c r="D301" s="225" t="s">
        <v>28</v>
      </c>
      <c r="E301" s="225" t="s">
        <v>467</v>
      </c>
      <c r="F301" s="225"/>
      <c r="G301" s="226">
        <f>G302</f>
        <v>2480000</v>
      </c>
    </row>
    <row r="302" spans="1:7" ht="14.25">
      <c r="A302" s="227" t="s">
        <v>392</v>
      </c>
      <c r="B302" s="320" t="s">
        <v>75</v>
      </c>
      <c r="C302" s="264" t="s">
        <v>50</v>
      </c>
      <c r="D302" s="230" t="s">
        <v>28</v>
      </c>
      <c r="E302" s="230" t="s">
        <v>467</v>
      </c>
      <c r="F302" s="230" t="s">
        <v>393</v>
      </c>
      <c r="G302" s="231">
        <v>2480000</v>
      </c>
    </row>
    <row r="303" spans="1:7" ht="14.25">
      <c r="A303" s="222" t="s">
        <v>468</v>
      </c>
      <c r="B303" s="320" t="s">
        <v>75</v>
      </c>
      <c r="C303" s="262" t="s">
        <v>50</v>
      </c>
      <c r="D303" s="225" t="s">
        <v>28</v>
      </c>
      <c r="E303" s="225" t="s">
        <v>469</v>
      </c>
      <c r="F303" s="225"/>
      <c r="G303" s="226">
        <f>G304</f>
        <v>1500135</v>
      </c>
    </row>
    <row r="304" spans="1:7" ht="14.25">
      <c r="A304" s="227" t="s">
        <v>392</v>
      </c>
      <c r="B304" s="260" t="s">
        <v>75</v>
      </c>
      <c r="C304" s="264" t="s">
        <v>50</v>
      </c>
      <c r="D304" s="230" t="s">
        <v>28</v>
      </c>
      <c r="E304" s="230" t="s">
        <v>469</v>
      </c>
      <c r="F304" s="230" t="s">
        <v>393</v>
      </c>
      <c r="G304" s="231">
        <v>1500135</v>
      </c>
    </row>
    <row r="305" spans="1:7" ht="14.25">
      <c r="A305" s="222" t="s">
        <v>593</v>
      </c>
      <c r="B305" s="320" t="s">
        <v>75</v>
      </c>
      <c r="C305" s="262" t="s">
        <v>50</v>
      </c>
      <c r="D305" s="225" t="s">
        <v>28</v>
      </c>
      <c r="E305" s="225" t="s">
        <v>587</v>
      </c>
      <c r="F305" s="225"/>
      <c r="G305" s="226">
        <f>G306</f>
        <v>991998</v>
      </c>
    </row>
    <row r="306" spans="1:7" ht="38.25">
      <c r="A306" s="227" t="s">
        <v>371</v>
      </c>
      <c r="B306" s="260" t="s">
        <v>75</v>
      </c>
      <c r="C306" s="264" t="s">
        <v>50</v>
      </c>
      <c r="D306" s="230" t="s">
        <v>28</v>
      </c>
      <c r="E306" s="230" t="s">
        <v>587</v>
      </c>
      <c r="F306" s="230" t="s">
        <v>345</v>
      </c>
      <c r="G306" s="231">
        <v>991998</v>
      </c>
    </row>
    <row r="307" spans="1:7" ht="48" customHeight="1">
      <c r="A307" s="222" t="s">
        <v>455</v>
      </c>
      <c r="B307" s="320" t="s">
        <v>75</v>
      </c>
      <c r="C307" s="262" t="s">
        <v>50</v>
      </c>
      <c r="D307" s="225" t="s">
        <v>28</v>
      </c>
      <c r="E307" s="360" t="s">
        <v>470</v>
      </c>
      <c r="F307" s="225"/>
      <c r="G307" s="361">
        <f>G308</f>
        <v>3106603.6</v>
      </c>
    </row>
    <row r="308" spans="1:7" ht="38.25">
      <c r="A308" s="227" t="s">
        <v>371</v>
      </c>
      <c r="B308" s="260" t="s">
        <v>75</v>
      </c>
      <c r="C308" s="264" t="s">
        <v>50</v>
      </c>
      <c r="D308" s="230" t="s">
        <v>28</v>
      </c>
      <c r="E308" s="230" t="s">
        <v>470</v>
      </c>
      <c r="F308" s="230" t="s">
        <v>345</v>
      </c>
      <c r="G308" s="231">
        <v>3106603.6</v>
      </c>
    </row>
    <row r="309" spans="1:7" ht="18" customHeight="1">
      <c r="A309" s="222" t="s">
        <v>613</v>
      </c>
      <c r="B309" s="320" t="s">
        <v>75</v>
      </c>
      <c r="C309" s="262" t="s">
        <v>50</v>
      </c>
      <c r="D309" s="225" t="s">
        <v>28</v>
      </c>
      <c r="E309" s="360" t="s">
        <v>614</v>
      </c>
      <c r="F309" s="225"/>
      <c r="G309" s="361">
        <f>G310</f>
        <v>172186.77</v>
      </c>
    </row>
    <row r="310" spans="1:7" ht="14.25">
      <c r="A310" s="227" t="s">
        <v>392</v>
      </c>
      <c r="B310" s="260" t="s">
        <v>75</v>
      </c>
      <c r="C310" s="264" t="s">
        <v>50</v>
      </c>
      <c r="D310" s="230" t="s">
        <v>28</v>
      </c>
      <c r="E310" s="230" t="s">
        <v>614</v>
      </c>
      <c r="F310" s="230" t="s">
        <v>393</v>
      </c>
      <c r="G310" s="231">
        <f>65803.79+106382.98</f>
        <v>172186.77</v>
      </c>
    </row>
    <row r="311" spans="1:7" ht="15.75">
      <c r="A311" s="275" t="s">
        <v>471</v>
      </c>
      <c r="B311" s="324" t="s">
        <v>75</v>
      </c>
      <c r="C311" s="316" t="s">
        <v>46</v>
      </c>
      <c r="D311" s="268"/>
      <c r="E311" s="268"/>
      <c r="F311" s="268"/>
      <c r="G311" s="325">
        <f>G312+G315+G320+G326+G333</f>
        <v>61229000</v>
      </c>
    </row>
    <row r="312" spans="1:7" ht="14.25">
      <c r="A312" s="232" t="s">
        <v>472</v>
      </c>
      <c r="B312" s="312" t="s">
        <v>75</v>
      </c>
      <c r="C312" s="217" t="s">
        <v>46</v>
      </c>
      <c r="D312" s="218" t="s">
        <v>28</v>
      </c>
      <c r="E312" s="218"/>
      <c r="F312" s="218"/>
      <c r="G312" s="219">
        <f>G313</f>
        <v>5000000</v>
      </c>
    </row>
    <row r="313" spans="1:7" ht="24.75" customHeight="1">
      <c r="A313" s="236" t="s">
        <v>473</v>
      </c>
      <c r="B313" s="320" t="s">
        <v>75</v>
      </c>
      <c r="C313" s="224" t="s">
        <v>46</v>
      </c>
      <c r="D313" s="225" t="s">
        <v>28</v>
      </c>
      <c r="E313" s="225" t="s">
        <v>474</v>
      </c>
      <c r="F313" s="225"/>
      <c r="G313" s="226">
        <f>G314</f>
        <v>5000000</v>
      </c>
    </row>
    <row r="314" spans="1:7" ht="23.25" customHeight="1">
      <c r="A314" s="292" t="s">
        <v>475</v>
      </c>
      <c r="B314" s="260" t="s">
        <v>75</v>
      </c>
      <c r="C314" s="321" t="s">
        <v>46</v>
      </c>
      <c r="D314" s="230" t="s">
        <v>28</v>
      </c>
      <c r="E314" s="230" t="s">
        <v>474</v>
      </c>
      <c r="F314" s="230" t="s">
        <v>476</v>
      </c>
      <c r="G314" s="231">
        <v>5000000</v>
      </c>
    </row>
    <row r="315" spans="1:7" ht="14.25">
      <c r="A315" s="232" t="s">
        <v>477</v>
      </c>
      <c r="B315" s="326" t="s">
        <v>75</v>
      </c>
      <c r="C315" s="217" t="s">
        <v>46</v>
      </c>
      <c r="D315" s="218" t="s">
        <v>31</v>
      </c>
      <c r="E315" s="230"/>
      <c r="F315" s="230"/>
      <c r="G315" s="219">
        <f>G316+G318</f>
        <v>35821000</v>
      </c>
    </row>
    <row r="316" spans="1:7" ht="48">
      <c r="A316" s="327" t="s">
        <v>478</v>
      </c>
      <c r="B316" s="260" t="s">
        <v>75</v>
      </c>
      <c r="C316" s="224" t="s">
        <v>46</v>
      </c>
      <c r="D316" s="225" t="s">
        <v>31</v>
      </c>
      <c r="E316" s="225" t="s">
        <v>479</v>
      </c>
      <c r="F316" s="225"/>
      <c r="G316" s="226">
        <f>G317</f>
        <v>35279000</v>
      </c>
    </row>
    <row r="317" spans="1:7" ht="38.25">
      <c r="A317" s="328" t="s">
        <v>384</v>
      </c>
      <c r="B317" s="260" t="s">
        <v>75</v>
      </c>
      <c r="C317" s="229" t="s">
        <v>46</v>
      </c>
      <c r="D317" s="230" t="s">
        <v>31</v>
      </c>
      <c r="E317" s="230" t="s">
        <v>479</v>
      </c>
      <c r="F317" s="230" t="s">
        <v>385</v>
      </c>
      <c r="G317" s="231">
        <f>28329000+6910000+40000</f>
        <v>35279000</v>
      </c>
    </row>
    <row r="318" spans="1:7" ht="140.25">
      <c r="A318" s="329" t="s">
        <v>480</v>
      </c>
      <c r="B318" s="260" t="s">
        <v>75</v>
      </c>
      <c r="C318" s="224" t="s">
        <v>46</v>
      </c>
      <c r="D318" s="225" t="s">
        <v>31</v>
      </c>
      <c r="E318" s="225" t="s">
        <v>481</v>
      </c>
      <c r="F318" s="225"/>
      <c r="G318" s="226">
        <f>G319</f>
        <v>542000</v>
      </c>
    </row>
    <row r="319" spans="1:7" ht="14.25">
      <c r="A319" s="292" t="s">
        <v>392</v>
      </c>
      <c r="B319" s="260" t="s">
        <v>75</v>
      </c>
      <c r="C319" s="229" t="s">
        <v>46</v>
      </c>
      <c r="D319" s="230" t="s">
        <v>31</v>
      </c>
      <c r="E319" s="230" t="s">
        <v>481</v>
      </c>
      <c r="F319" s="230" t="s">
        <v>393</v>
      </c>
      <c r="G319" s="231">
        <v>542000</v>
      </c>
    </row>
    <row r="320" spans="1:7" ht="14.25">
      <c r="A320" s="232" t="s">
        <v>482</v>
      </c>
      <c r="B320" s="330" t="s">
        <v>75</v>
      </c>
      <c r="C320" s="217" t="s">
        <v>46</v>
      </c>
      <c r="D320" s="218" t="s">
        <v>44</v>
      </c>
      <c r="E320" s="230"/>
      <c r="F320" s="230"/>
      <c r="G320" s="219">
        <f>G321+G323</f>
        <v>8096000</v>
      </c>
    </row>
    <row r="321" spans="1:7" ht="25.5">
      <c r="A321" s="236" t="s">
        <v>483</v>
      </c>
      <c r="B321" s="260" t="s">
        <v>75</v>
      </c>
      <c r="C321" s="224" t="s">
        <v>46</v>
      </c>
      <c r="D321" s="225" t="s">
        <v>44</v>
      </c>
      <c r="E321" s="225" t="s">
        <v>484</v>
      </c>
      <c r="F321" s="225"/>
      <c r="G321" s="226">
        <f>G322</f>
        <v>200000</v>
      </c>
    </row>
    <row r="322" spans="1:7" ht="14.25">
      <c r="A322" s="292" t="s">
        <v>392</v>
      </c>
      <c r="B322" s="260" t="s">
        <v>75</v>
      </c>
      <c r="C322" s="229" t="s">
        <v>46</v>
      </c>
      <c r="D322" s="230" t="s">
        <v>44</v>
      </c>
      <c r="E322" s="230" t="s">
        <v>484</v>
      </c>
      <c r="F322" s="230" t="s">
        <v>393</v>
      </c>
      <c r="G322" s="231">
        <v>200000</v>
      </c>
    </row>
    <row r="323" spans="1:7" ht="38.25">
      <c r="A323" s="236" t="s">
        <v>485</v>
      </c>
      <c r="B323" s="320" t="s">
        <v>75</v>
      </c>
      <c r="C323" s="224" t="s">
        <v>46</v>
      </c>
      <c r="D323" s="225" t="s">
        <v>44</v>
      </c>
      <c r="E323" s="225" t="s">
        <v>486</v>
      </c>
      <c r="F323" s="225"/>
      <c r="G323" s="226">
        <f>G324+G325</f>
        <v>7896000</v>
      </c>
    </row>
    <row r="324" spans="1:7" ht="30.75" customHeight="1">
      <c r="A324" s="292" t="s">
        <v>413</v>
      </c>
      <c r="B324" s="260" t="s">
        <v>75</v>
      </c>
      <c r="C324" s="229" t="s">
        <v>46</v>
      </c>
      <c r="D324" s="230" t="s">
        <v>44</v>
      </c>
      <c r="E324" s="230" t="s">
        <v>486</v>
      </c>
      <c r="F324" s="230" t="s">
        <v>414</v>
      </c>
      <c r="G324" s="231">
        <v>3478480</v>
      </c>
    </row>
    <row r="325" spans="1:7" ht="24" customHeight="1">
      <c r="A325" s="292" t="s">
        <v>392</v>
      </c>
      <c r="B325" s="260" t="s">
        <v>75</v>
      </c>
      <c r="C325" s="229" t="s">
        <v>46</v>
      </c>
      <c r="D325" s="230" t="s">
        <v>44</v>
      </c>
      <c r="E325" s="230" t="s">
        <v>486</v>
      </c>
      <c r="F325" s="230" t="s">
        <v>393</v>
      </c>
      <c r="G325" s="231">
        <v>4417520</v>
      </c>
    </row>
    <row r="326" spans="1:7" ht="14.25">
      <c r="A326" s="232" t="s">
        <v>487</v>
      </c>
      <c r="B326" s="312" t="s">
        <v>75</v>
      </c>
      <c r="C326" s="217" t="s">
        <v>46</v>
      </c>
      <c r="D326" s="218" t="s">
        <v>51</v>
      </c>
      <c r="E326" s="331"/>
      <c r="F326" s="331"/>
      <c r="G326" s="219">
        <f>G327+G331</f>
        <v>11586000</v>
      </c>
    </row>
    <row r="327" spans="1:7" ht="50.25" customHeight="1">
      <c r="A327" s="236" t="s">
        <v>488</v>
      </c>
      <c r="B327" s="320" t="s">
        <v>75</v>
      </c>
      <c r="C327" s="262" t="s">
        <v>46</v>
      </c>
      <c r="D327" s="281" t="s">
        <v>51</v>
      </c>
      <c r="E327" s="225" t="s">
        <v>489</v>
      </c>
      <c r="F327" s="281"/>
      <c r="G327" s="226">
        <f>SUM(G328:G330)</f>
        <v>7900000</v>
      </c>
    </row>
    <row r="328" spans="1:7" ht="25.5">
      <c r="A328" s="227" t="s">
        <v>255</v>
      </c>
      <c r="B328" s="260" t="s">
        <v>75</v>
      </c>
      <c r="C328" s="264" t="s">
        <v>46</v>
      </c>
      <c r="D328" s="263" t="s">
        <v>51</v>
      </c>
      <c r="E328" s="230" t="s">
        <v>489</v>
      </c>
      <c r="F328" s="263" t="s">
        <v>256</v>
      </c>
      <c r="G328" s="231">
        <v>138000</v>
      </c>
    </row>
    <row r="329" spans="1:7" ht="34.5" customHeight="1">
      <c r="A329" s="292" t="s">
        <v>490</v>
      </c>
      <c r="B329" s="260" t="s">
        <v>75</v>
      </c>
      <c r="C329" s="264" t="s">
        <v>46</v>
      </c>
      <c r="D329" s="263" t="s">
        <v>51</v>
      </c>
      <c r="E329" s="230" t="s">
        <v>489</v>
      </c>
      <c r="F329" s="263" t="s">
        <v>491</v>
      </c>
      <c r="G329" s="231">
        <v>7362000</v>
      </c>
    </row>
    <row r="330" spans="1:7" ht="14.25">
      <c r="A330" s="292" t="s">
        <v>392</v>
      </c>
      <c r="B330" s="260" t="s">
        <v>75</v>
      </c>
      <c r="C330" s="264" t="s">
        <v>492</v>
      </c>
      <c r="D330" s="263" t="s">
        <v>51</v>
      </c>
      <c r="E330" s="230" t="s">
        <v>489</v>
      </c>
      <c r="F330" s="263" t="s">
        <v>393</v>
      </c>
      <c r="G330" s="231">
        <v>400000</v>
      </c>
    </row>
    <row r="331" spans="1:7" ht="46.5" customHeight="1">
      <c r="A331" s="329" t="s">
        <v>615</v>
      </c>
      <c r="B331" s="320" t="s">
        <v>75</v>
      </c>
      <c r="C331" s="262" t="s">
        <v>46</v>
      </c>
      <c r="D331" s="281" t="s">
        <v>51</v>
      </c>
      <c r="E331" s="225" t="s">
        <v>493</v>
      </c>
      <c r="F331" s="281"/>
      <c r="G331" s="226">
        <f>G332</f>
        <v>3686000</v>
      </c>
    </row>
    <row r="332" spans="1:7" ht="38.25">
      <c r="A332" s="227" t="s">
        <v>364</v>
      </c>
      <c r="B332" s="260" t="s">
        <v>75</v>
      </c>
      <c r="C332" s="264" t="s">
        <v>46</v>
      </c>
      <c r="D332" s="263" t="s">
        <v>51</v>
      </c>
      <c r="E332" s="230" t="s">
        <v>493</v>
      </c>
      <c r="F332" s="263" t="s">
        <v>365</v>
      </c>
      <c r="G332" s="231">
        <v>3686000</v>
      </c>
    </row>
    <row r="333" spans="1:7" ht="14.25">
      <c r="A333" s="232" t="s">
        <v>494</v>
      </c>
      <c r="B333" s="312" t="s">
        <v>75</v>
      </c>
      <c r="C333" s="217" t="s">
        <v>46</v>
      </c>
      <c r="D333" s="218" t="s">
        <v>45</v>
      </c>
      <c r="E333" s="331"/>
      <c r="F333" s="331"/>
      <c r="G333" s="219">
        <f>G334+G336</f>
        <v>726000</v>
      </c>
    </row>
    <row r="334" spans="1:7" ht="14.25">
      <c r="A334" s="236" t="s">
        <v>495</v>
      </c>
      <c r="B334" s="320" t="s">
        <v>75</v>
      </c>
      <c r="C334" s="262" t="s">
        <v>46</v>
      </c>
      <c r="D334" s="281" t="s">
        <v>45</v>
      </c>
      <c r="E334" s="225" t="s">
        <v>496</v>
      </c>
      <c r="F334" s="281"/>
      <c r="G334" s="226">
        <f>G335</f>
        <v>150000</v>
      </c>
    </row>
    <row r="335" spans="1:7" ht="25.5">
      <c r="A335" s="227" t="s">
        <v>255</v>
      </c>
      <c r="B335" s="260" t="s">
        <v>75</v>
      </c>
      <c r="C335" s="264" t="s">
        <v>46</v>
      </c>
      <c r="D335" s="263" t="s">
        <v>45</v>
      </c>
      <c r="E335" s="230" t="s">
        <v>496</v>
      </c>
      <c r="F335" s="263" t="s">
        <v>256</v>
      </c>
      <c r="G335" s="231">
        <v>150000</v>
      </c>
    </row>
    <row r="336" spans="1:7" ht="25.5">
      <c r="A336" s="329" t="s">
        <v>497</v>
      </c>
      <c r="B336" s="260" t="s">
        <v>75</v>
      </c>
      <c r="C336" s="262" t="s">
        <v>46</v>
      </c>
      <c r="D336" s="281" t="s">
        <v>45</v>
      </c>
      <c r="E336" s="225" t="s">
        <v>498</v>
      </c>
      <c r="F336" s="281"/>
      <c r="G336" s="226">
        <f>SUM(G337:G339)</f>
        <v>576000</v>
      </c>
    </row>
    <row r="337" spans="1:7" ht="25.5">
      <c r="A337" s="227" t="s">
        <v>499</v>
      </c>
      <c r="B337" s="260" t="s">
        <v>75</v>
      </c>
      <c r="C337" s="229" t="s">
        <v>46</v>
      </c>
      <c r="D337" s="230" t="s">
        <v>45</v>
      </c>
      <c r="E337" s="230" t="s">
        <v>498</v>
      </c>
      <c r="F337" s="230" t="s">
        <v>261</v>
      </c>
      <c r="G337" s="231">
        <v>466000</v>
      </c>
    </row>
    <row r="338" spans="1:7" ht="25.5">
      <c r="A338" s="227" t="s">
        <v>500</v>
      </c>
      <c r="B338" s="260" t="s">
        <v>75</v>
      </c>
      <c r="C338" s="229" t="s">
        <v>46</v>
      </c>
      <c r="D338" s="230" t="s">
        <v>45</v>
      </c>
      <c r="E338" s="230" t="s">
        <v>498</v>
      </c>
      <c r="F338" s="230" t="s">
        <v>266</v>
      </c>
      <c r="G338" s="231">
        <v>60500</v>
      </c>
    </row>
    <row r="339" spans="1:7" ht="25.5">
      <c r="A339" s="227" t="s">
        <v>255</v>
      </c>
      <c r="B339" s="260" t="s">
        <v>75</v>
      </c>
      <c r="C339" s="229" t="s">
        <v>46</v>
      </c>
      <c r="D339" s="230" t="s">
        <v>45</v>
      </c>
      <c r="E339" s="230" t="s">
        <v>498</v>
      </c>
      <c r="F339" s="230" t="s">
        <v>256</v>
      </c>
      <c r="G339" s="231">
        <v>49500</v>
      </c>
    </row>
    <row r="340" spans="1:7" ht="14.25">
      <c r="A340" s="332" t="s">
        <v>501</v>
      </c>
      <c r="B340" s="266" t="s">
        <v>75</v>
      </c>
      <c r="C340" s="333" t="s">
        <v>58</v>
      </c>
      <c r="D340" s="333"/>
      <c r="E340" s="271"/>
      <c r="F340" s="333"/>
      <c r="G340" s="325">
        <f>G341</f>
        <v>2687631.1399999997</v>
      </c>
    </row>
    <row r="341" spans="1:7" ht="14.25">
      <c r="A341" s="232" t="s">
        <v>502</v>
      </c>
      <c r="B341" s="312" t="s">
        <v>75</v>
      </c>
      <c r="C341" s="279" t="s">
        <v>58</v>
      </c>
      <c r="D341" s="280" t="s">
        <v>39</v>
      </c>
      <c r="E341" s="218"/>
      <c r="F341" s="280"/>
      <c r="G341" s="219">
        <f>G343+G345+G347</f>
        <v>2687631.1399999997</v>
      </c>
    </row>
    <row r="342" spans="1:7" ht="25.5">
      <c r="A342" s="287" t="s">
        <v>503</v>
      </c>
      <c r="B342" s="318" t="s">
        <v>75</v>
      </c>
      <c r="C342" s="334" t="s">
        <v>58</v>
      </c>
      <c r="D342" s="290" t="s">
        <v>39</v>
      </c>
      <c r="E342" s="290" t="s">
        <v>504</v>
      </c>
      <c r="F342" s="290"/>
      <c r="G342" s="291">
        <f>G343+G345</f>
        <v>818100</v>
      </c>
    </row>
    <row r="343" spans="1:7" ht="38.25">
      <c r="A343" s="236" t="s">
        <v>505</v>
      </c>
      <c r="B343" s="320" t="s">
        <v>75</v>
      </c>
      <c r="C343" s="224" t="s">
        <v>58</v>
      </c>
      <c r="D343" s="225" t="s">
        <v>39</v>
      </c>
      <c r="E343" s="225" t="s">
        <v>506</v>
      </c>
      <c r="F343" s="225"/>
      <c r="G343" s="226">
        <f>G344</f>
        <v>250000</v>
      </c>
    </row>
    <row r="344" spans="1:7" ht="25.5">
      <c r="A344" s="227" t="s">
        <v>255</v>
      </c>
      <c r="C344" s="229" t="s">
        <v>58</v>
      </c>
      <c r="D344" s="230" t="s">
        <v>39</v>
      </c>
      <c r="E344" s="230" t="s">
        <v>506</v>
      </c>
      <c r="F344" s="230" t="s">
        <v>256</v>
      </c>
      <c r="G344" s="231">
        <v>250000</v>
      </c>
    </row>
    <row r="345" spans="1:7" ht="14.25">
      <c r="A345" s="236" t="s">
        <v>507</v>
      </c>
      <c r="B345" s="320" t="s">
        <v>75</v>
      </c>
      <c r="C345" s="224" t="s">
        <v>58</v>
      </c>
      <c r="D345" s="225" t="s">
        <v>39</v>
      </c>
      <c r="E345" s="225" t="s">
        <v>508</v>
      </c>
      <c r="F345" s="225"/>
      <c r="G345" s="226">
        <f>G346</f>
        <v>568100</v>
      </c>
    </row>
    <row r="346" spans="1:7" ht="25.5">
      <c r="A346" s="227" t="s">
        <v>255</v>
      </c>
      <c r="B346" s="260" t="s">
        <v>75</v>
      </c>
      <c r="C346" s="229" t="s">
        <v>58</v>
      </c>
      <c r="D346" s="230" t="s">
        <v>39</v>
      </c>
      <c r="E346" s="230" t="s">
        <v>508</v>
      </c>
      <c r="F346" s="230" t="s">
        <v>256</v>
      </c>
      <c r="G346" s="231">
        <v>568100</v>
      </c>
    </row>
    <row r="347" spans="1:7" ht="14.25">
      <c r="A347" s="222" t="s">
        <v>593</v>
      </c>
      <c r="B347" s="320" t="s">
        <v>75</v>
      </c>
      <c r="C347" s="224" t="s">
        <v>58</v>
      </c>
      <c r="D347" s="225" t="s">
        <v>39</v>
      </c>
      <c r="E347" s="225" t="s">
        <v>587</v>
      </c>
      <c r="F347" s="225"/>
      <c r="G347" s="226">
        <f>G348</f>
        <v>1869531.14</v>
      </c>
    </row>
    <row r="348" spans="1:7" ht="38.25">
      <c r="A348" s="227" t="s">
        <v>371</v>
      </c>
      <c r="B348" s="260" t="s">
        <v>75</v>
      </c>
      <c r="C348" s="229" t="s">
        <v>58</v>
      </c>
      <c r="D348" s="230" t="s">
        <v>39</v>
      </c>
      <c r="E348" s="230" t="s">
        <v>587</v>
      </c>
      <c r="F348" s="230" t="s">
        <v>345</v>
      </c>
      <c r="G348" s="231">
        <v>1869531.14</v>
      </c>
    </row>
    <row r="349" spans="1:7" ht="33.75" customHeight="1">
      <c r="A349" s="332" t="s">
        <v>509</v>
      </c>
      <c r="B349" s="266" t="s">
        <v>75</v>
      </c>
      <c r="C349" s="333" t="s">
        <v>63</v>
      </c>
      <c r="D349" s="333"/>
      <c r="E349" s="271"/>
      <c r="F349" s="333"/>
      <c r="G349" s="325">
        <f>G350</f>
        <v>600000</v>
      </c>
    </row>
    <row r="350" spans="1:7" ht="14.25">
      <c r="A350" s="232" t="s">
        <v>510</v>
      </c>
      <c r="B350" s="312" t="s">
        <v>75</v>
      </c>
      <c r="C350" s="279" t="s">
        <v>63</v>
      </c>
      <c r="D350" s="280" t="s">
        <v>31</v>
      </c>
      <c r="E350" s="218"/>
      <c r="F350" s="280"/>
      <c r="G350" s="219">
        <f>G351</f>
        <v>600000</v>
      </c>
    </row>
    <row r="351" spans="1:7" ht="28.5" customHeight="1">
      <c r="A351" s="335" t="s">
        <v>511</v>
      </c>
      <c r="B351" s="318" t="s">
        <v>75</v>
      </c>
      <c r="C351" s="336" t="s">
        <v>63</v>
      </c>
      <c r="D351" s="337" t="s">
        <v>31</v>
      </c>
      <c r="E351" s="337" t="s">
        <v>512</v>
      </c>
      <c r="F351" s="337"/>
      <c r="G351" s="291">
        <f>G352</f>
        <v>600000</v>
      </c>
    </row>
    <row r="352" spans="1:7" ht="38.25">
      <c r="A352" s="227" t="s">
        <v>513</v>
      </c>
      <c r="B352" s="260" t="s">
        <v>75</v>
      </c>
      <c r="C352" s="229" t="s">
        <v>63</v>
      </c>
      <c r="D352" s="230" t="s">
        <v>31</v>
      </c>
      <c r="E352" s="230" t="s">
        <v>512</v>
      </c>
      <c r="F352" s="230" t="s">
        <v>514</v>
      </c>
      <c r="G352" s="231">
        <v>600000</v>
      </c>
    </row>
    <row r="353" spans="1:7" ht="31.5">
      <c r="A353" s="275" t="s">
        <v>515</v>
      </c>
      <c r="B353" s="266" t="s">
        <v>75</v>
      </c>
      <c r="C353" s="316" t="s">
        <v>68</v>
      </c>
      <c r="D353" s="268"/>
      <c r="E353" s="268"/>
      <c r="F353" s="268"/>
      <c r="G353" s="269">
        <f>G354</f>
        <v>2600000</v>
      </c>
    </row>
    <row r="354" spans="1:7" ht="14.25">
      <c r="A354" s="232" t="s">
        <v>516</v>
      </c>
      <c r="B354" s="312" t="s">
        <v>75</v>
      </c>
      <c r="C354" s="217" t="s">
        <v>68</v>
      </c>
      <c r="D354" s="272" t="s">
        <v>28</v>
      </c>
      <c r="E354" s="272"/>
      <c r="F354" s="272"/>
      <c r="G354" s="233">
        <f>G355</f>
        <v>2600000</v>
      </c>
    </row>
    <row r="355" spans="1:7" ht="14.25">
      <c r="A355" s="236" t="s">
        <v>516</v>
      </c>
      <c r="B355" s="320" t="s">
        <v>75</v>
      </c>
      <c r="C355" s="224" t="s">
        <v>68</v>
      </c>
      <c r="D355" s="225" t="s">
        <v>28</v>
      </c>
      <c r="E355" s="225" t="s">
        <v>517</v>
      </c>
      <c r="F355" s="225"/>
      <c r="G355" s="226">
        <f>G356</f>
        <v>2600000</v>
      </c>
    </row>
    <row r="356" spans="1:7" ht="14.25">
      <c r="A356" s="292" t="s">
        <v>518</v>
      </c>
      <c r="B356" s="260" t="s">
        <v>75</v>
      </c>
      <c r="C356" s="229" t="s">
        <v>68</v>
      </c>
      <c r="D356" s="230" t="s">
        <v>28</v>
      </c>
      <c r="E356" s="230" t="s">
        <v>517</v>
      </c>
      <c r="F356" s="230" t="s">
        <v>519</v>
      </c>
      <c r="G356" s="231">
        <v>2600000</v>
      </c>
    </row>
    <row r="357" spans="1:7" ht="38.25">
      <c r="A357" s="332" t="s">
        <v>520</v>
      </c>
      <c r="B357" s="266" t="s">
        <v>75</v>
      </c>
      <c r="C357" s="338" t="s">
        <v>72</v>
      </c>
      <c r="D357" s="271"/>
      <c r="E357" s="271"/>
      <c r="F357" s="271"/>
      <c r="G357" s="325">
        <f>G358</f>
        <v>3766000</v>
      </c>
    </row>
    <row r="358" spans="1:7" ht="25.5">
      <c r="A358" s="276" t="s">
        <v>521</v>
      </c>
      <c r="B358" s="326" t="s">
        <v>75</v>
      </c>
      <c r="C358" s="217" t="s">
        <v>72</v>
      </c>
      <c r="D358" s="272" t="s">
        <v>28</v>
      </c>
      <c r="E358" s="272"/>
      <c r="F358" s="272"/>
      <c r="G358" s="219">
        <f>G361+G359</f>
        <v>3766000</v>
      </c>
    </row>
    <row r="359" spans="1:7" ht="25.5">
      <c r="A359" s="339" t="s">
        <v>522</v>
      </c>
      <c r="B359" s="260" t="s">
        <v>75</v>
      </c>
      <c r="C359" s="340" t="s">
        <v>72</v>
      </c>
      <c r="D359" s="340" t="s">
        <v>28</v>
      </c>
      <c r="E359" s="340" t="s">
        <v>523</v>
      </c>
      <c r="F359" s="273"/>
      <c r="G359" s="226">
        <f>G360</f>
        <v>1766000</v>
      </c>
    </row>
    <row r="360" spans="1:7" ht="14.25">
      <c r="A360" s="341" t="s">
        <v>524</v>
      </c>
      <c r="B360" s="260" t="s">
        <v>75</v>
      </c>
      <c r="C360" s="229" t="s">
        <v>72</v>
      </c>
      <c r="D360" s="274" t="s">
        <v>28</v>
      </c>
      <c r="E360" s="342" t="s">
        <v>523</v>
      </c>
      <c r="F360" s="274" t="s">
        <v>525</v>
      </c>
      <c r="G360" s="259">
        <v>1766000</v>
      </c>
    </row>
    <row r="361" spans="1:7" ht="14.25">
      <c r="A361" s="339" t="s">
        <v>526</v>
      </c>
      <c r="B361" s="320" t="s">
        <v>75</v>
      </c>
      <c r="C361" s="340" t="s">
        <v>72</v>
      </c>
      <c r="D361" s="340" t="s">
        <v>28</v>
      </c>
      <c r="E361" s="340" t="s">
        <v>527</v>
      </c>
      <c r="F361" s="273"/>
      <c r="G361" s="226">
        <f>G362</f>
        <v>2000000</v>
      </c>
    </row>
    <row r="362" spans="1:7" ht="14.25">
      <c r="A362" s="343" t="s">
        <v>524</v>
      </c>
      <c r="B362" s="260" t="s">
        <v>75</v>
      </c>
      <c r="C362" s="229" t="s">
        <v>72</v>
      </c>
      <c r="D362" s="274" t="s">
        <v>28</v>
      </c>
      <c r="E362" s="342" t="s">
        <v>527</v>
      </c>
      <c r="F362" s="274" t="s">
        <v>525</v>
      </c>
      <c r="G362" s="311">
        <v>2000000</v>
      </c>
    </row>
    <row r="363" spans="1:7" ht="16.5" thickBot="1">
      <c r="A363" s="344" t="s">
        <v>528</v>
      </c>
      <c r="B363" s="345" t="s">
        <v>75</v>
      </c>
      <c r="C363" s="346"/>
      <c r="D363" s="346"/>
      <c r="E363" s="346"/>
      <c r="F363" s="346"/>
      <c r="G363" s="347">
        <f>G11+G94+G98+G116+G141+G284+G311+G340+G349+G353+G357</f>
        <v>569185629.7199999</v>
      </c>
    </row>
    <row r="365" ht="12.75">
      <c r="G365" s="348"/>
    </row>
  </sheetData>
  <sheetProtection/>
  <mergeCells count="8">
    <mergeCell ref="A2:G2"/>
    <mergeCell ref="A4:A9"/>
    <mergeCell ref="B4:B9"/>
    <mergeCell ref="C4:C9"/>
    <mergeCell ref="D4:D9"/>
    <mergeCell ref="E4:E9"/>
    <mergeCell ref="F4:F9"/>
    <mergeCell ref="G4:G9"/>
  </mergeCells>
  <printOptions/>
  <pageMargins left="0.7" right="0.17" top="0.26" bottom="0.17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30.375" style="0" customWidth="1"/>
    <col min="2" max="2" width="34.375" style="0" customWidth="1"/>
    <col min="3" max="3" width="16.625" style="0" customWidth="1"/>
  </cols>
  <sheetData>
    <row r="1" spans="1:3" ht="12.75">
      <c r="A1" s="400" t="s">
        <v>529</v>
      </c>
      <c r="B1" s="400"/>
      <c r="C1" s="400"/>
    </row>
    <row r="2" spans="1:3" ht="12.75">
      <c r="A2" s="349"/>
      <c r="B2" s="350"/>
      <c r="C2" s="349"/>
    </row>
    <row r="3" spans="1:3" ht="49.5" customHeight="1">
      <c r="A3" s="351" t="s">
        <v>530</v>
      </c>
      <c r="B3" s="352" t="s">
        <v>531</v>
      </c>
      <c r="C3" s="351" t="s">
        <v>532</v>
      </c>
    </row>
    <row r="4" spans="1:3" ht="12.75">
      <c r="A4" s="351">
        <v>1</v>
      </c>
      <c r="B4" s="352" t="s">
        <v>533</v>
      </c>
      <c r="C4" s="351">
        <v>11</v>
      </c>
    </row>
    <row r="5" spans="1:3" ht="45.75" customHeight="1">
      <c r="A5" s="353" t="s">
        <v>534</v>
      </c>
      <c r="B5" s="354" t="s">
        <v>535</v>
      </c>
      <c r="C5" s="355">
        <f>C6+C11+C16+C25</f>
        <v>19174999.99999988</v>
      </c>
    </row>
    <row r="6" spans="1:3" ht="40.5" customHeight="1">
      <c r="A6" s="353" t="s">
        <v>536</v>
      </c>
      <c r="B6" s="356" t="s">
        <v>537</v>
      </c>
      <c r="C6" s="355">
        <f>C7+C9</f>
        <v>18140000</v>
      </c>
    </row>
    <row r="7" spans="1:3" ht="55.5" customHeight="1">
      <c r="A7" s="353" t="s">
        <v>538</v>
      </c>
      <c r="B7" s="356" t="s">
        <v>539</v>
      </c>
      <c r="C7" s="355">
        <f>C8</f>
        <v>19900000</v>
      </c>
    </row>
    <row r="8" spans="1:3" ht="59.25" customHeight="1">
      <c r="A8" s="357" t="s">
        <v>540</v>
      </c>
      <c r="B8" s="354" t="s">
        <v>541</v>
      </c>
      <c r="C8" s="358">
        <v>19900000</v>
      </c>
    </row>
    <row r="9" spans="1:3" ht="58.5" customHeight="1">
      <c r="A9" s="353" t="s">
        <v>542</v>
      </c>
      <c r="B9" s="354" t="s">
        <v>543</v>
      </c>
      <c r="C9" s="355">
        <f>C10</f>
        <v>-1760000</v>
      </c>
    </row>
    <row r="10" spans="1:3" ht="55.5" customHeight="1">
      <c r="A10" s="359" t="s">
        <v>544</v>
      </c>
      <c r="B10" s="354" t="s">
        <v>545</v>
      </c>
      <c r="C10" s="358">
        <v>-1760000</v>
      </c>
    </row>
    <row r="11" spans="1:3" ht="57" customHeight="1">
      <c r="A11" s="353" t="s">
        <v>546</v>
      </c>
      <c r="B11" s="354" t="s">
        <v>547</v>
      </c>
      <c r="C11" s="355">
        <f>C12+C14</f>
        <v>-16800000</v>
      </c>
    </row>
    <row r="12" spans="1:3" ht="76.5" customHeight="1">
      <c r="A12" s="353" t="s">
        <v>548</v>
      </c>
      <c r="B12" s="354" t="s">
        <v>549</v>
      </c>
      <c r="C12" s="355">
        <f>C13</f>
        <v>0</v>
      </c>
    </row>
    <row r="13" spans="1:3" ht="74.25" customHeight="1">
      <c r="A13" s="357" t="s">
        <v>550</v>
      </c>
      <c r="B13" s="354" t="s">
        <v>551</v>
      </c>
      <c r="C13" s="358">
        <v>0</v>
      </c>
    </row>
    <row r="14" spans="1:3" ht="80.25" customHeight="1">
      <c r="A14" s="353" t="s">
        <v>552</v>
      </c>
      <c r="B14" s="354" t="s">
        <v>553</v>
      </c>
      <c r="C14" s="355">
        <f>C15</f>
        <v>-16800000</v>
      </c>
    </row>
    <row r="15" spans="1:3" ht="81" customHeight="1">
      <c r="A15" s="357" t="s">
        <v>554</v>
      </c>
      <c r="B15" s="354" t="s">
        <v>555</v>
      </c>
      <c r="C15" s="358">
        <v>-16800000</v>
      </c>
    </row>
    <row r="16" spans="1:3" ht="42" customHeight="1">
      <c r="A16" s="353" t="s">
        <v>556</v>
      </c>
      <c r="B16" s="356" t="s">
        <v>557</v>
      </c>
      <c r="C16" s="355">
        <f>C17+C21</f>
        <v>7362999.999999881</v>
      </c>
    </row>
    <row r="17" spans="1:3" ht="30.75" customHeight="1">
      <c r="A17" s="353" t="s">
        <v>558</v>
      </c>
      <c r="B17" s="356" t="s">
        <v>559</v>
      </c>
      <c r="C17" s="355">
        <f>C18</f>
        <v>-580382629.72</v>
      </c>
    </row>
    <row r="18" spans="1:3" ht="39" customHeight="1">
      <c r="A18" s="357" t="s">
        <v>560</v>
      </c>
      <c r="B18" s="354" t="s">
        <v>561</v>
      </c>
      <c r="C18" s="358">
        <f>C19</f>
        <v>-580382629.72</v>
      </c>
    </row>
    <row r="19" spans="1:3" ht="30" customHeight="1">
      <c r="A19" s="357" t="s">
        <v>562</v>
      </c>
      <c r="B19" s="354" t="s">
        <v>563</v>
      </c>
      <c r="C19" s="358">
        <f>C20</f>
        <v>-580382629.72</v>
      </c>
    </row>
    <row r="20" spans="1:3" ht="43.5" customHeight="1">
      <c r="A20" s="357" t="s">
        <v>564</v>
      </c>
      <c r="B20" s="354" t="s">
        <v>565</v>
      </c>
      <c r="C20" s="366">
        <f>-дох!S129-C7-C26</f>
        <v>-580382629.72</v>
      </c>
    </row>
    <row r="21" spans="1:3" ht="30" customHeight="1">
      <c r="A21" s="353" t="s">
        <v>566</v>
      </c>
      <c r="B21" s="356" t="s">
        <v>567</v>
      </c>
      <c r="C21" s="355">
        <f>C22</f>
        <v>587745629.7199999</v>
      </c>
    </row>
    <row r="22" spans="1:3" ht="29.25" customHeight="1">
      <c r="A22" s="357" t="s">
        <v>568</v>
      </c>
      <c r="B22" s="354" t="s">
        <v>569</v>
      </c>
      <c r="C22" s="358">
        <f>C23</f>
        <v>587745629.7199999</v>
      </c>
    </row>
    <row r="23" spans="1:3" ht="29.25" customHeight="1">
      <c r="A23" s="357" t="s">
        <v>570</v>
      </c>
      <c r="B23" s="354" t="s">
        <v>571</v>
      </c>
      <c r="C23" s="358">
        <f>C24</f>
        <v>587745629.7199999</v>
      </c>
    </row>
    <row r="24" spans="1:3" ht="43.5" customHeight="1">
      <c r="A24" s="357" t="s">
        <v>572</v>
      </c>
      <c r="B24" s="354" t="s">
        <v>573</v>
      </c>
      <c r="C24" s="358">
        <f>расх!G363-C14-C9</f>
        <v>587745629.7199999</v>
      </c>
    </row>
    <row r="25" spans="1:3" ht="39" customHeight="1">
      <c r="A25" s="353" t="s">
        <v>574</v>
      </c>
      <c r="B25" s="356" t="s">
        <v>575</v>
      </c>
      <c r="C25" s="355">
        <f>C26</f>
        <v>10472000</v>
      </c>
    </row>
    <row r="26" spans="1:3" ht="56.25" customHeight="1">
      <c r="A26" s="353" t="s">
        <v>576</v>
      </c>
      <c r="B26" s="356" t="s">
        <v>577</v>
      </c>
      <c r="C26" s="355">
        <f>C27+C29</f>
        <v>10472000</v>
      </c>
    </row>
    <row r="27" spans="1:3" ht="43.5" customHeight="1">
      <c r="A27" s="357" t="s">
        <v>578</v>
      </c>
      <c r="B27" s="354" t="s">
        <v>579</v>
      </c>
      <c r="C27" s="358">
        <f>C28</f>
        <v>10472000</v>
      </c>
    </row>
    <row r="28" spans="1:3" ht="92.25" customHeight="1">
      <c r="A28" s="357" t="s">
        <v>580</v>
      </c>
      <c r="B28" s="354" t="s">
        <v>581</v>
      </c>
      <c r="C28" s="358">
        <v>10472000</v>
      </c>
    </row>
    <row r="30" spans="1:3" ht="12.75">
      <c r="A30" t="s">
        <v>582</v>
      </c>
      <c r="C30" t="s">
        <v>583</v>
      </c>
    </row>
    <row r="32" spans="1:3" ht="12.75">
      <c r="A32" t="s">
        <v>584</v>
      </c>
      <c r="C32" t="s">
        <v>585</v>
      </c>
    </row>
  </sheetData>
  <sheetProtection/>
  <mergeCells count="1">
    <mergeCell ref="A1:C1"/>
  </mergeCells>
  <printOptions/>
  <pageMargins left="1.1" right="0.28" top="0.2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Admin</cp:lastModifiedBy>
  <cp:lastPrinted>2018-09-10T08:33:03Z</cp:lastPrinted>
  <dcterms:created xsi:type="dcterms:W3CDTF">2006-12-11T13:06:28Z</dcterms:created>
  <dcterms:modified xsi:type="dcterms:W3CDTF">2018-10-30T12:02:14Z</dcterms:modified>
  <cp:category/>
  <cp:version/>
  <cp:contentType/>
  <cp:contentStatus/>
</cp:coreProperties>
</file>