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" windowWidth="15192" windowHeight="7572" activeTab="1"/>
  </bookViews>
  <sheets>
    <sheet name="дох" sheetId="1" r:id="rId1"/>
    <sheet name="ведомст" sheetId="2" r:id="rId2"/>
    <sheet name="функц" sheetId="3" r:id="rId3"/>
    <sheet name="источники" sheetId="4" r:id="rId4"/>
  </sheets>
  <definedNames>
    <definedName name="_xlnm.Print_Area" localSheetId="1">'ведомст'!$A$1:$I$390</definedName>
    <definedName name="_xlnm.Print_Area" localSheetId="0">'дох'!$A$1:$U$134</definedName>
  </definedNames>
  <calcPr fullCalcOnLoad="1"/>
</workbook>
</file>

<file path=xl/sharedStrings.xml><?xml version="1.0" encoding="utf-8"?>
<sst xmlns="http://schemas.openxmlformats.org/spreadsheetml/2006/main" count="5425" uniqueCount="711">
  <si>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</si>
  <si>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</si>
  <si>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</si>
  <si>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</si>
  <si>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</si>
  <si>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</si>
  <si>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</si>
  <si>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</si>
  <si>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</si>
  <si>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</si>
  <si>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</si>
  <si>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</si>
  <si>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</si>
  <si>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</si>
  <si>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412</t>
  </si>
  <si>
    <t>(тыс.рублей)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</si>
  <si>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</si>
  <si>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</si>
  <si>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</si>
  <si>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</si>
  <si>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</si>
  <si>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</si>
  <si>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</si>
  <si>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</si>
  <si>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</si>
  <si>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</si>
  <si>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</si>
  <si>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</si>
  <si>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</si>
  <si>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</si>
  <si>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</si>
  <si>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</si>
  <si>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ДОХОДЫ</t>
  </si>
  <si>
    <t>000</t>
  </si>
  <si>
    <t>00</t>
  </si>
  <si>
    <t>0000</t>
  </si>
  <si>
    <t>НАЛОГИ НА ПРИБЫЛЬ, ДОХОДЫ</t>
  </si>
  <si>
    <t>Налог на доходы физических лиц</t>
  </si>
  <si>
    <t>110</t>
  </si>
  <si>
    <t>1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</si>
  <si>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</si>
  <si>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</si>
  <si>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</si>
  <si>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</si>
  <si>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</si>
  <si>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040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</si>
  <si>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</si>
  <si>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</si>
  <si>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</si>
  <si>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</si>
  <si>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Налог, взимаемый всвязи с применением патентной системы налогообложения</t>
  </si>
  <si>
    <t>ГОСУДАРСТВЕННАЯ  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</si>
  <si>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</si>
  <si>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</si>
  <si>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</si>
  <si>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</si>
  <si>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</si>
  <si>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</si>
  <si>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013</t>
  </si>
  <si>
    <t>035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</si>
  <si>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</si>
  <si>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</si>
  <si>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</si>
  <si>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</si>
  <si>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</si>
  <si>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995</t>
  </si>
  <si>
    <t>130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</si>
  <si>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</si>
  <si>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</si>
  <si>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</si>
  <si>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410</t>
  </si>
  <si>
    <t>053</t>
  </si>
  <si>
    <t>06</t>
  </si>
  <si>
    <t>430</t>
  </si>
  <si>
    <t>025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</si>
  <si>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</si>
  <si>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</si>
  <si>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</si>
  <si>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</si>
  <si>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</si>
  <si>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</si>
  <si>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</si>
  <si>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28</t>
  </si>
  <si>
    <t>014</t>
  </si>
  <si>
    <t>43</t>
  </si>
  <si>
    <t>Прочие поступления от денежных взысканий (штрафов) и иных сумм в возмещение ущерба</t>
  </si>
  <si>
    <t>90</t>
  </si>
  <si>
    <t>ПРОЧИЕ НЕНАЛОГОВЫЕ ДОХОДЫ</t>
  </si>
  <si>
    <t>17</t>
  </si>
  <si>
    <t>180</t>
  </si>
  <si>
    <t>Прочие неналоговые доходы</t>
  </si>
  <si>
    <t>Прочие неналоговые доходы  бюджетов муниципальных районов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</si>
  <si>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</si>
  <si>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</si>
  <si>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</si>
  <si>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</si>
  <si>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на выравнивание  бюджетной обеспеченности</t>
  </si>
  <si>
    <t>001</t>
  </si>
  <si>
    <t xml:space="preserve">Дотации бюджетам муниципальных районов на выравнивание  бюджетной обеспеченности </t>
  </si>
  <si>
    <t>Прочие субсидии</t>
  </si>
  <si>
    <t>999</t>
  </si>
  <si>
    <t>03 1 01 L5190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</si>
  <si>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</si>
  <si>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</si>
  <si>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</si>
  <si>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</si>
  <si>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</si>
  <si>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119</t>
  </si>
  <si>
    <t xml:space="preserve">Прочие субвенции бюджетам 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</si>
  <si>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</si>
  <si>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</si>
  <si>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</si>
  <si>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</si>
  <si>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</si>
  <si>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</si>
  <si>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</si>
  <si>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</si>
  <si>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</si>
  <si>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 xml:space="preserve">Приложение № 1 </t>
  </si>
  <si>
    <t>в %</t>
  </si>
  <si>
    <t xml:space="preserve">Приложение № 2 </t>
  </si>
  <si>
    <t>Исполнено</t>
  </si>
  <si>
    <t>Утверждено</t>
  </si>
  <si>
    <t>Наименование показателя</t>
  </si>
  <si>
    <t>Увеличение прочих остатков средств бюджетов</t>
  </si>
  <si>
    <t>Уменьшение прочих остатков средств бюджетов</t>
  </si>
  <si>
    <t>Бюджетные кредиты, предоставленные внутри страны в валюте Российской Федерации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</si>
  <si>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</si>
  <si>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Денежные взыскания (штрафы) за нарушение законодательства РФ об административных правонарушениях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</si>
  <si>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</si>
  <si>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</si>
  <si>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</si>
  <si>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06 2 01 43250</t>
  </si>
  <si>
    <t>03 1 01 S3250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</si>
  <si>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</si>
  <si>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</si>
  <si>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 xml:space="preserve">Проценты, полученные от предоставления бюджетных кредитов внутри страны </t>
  </si>
  <si>
    <t xml:space="preserve">Прочие доходы от оказания платных услуг (работ) </t>
  </si>
  <si>
    <t>990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</si>
  <si>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</si>
  <si>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</si>
  <si>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</si>
  <si>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01 5 01 43210</t>
  </si>
  <si>
    <t>Приобретение товаров, работ, услуг в пользу граждан в целях их социального обеспечения</t>
  </si>
  <si>
    <t>323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</si>
  <si>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</si>
  <si>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</si>
  <si>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</si>
  <si>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</si>
  <si>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</si>
  <si>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Мероприятия по муниципальной программе "Профилактика правонарушений и преступлений в Суоярвском муниципальном районе"</t>
  </si>
  <si>
    <t>Муниципальная программа "Развитие образования в Суоярвском районе"</t>
  </si>
  <si>
    <t>Оказание платных услуг по ДДОУ</t>
  </si>
  <si>
    <t>Расходы на содержание и обеспечение деятельности дошкольных учреждений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</si>
  <si>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</si>
  <si>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</si>
  <si>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</si>
  <si>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097</t>
  </si>
  <si>
    <t>Субсидия бюджетам муниципальных районов на поддержку отрасли культуры</t>
  </si>
  <si>
    <t>519</t>
  </si>
  <si>
    <t>Субсидия бюджетам на поддержку отрасли культуры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</si>
  <si>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</si>
  <si>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 xml:space="preserve">12 0 00 00000 </t>
  </si>
  <si>
    <t>Обеспечение безопасности дорожного движения на автодорогах</t>
  </si>
  <si>
    <t>12 0 01 77950</t>
  </si>
  <si>
    <t>Повышение правового сознания и предупреждение опасного поведения участников дорожного движения</t>
  </si>
  <si>
    <t>12 0 01 77900</t>
  </si>
  <si>
    <t>Исполнение судебных актов Российской Федерации и мировых соглашений по возмещению причиненного вреда</t>
  </si>
  <si>
    <t>Прочие доходы от компенсации затрат бюджетов муниципальных районов</t>
  </si>
  <si>
    <t>Прочие доходы от компенсации затрат государства</t>
  </si>
  <si>
    <t>6.2.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</si>
  <si>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</si>
  <si>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</si>
  <si>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Оказание платных услуг по школам</t>
  </si>
  <si>
    <t>Расходы на содержание и обеспечение деятельности школ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</si>
  <si>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</si>
  <si>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</si>
  <si>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60</t>
  </si>
  <si>
    <t>45</t>
  </si>
  <si>
    <t>Прочие межбюджетные трансферты, передаваемые бюджетам муниципальных районов</t>
  </si>
  <si>
    <t>49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</si>
  <si>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</si>
  <si>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</si>
  <si>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</si>
  <si>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</si>
  <si>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08 </t>
  </si>
  <si>
    <t>Расходы на  обеспечение деятельности учреждения</t>
  </si>
  <si>
    <t>811</t>
  </si>
  <si>
    <t>Мероприятия муниципальной программы «Адресная социальная помощь»</t>
  </si>
  <si>
    <t>Другие вопросы в области социальной политики</t>
  </si>
  <si>
    <t>Муниципальная программа "Ветеран"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</si>
  <si>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</si>
  <si>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Поддержка периодических изданий,  учрежденных органами  законодательной и исполнительной власти</t>
  </si>
  <si>
    <t>Своевременная уплата процентов по долговым обязательствам</t>
  </si>
  <si>
    <t>Благоустройство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</si>
  <si>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</si>
  <si>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Резервные средства</t>
  </si>
  <si>
    <t>30</t>
  </si>
  <si>
    <t>Дорожное хозяйство (дорожные фонды)</t>
  </si>
  <si>
    <t>Жилищное хозяйство</t>
  </si>
  <si>
    <t>Льготное питание по ДДОУ</t>
  </si>
  <si>
    <t>Администрация МО "Суоярвский район"</t>
  </si>
  <si>
    <t>08 1 01 62210</t>
  </si>
  <si>
    <t>08 1 01 75010</t>
  </si>
  <si>
    <t>Исполнение судебных актов Российской Федерации и мировых соглашений по возмещению причиненного вреда"</t>
  </si>
  <si>
    <t>01 1 01 42190</t>
  </si>
  <si>
    <t>01 1 02 42190</t>
  </si>
  <si>
    <t>Дополнительное образование детей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</si>
  <si>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</si>
  <si>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Налогового кодекса Российской Федерации</t>
    </r>
  </si>
  <si>
    <t>Кредиты кредитных организаций в валюте Российской Федерации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</si>
  <si>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</si>
  <si>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</si>
  <si>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</si>
  <si>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</si>
  <si>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</si>
  <si>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</si>
  <si>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</si>
  <si>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</si>
  <si>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</si>
  <si>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</si>
  <si>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</si>
  <si>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</si>
  <si>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</si>
  <si>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</si>
  <si>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</si>
  <si>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</si>
  <si>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</si>
  <si>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</si>
  <si>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</si>
  <si>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</si>
  <si>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</si>
  <si>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</si>
  <si>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</si>
  <si>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</si>
  <si>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</si>
  <si>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</si>
  <si>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</si>
  <si>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</si>
  <si>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</si>
  <si>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</si>
  <si>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</si>
  <si>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</si>
  <si>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</si>
  <si>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</si>
  <si>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14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</si>
  <si>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</si>
  <si>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02 S3200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</si>
  <si>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</si>
  <si>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</si>
  <si>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 местных администраций</t>
  </si>
  <si>
    <t>Другие вопросы в области национальной экономики</t>
  </si>
  <si>
    <t>Общеэкономические вопросы</t>
  </si>
  <si>
    <t>Мероприятия по активной политике занятости населения и социальной поддержке безработных граждан</t>
  </si>
  <si>
    <t>01 1 50 71300</t>
  </si>
  <si>
    <t>Субсидия местным бюджетам на реализацию мероприятий государственной программы Республики Карелия "Развитие транспортной системы"</t>
  </si>
  <si>
    <t>Субсидии, за исключением субсидий на софинансирование капитальных вложений в объекты государственной (муниципальной) собственности(в целях реализации мероприятий по повышению безопастности дорожного движения)</t>
  </si>
  <si>
    <t xml:space="preserve">Прочая закупка товаров, работ и услуг для обеспечения государственных (муниципальных) нужд </t>
  </si>
  <si>
    <t>03 5 02 77950</t>
  </si>
  <si>
    <t xml:space="preserve">Софинансирование программы "Обеспечение жильем молодых семей" </t>
  </si>
  <si>
    <t>08 4 01 77950</t>
  </si>
  <si>
    <t>Субсидии гражданам на приобретение жилья</t>
  </si>
  <si>
    <t>322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</si>
  <si>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</si>
  <si>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</si>
  <si>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</si>
  <si>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</si>
  <si>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</si>
  <si>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</si>
  <si>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</si>
  <si>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</si>
  <si>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</si>
  <si>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</si>
  <si>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</si>
  <si>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</si>
  <si>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</si>
  <si>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</si>
  <si>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</si>
  <si>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</si>
  <si>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</si>
  <si>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530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</si>
  <si>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</si>
  <si>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</si>
  <si>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</si>
  <si>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</si>
  <si>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Прочие закупки товаров, работ и услуг для государственных (муниципальных) нужд</t>
  </si>
  <si>
    <t>244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</si>
  <si>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</si>
  <si>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</si>
  <si>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</si>
  <si>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</si>
  <si>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</si>
  <si>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</si>
  <si>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</si>
  <si>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870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</si>
  <si>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</si>
  <si>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</si>
  <si>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</si>
  <si>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Мероприятия по обеспечению безопасности людей на водных объектах, охране их жизни и здоровья (переданные полномочия от Суоярвского городского поселения)</t>
  </si>
  <si>
    <t>Участие в предупреждении и ликвидации последствий чрезвычайных ситуаций в границах поселения (переданные полномочия от Суоярвского городского поселения)</t>
  </si>
  <si>
    <t>Субвенции на осуществление отдельных государственных полномочий Республики Карелия 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</si>
  <si>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</si>
  <si>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812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</si>
  <si>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</si>
  <si>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</si>
  <si>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</si>
  <si>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35</t>
  </si>
  <si>
    <t>08 1 01 12020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</si>
  <si>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</si>
  <si>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</si>
  <si>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</si>
  <si>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08 1 01 12080</t>
  </si>
  <si>
    <t>Фонд оплаты труда муниципальных органов</t>
  </si>
  <si>
    <t>08 1 01 42020</t>
  </si>
  <si>
    <t>08 1 01 42120</t>
  </si>
  <si>
    <t>08 1 01 42140</t>
  </si>
  <si>
    <t>08 1 01 62040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</si>
  <si>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</si>
  <si>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</si>
  <si>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</si>
  <si>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08 1 01 62180</t>
  </si>
  <si>
    <t xml:space="preserve">08 1 01 62180 </t>
  </si>
  <si>
    <t>08 1 01 62190</t>
  </si>
  <si>
    <t>08 1 01 63020</t>
  </si>
  <si>
    <t>06 0 01 70500</t>
  </si>
  <si>
    <t xml:space="preserve"> </t>
  </si>
  <si>
    <t>Уплата иных платежей</t>
  </si>
  <si>
    <t>853</t>
  </si>
  <si>
    <t>08 1 01 22030</t>
  </si>
  <si>
    <t>11 0 01 77950</t>
  </si>
  <si>
    <t>06 2 01 51180</t>
  </si>
  <si>
    <t>08 2 01 42180</t>
  </si>
  <si>
    <t>Мероприятия в сфере жилищного хозяйства</t>
  </si>
  <si>
    <t>08 3 01 73500</t>
  </si>
  <si>
    <t>08 3 01 73600</t>
  </si>
  <si>
    <t>01 0 00 00000</t>
  </si>
  <si>
    <t>01 1 01 21110</t>
  </si>
  <si>
    <t>01 1 01 23400</t>
  </si>
  <si>
    <t>01 1 01 24200</t>
  </si>
  <si>
    <t>Пособия, компенсации и иные социальные выплаты гражданам, кроме публичных нормативных обязательств</t>
  </si>
  <si>
    <t>321</t>
  </si>
  <si>
    <t>01 1 01 42040</t>
  </si>
  <si>
    <t>01 1 01 42100</t>
  </si>
  <si>
    <t>01 1 02 21120</t>
  </si>
  <si>
    <t>01 1 02 24210</t>
  </si>
  <si>
    <t>01 1 02 24230</t>
  </si>
  <si>
    <t>01 1 02 42040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</si>
  <si>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</si>
  <si>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01 1 02 42100</t>
  </si>
  <si>
    <t>02 0 01 77950</t>
  </si>
  <si>
    <t>Подпрограмма "Организация отдыха и оздоровление детей" трудоустройство детей в каникулярное время</t>
  </si>
  <si>
    <t>01 2 01 77950</t>
  </si>
  <si>
    <t>01 1 02 24350</t>
  </si>
  <si>
    <t>01 1 02 77950</t>
  </si>
  <si>
    <t>01 3 01 77950</t>
  </si>
  <si>
    <t>03 0 00 00000</t>
  </si>
  <si>
    <t>03 1 00 00000</t>
  </si>
  <si>
    <t>03 1 01 24420</t>
  </si>
  <si>
    <t>03 1 01 64420</t>
  </si>
  <si>
    <t>03 3 01 72260</t>
  </si>
  <si>
    <t>08 4 01 84910</t>
  </si>
  <si>
    <t>10 0 01 87950</t>
  </si>
  <si>
    <t>01 5 01 42030</t>
  </si>
  <si>
    <t>08 4 01 42090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</si>
  <si>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</si>
  <si>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</si>
  <si>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04 0 01 87950</t>
  </si>
  <si>
    <t>05 0 01 77950</t>
  </si>
  <si>
    <t>05 0 01 97950</t>
  </si>
  <si>
    <t>08 5 01 74570</t>
  </si>
  <si>
    <t>06 1 01 70650</t>
  </si>
  <si>
    <t>06 2 01 42150</t>
  </si>
  <si>
    <t>06 2 01 61300</t>
  </si>
  <si>
    <t>I.</t>
  </si>
  <si>
    <t>1.</t>
  </si>
  <si>
    <t>1.1.</t>
  </si>
  <si>
    <t>2.</t>
  </si>
  <si>
    <t>2.1.</t>
  </si>
  <si>
    <t>2.2.</t>
  </si>
  <si>
    <t>Единый сельскохозяйственный налог</t>
  </si>
  <si>
    <t>2.3.</t>
  </si>
  <si>
    <t>Налог, взимаемый в связи с применением патентной системы налогообложения, зачисляемый в бюджеты муниципальных районов</t>
  </si>
  <si>
    <t>3.</t>
  </si>
  <si>
    <t>3.1.</t>
  </si>
  <si>
    <t>4.</t>
  </si>
  <si>
    <t>4.1.</t>
  </si>
  <si>
    <t>4.2.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</si>
  <si>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</si>
  <si>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</si>
  <si>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</si>
  <si>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</si>
  <si>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5.</t>
  </si>
  <si>
    <t>5.1.</t>
  </si>
  <si>
    <t>6.</t>
  </si>
  <si>
    <t>6.1.</t>
  </si>
  <si>
    <t>7.</t>
  </si>
  <si>
    <t>7.1.</t>
  </si>
  <si>
    <t>Иные межбюджетные трансферты от Суоярвского городского поселения на отлов и содержание собак</t>
  </si>
  <si>
    <t>08 2 01 76070</t>
  </si>
  <si>
    <t>Субсидии на поддержку местных инициатив граждан,проживающих в городских и сельских поселениях РК</t>
  </si>
  <si>
    <t>06 2 01 43140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</si>
  <si>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</si>
  <si>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</si>
  <si>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06 2 01 43180</t>
  </si>
  <si>
    <t>522</t>
  </si>
  <si>
    <t>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 Республики Карелия"(на увеличение ставки по налогу на имущество"</t>
  </si>
  <si>
    <t>01 1 01 43170</t>
  </si>
  <si>
    <t>01 2 01 43210</t>
  </si>
  <si>
    <t>Субсидии на организацию отдыха детей в каникулярное время</t>
  </si>
  <si>
    <t>01 2 01 S3210</t>
  </si>
  <si>
    <t>01 1 02 S3210</t>
  </si>
  <si>
    <t>Субсидии на реализацию мероприятий государственной программы РК " Развитие образования"</t>
  </si>
  <si>
    <t>01 1 02 43200</t>
  </si>
  <si>
    <t>01 1 02 43170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</si>
  <si>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</si>
  <si>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7.2.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</si>
  <si>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</si>
  <si>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</si>
  <si>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8.</t>
  </si>
  <si>
    <t>8.1.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</si>
  <si>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</si>
  <si>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8.9.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</si>
  <si>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</si>
  <si>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9.</t>
  </si>
  <si>
    <t>9.1.</t>
  </si>
  <si>
    <t>II.</t>
  </si>
  <si>
    <t>15</t>
  </si>
  <si>
    <t>1.2.</t>
  </si>
  <si>
    <t>1.3.</t>
  </si>
  <si>
    <t>Субвенции бюджетам на осуществление первичного воинского учета на территориях, где отсутствуют военные комиссариаты</t>
  </si>
  <si>
    <t>118</t>
  </si>
  <si>
    <t>082</t>
  </si>
  <si>
    <t>39</t>
  </si>
  <si>
    <t>1.4.</t>
  </si>
  <si>
    <t>40</t>
  </si>
  <si>
    <t>1.5.</t>
  </si>
  <si>
    <t>1.6.</t>
  </si>
  <si>
    <t>Субсидии бюджетам бюджетной системы Российской Федерации (межбюджетные субсидии)</t>
  </si>
  <si>
    <t>20</t>
  </si>
  <si>
    <t>Субвенции бюджетам бюджетной системы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</si>
  <si>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</si>
  <si>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</si>
  <si>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</si>
  <si>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Невыясненные поступления, зачисляемые в бюджеты муниципальных районов</t>
  </si>
  <si>
    <t>9.2.</t>
  </si>
  <si>
    <t>Невыясненные поступления</t>
  </si>
  <si>
    <t>Премии и гранты</t>
  </si>
  <si>
    <t>350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</si>
  <si>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</si>
  <si>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</si>
  <si>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</si>
  <si>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</si>
  <si>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</si>
  <si>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</si>
  <si>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111</t>
  </si>
  <si>
    <t>112</t>
  </si>
  <si>
    <t>Субсидия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</si>
  <si>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Прочая закупка товаров, работ и услуг для обеспечения государственных (муниципальных) нужд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</si>
  <si>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</si>
  <si>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</si>
  <si>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041</t>
  </si>
  <si>
    <t>042</t>
  </si>
  <si>
    <t>Плата за размещение отходов производства</t>
  </si>
  <si>
    <t>Плата за размещение  твердых коммунальных</t>
  </si>
  <si>
    <t>002</t>
  </si>
  <si>
    <t>Дотации бюджетам муниципальных районов на поддержку мер по обеспечению сбалансированности бюджетов</t>
  </si>
  <si>
    <t>29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</si>
  <si>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</si>
  <si>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06 2 01 65200</t>
  </si>
  <si>
    <t>540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</si>
  <si>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</si>
  <si>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Создание, содержание и организация деятельности аварийно-спасательных служб от Суоярвского городского поселения</t>
  </si>
  <si>
    <t>08 1 01 51200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</si>
  <si>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</si>
  <si>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08 1 00 75040</t>
  </si>
  <si>
    <t>880</t>
  </si>
  <si>
    <t>Иные межбюджетные трансферты на транспортное обеспечение деятельности участковых избирательных комиссий</t>
  </si>
  <si>
    <t>Специальные расходы</t>
  </si>
  <si>
    <t>Судебная система</t>
  </si>
  <si>
    <t>Обеспечение проведения выборов и референдумов</t>
  </si>
  <si>
    <t>Резервные фонды</t>
  </si>
  <si>
    <t>08 1 01 43170</t>
  </si>
  <si>
    <t>Реализация мероприятий госпрограммы Республики Карелия "Эффективное упрвление региональными и муниципальными финансами</t>
  </si>
  <si>
    <t>08 1 01 S3170</t>
  </si>
  <si>
    <t>06 2 01 43240</t>
  </si>
  <si>
    <t>09 2 02 43240</t>
  </si>
  <si>
    <t>09 2 02 S3240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</si>
  <si>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</si>
  <si>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Мероприятия по капитальному ремонту жилых домов </t>
  </si>
  <si>
    <t>08 3 01 S9602</t>
  </si>
  <si>
    <t>Софинансирование субсидии на обеспечение мероприятий по переселению граждан из аварийного жилищного фонда для заключения договоров на межевание земель</t>
  </si>
  <si>
    <t>01 1 01 S3170</t>
  </si>
  <si>
    <t>01 1 02 24211</t>
  </si>
  <si>
    <t>Софинансирование  за счёт средств местного бюджета субвенции на общ.образование</t>
  </si>
  <si>
    <t>01 1 02 S3170</t>
  </si>
  <si>
    <t>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 Республики Карелия"</t>
  </si>
  <si>
    <t>Субсидия на поддержку отрасли культуры (на подключение муниципальных общедоступных библиотек и государственных центральных библиотек в субъектах РФ к информационно - телекоммуникационной сети "Интернет" и развитием библиотечного дела с учетом задачи расширения информационных технологий расширения информационных технологий и оцифровки)</t>
  </si>
  <si>
    <t>03 1 01 43250</t>
  </si>
  <si>
    <t>Субсидии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</si>
  <si>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 xml:space="preserve"> образования «Суоярвский район» за  2018 год</t>
  </si>
  <si>
    <t>Прочие межбюджетные трансферты общего характера</t>
  </si>
  <si>
    <t>от поселений</t>
  </si>
  <si>
    <t>целевые</t>
  </si>
  <si>
    <t>собственные</t>
  </si>
  <si>
    <t>ИТОГО</t>
  </si>
  <si>
    <t>прочие безвозмездные</t>
  </si>
  <si>
    <t>платные</t>
  </si>
  <si>
    <t xml:space="preserve">Приложение № 3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</si>
  <si>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</si>
  <si>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1000</t>
  </si>
  <si>
    <t>6000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</si>
  <si>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</si>
  <si>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</si>
  <si>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150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</si>
  <si>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</si>
  <si>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денежные взыскания (штрафы) за правонарушения в области дорожного движения</t>
  </si>
  <si>
    <t>Денежные взыскания (штрафы) за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</si>
  <si>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</si>
  <si>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08 1 01 00923</t>
  </si>
  <si>
    <t>360</t>
  </si>
  <si>
    <t>Иные выплаты населению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</si>
  <si>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</si>
  <si>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12 0 00 72180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</si>
  <si>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</si>
  <si>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</si>
  <si>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Мероприятия по программе "Обеспечение безопасности жизнедеятельности населения МО "Суоярвский район"</t>
  </si>
  <si>
    <t>06 2 01 43220</t>
  </si>
  <si>
    <t>08 3 01 43220</t>
  </si>
  <si>
    <t>Субсидия в целях реализации мероприятий по сносу аварийных многоквартирных домов</t>
  </si>
  <si>
    <t>08 3 01 S3220</t>
  </si>
  <si>
    <t>Софинансирование субсидии в целях реализации мероприятий по сносу аварийных многоквартирных домов</t>
  </si>
  <si>
    <t>Коммунальное хозяйство</t>
  </si>
  <si>
    <t>Субсидии на софинансирование капитальных вложений в объекты государственной (муниципальной) собственности</t>
  </si>
  <si>
    <t>08 3 01 73510</t>
  </si>
  <si>
    <t>Мероприятия в области коммунального хозяйства</t>
  </si>
  <si>
    <t>08 3 01 76040</t>
  </si>
  <si>
    <t>Организация и содержание мест захоронения</t>
  </si>
  <si>
    <t>08 3 01 76050</t>
  </si>
  <si>
    <t>Прочие мероприятия по благоустройству</t>
  </si>
  <si>
    <t>01 1 01 24201</t>
  </si>
  <si>
    <t>01 1 02 L5190</t>
  </si>
  <si>
    <t>Софинансирование субсидии на реализацию мероприятийй и поддержке отрасли культуры</t>
  </si>
  <si>
    <t>Уплата прочих налогов, сборов</t>
  </si>
  <si>
    <t>01 4 01 77950</t>
  </si>
  <si>
    <t>Подпрограмма "Энергосбережение и повышение энергетической эффективности"</t>
  </si>
  <si>
    <t>Расходы на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</t>
  </si>
  <si>
    <t xml:space="preserve"> Субсидия на поддержку отрасли культуры (Субсидия на реализацию мероприятий по поддержке отрасли культуры (комплектование книжных фондов муниципальных общедоступных библиотек и государственных центральных библиотек Российской Федерации)</t>
  </si>
  <si>
    <t>Софинансирование за счет безвозмездных поступлений от граждан и юридических лиц субсидии на поддержку местных инициатив граждан, проживающих в городских и сельских поселениях РК</t>
  </si>
  <si>
    <t>05 0 01 S3140</t>
  </si>
  <si>
    <t>Софинансирование за счет средств местного бюджета субсидии на поддержку местных инициатив граждан, проживающих в городских и сельских поселениях РК</t>
  </si>
  <si>
    <t xml:space="preserve">Субсидия бюджетам муниципальных образований на реализацию мероприятий гос. программы РК "Обеспечение доступным и комфортным жильем и жилищно-коммунальными услугами" (в целях реализации мероприятий по водоснабжению) </t>
  </si>
  <si>
    <t>8.2.</t>
  </si>
  <si>
    <t>8.4.</t>
  </si>
  <si>
    <t>8.5.</t>
  </si>
  <si>
    <t>8.6.</t>
  </si>
  <si>
    <t>8.8.</t>
  </si>
  <si>
    <t>8.10.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</si>
  <si>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</si>
  <si>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</si>
  <si>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</si>
  <si>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ИСТОЧНИКИ ВНУТРЕННЕГО ФИНАНСИРОВАНИЯ ДЕФИЦИТОВ  БЮДЖЕТОВ</t>
  </si>
  <si>
    <t>019 01  00  00  00  00  0000  000</t>
  </si>
  <si>
    <t>019 01  02  00  00  00  0000  000</t>
  </si>
  <si>
    <t>019 01  02  00  00  05  0000  710</t>
  </si>
  <si>
    <t>019 01  03  01  00  00  0000  000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</si>
  <si>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</si>
  <si>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</si>
  <si>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</si>
  <si>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</si>
  <si>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</si>
  <si>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</si>
  <si>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</si>
  <si>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</si>
  <si>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</si>
  <si>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</si>
  <si>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</si>
  <si>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</si>
  <si>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</si>
  <si>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</si>
  <si>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</si>
  <si>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</si>
  <si>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</si>
  <si>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</si>
  <si>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</si>
  <si>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</si>
  <si>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</si>
  <si>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</si>
  <si>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000 01  06  05  02  05  0000  640</t>
  </si>
  <si>
    <t>Предоставление  бюджетных кредитов другим бюджетам бюджетной системы Российской Федерации в валюте Российской Федерации</t>
  </si>
  <si>
    <t>019  01  06  05  00  05  0000 500</t>
  </si>
  <si>
    <t>019  01  06  05  02  05  0000 500</t>
  </si>
  <si>
    <t>Предоставление  бюджетных кредитов другим бюджетам бюджетной системы Российской Федерации из бюджетов муниципальных районов валюте Российской Федерации</t>
  </si>
  <si>
    <t>019  01  06  05  02  05  0000 540</t>
  </si>
  <si>
    <t>Получение кредитов от кредитных организаций в валюте Российской ФедерацииФедерации</t>
  </si>
  <si>
    <t>019 01  02  00  00  00  0000  700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</si>
  <si>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</si>
  <si>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</si>
  <si>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019 01  03  01  00  00  0000  800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</si>
  <si>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</si>
  <si>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</si>
  <si>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08 1 01 44080</t>
  </si>
  <si>
    <t>Расходы за счет иных межбюджетных трансфертов на стимулирование органов местного самоуправления за достижение прироста поступления отдельных налоговых доходов, собираемых на территории муниципальных районов и зачисляемых в консолидированный бюджет РК</t>
  </si>
  <si>
    <t xml:space="preserve">Иные межбюджетные трансферты </t>
  </si>
  <si>
    <t>06 2 01 44070</t>
  </si>
  <si>
    <t>Иные межбюджетные трансферты на поддержку  развития  территориального  самоуправления</t>
  </si>
  <si>
    <t>Расходы за счет иных межбюджетных трансфертов на стимулирование органов местного самоуправления за достижения  наилучших результатов реализации программ  оздоровления  муниципальных финансов</t>
  </si>
  <si>
    <t>01 1 02 44110</t>
  </si>
  <si>
    <t>Расходы на участие в национальном проекте "Образование" и региональном проекте "Успех каждого ребенка"</t>
  </si>
  <si>
    <t>01 1 02 24231</t>
  </si>
  <si>
    <t>Закупка товаров, работ и услуг в целях капитального ремонта государственного (муниципального) имущества</t>
  </si>
  <si>
    <t>243</t>
  </si>
  <si>
    <t>Пособия, компенсации  и  иные  социальные  выплаты  гражданам, кроме  публичных  нормативных  обязательств</t>
  </si>
  <si>
    <t>621</t>
  </si>
  <si>
    <t>495</t>
  </si>
  <si>
    <t>08 1 01 44170</t>
  </si>
  <si>
    <t>Иные межбюджетные трансферты бюджетам муниципальных образований на стимулирование органов местного самоуправления муниципальных районов при осуществлении ими полномочий местной администрации поселения, являющегося административным центром муниципального района</t>
  </si>
  <si>
    <t>01 5 02 71300</t>
  </si>
  <si>
    <t>Софинансирование  за счёт средств местного бюджета субвенции на дошкольное образование</t>
  </si>
  <si>
    <t>Закупка товаров, работ, услуг в целях капитального ремонта государственного (муниципального) имущества</t>
  </si>
  <si>
    <t>01 1 Е2 50970</t>
  </si>
  <si>
    <t>Реализация мероприятий в рамках Подпрограммы "Подписка"</t>
  </si>
  <si>
    <t>Субсидия на реализацию мероприятий пo поддержке отрасли культуры</t>
  </si>
  <si>
    <t>Иные выплаты персоналу государственных (муниципальных) органов, за исключением фонда оплаты труда</t>
  </si>
  <si>
    <t>05 0 Р5 54952</t>
  </si>
  <si>
    <t>Субсидии на реализацию мероприятий федеральной целевой программы "Развитие физической культуры и спорта в РФ на 2016-2020 годы"</t>
  </si>
  <si>
    <t>Массовый спорт</t>
  </si>
  <si>
    <t>05 0 01 24820</t>
  </si>
  <si>
    <t>Физическая культура</t>
  </si>
  <si>
    <t>Субсидии на поддержку местных инициатив граждан, проживающих в городских и сельских поселениях РК</t>
  </si>
  <si>
    <t>05 0 01 73140</t>
  </si>
  <si>
    <t>05 0 01 43140</t>
  </si>
  <si>
    <t>Субсидии на поддержку местных инициатив граждан,проживающих в муниципальных образованиях в РК</t>
  </si>
  <si>
    <t>Субсидии автономным 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</si>
  <si>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</si>
  <si>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Расходы на обеспечение деятельности учреждения физической культуры</t>
  </si>
  <si>
    <t>Исполнение бюджета муниципального образования "Суоярвский район" по кодам классификации доходов бюджета за  2019 год</t>
  </si>
  <si>
    <t>Ведомственная структура расходов бюджета муниципального образования "Суоярвский район" за  2019 год по разделам и подразделам, целевым статьям и видам расходов классификации расходов бюджетов</t>
  </si>
  <si>
    <t>Регулирование цен (тарифов) на отдельные виды продукции, товаров и услуг</t>
  </si>
  <si>
    <t>МКУ "Центр  информационно-хозяйственного обеспечения Суоярвского муниципального района "</t>
  </si>
  <si>
    <t>813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</si>
  <si>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</si>
  <si>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3000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</si>
  <si>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казенные учреждения)</t>
  </si>
  <si>
    <t>7000</t>
  </si>
  <si>
    <t>077</t>
  </si>
  <si>
    <t>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</si>
  <si>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</si>
  <si>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</si>
  <si>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550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</si>
  <si>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</si>
  <si>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08 4 01 84911</t>
  </si>
  <si>
    <t>Доплаты к пенсиям муниципальных служащих без решений судов</t>
  </si>
  <si>
    <t>Иные иежбюджетные трансферты</t>
  </si>
  <si>
    <t>Софинансирование программы РК "Развитие культуры" связанная с поэтапным достижением на 2017 год целевых значений средней заработной платы отдельных категорий работников бюджетной сферы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</si>
  <si>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</si>
  <si>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 xml:space="preserve">Фонд оплаты труда  учреждений </t>
  </si>
  <si>
    <t>Софинансирование 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 Республики Карелия"</t>
  </si>
  <si>
    <t xml:space="preserve">Фонд оплаты труда учреждений </t>
  </si>
  <si>
    <t>Иные выплаты персоналу  учреждений, за исключением фонда оплаты труда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</si>
  <si>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</si>
  <si>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Фонд оплаты труда учреждений</t>
  </si>
  <si>
    <t>Иные выплаты персоналу учреждений, за исключением фонда оплаты труда</t>
  </si>
  <si>
    <t>Фонд оплаты труда  учреждений</t>
  </si>
  <si>
    <t xml:space="preserve">Уплата прочих налогов, сборов </t>
  </si>
  <si>
    <t>Питание школьников за счет родительской платы</t>
  </si>
  <si>
    <t>01 1 02 23400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</si>
  <si>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не подлежащие казначейскому сопровождению</t>
  </si>
  <si>
    <t>Софинансирование субсидии муниципальной программы развития и поддержки малого и среднего предпринимательства в Суоярвском районе</t>
  </si>
  <si>
    <t>09 0 00 00000</t>
  </si>
  <si>
    <t>Бюджетные инвестиции иным юридическим лицам, за исключением бюджетных инвестиций в объекты капитального строительства</t>
  </si>
  <si>
    <t>08 2 00 91000</t>
  </si>
  <si>
    <t>452</t>
  </si>
  <si>
    <t>Взнос в уставной капитал ООО "Толвоярви"</t>
  </si>
  <si>
    <t>Муниципальная программа развития и поддержки малого и среднего предприянимательства в Суоярвском районе</t>
  </si>
  <si>
    <t>Муниципальная программа развития и поддержки малого и среднего предпринимательства в Суоярвском районе (Субсидии на возмещение недополученных доходов и (или) возмещение  фактически  понесенных затрат в связи с производством (реализацией) товаров, выполнением работ, оказанием услуг</t>
  </si>
  <si>
    <t>Реализация мероприятий госпрограммы Республики Карелия "Эффективное упрвление региональными и муниципальными финансами "</t>
  </si>
  <si>
    <t>На заключение договоров ГПХ по КУМИ Суоярвского городского поселения</t>
  </si>
  <si>
    <t>Софинансирование 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 в Республики Карелия"</t>
  </si>
  <si>
    <t>Мероприятия по гражданской обороне , защите населения и территории поселения от ЧС (переданные полномочия от Суоярвского городского поселения)</t>
  </si>
  <si>
    <t>08 1 01 44220</t>
  </si>
  <si>
    <t>08 1 01 55501</t>
  </si>
  <si>
    <t xml:space="preserve">Фонд оплаты труда государственных( муниципальных) органов </t>
  </si>
  <si>
    <t>Иные межбюджетные трансферты из бюджета РК бюджетам муниципальных образований на поощрение за достижение показателей деятельности органов исполнительной власти субъектов РФ (в целях поощрения муниципальных управленческих команд)</t>
  </si>
  <si>
    <t>Субсидия бюджетам муниципальных образований на реализацию мероприятий гос. программы РК "Обеспечение доступным и комфортным жильем и жилищно-коммунальными услугами" (в целях реализации мероприятий по сносу аварийных многоквартирных домов) на 2019 год</t>
  </si>
  <si>
    <t>Субсидии на поддержку  местных инициатив граждан, проживающих в городских и сельских поселениях РК</t>
  </si>
  <si>
    <t>Софинансирование 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 в Республики Карелия"(на увеличение ставки по налогу на имущество"</t>
  </si>
  <si>
    <t>06 2 01 55501</t>
  </si>
  <si>
    <t>Исполнение бюджета муниципального образования "Суоярвский район" по разделам и подразделам классификации расходов бюджетов за  2019 год</t>
  </si>
  <si>
    <t>к решению "Об исполнении бюджета муниципального</t>
  </si>
  <si>
    <t>01 3 01 43410</t>
  </si>
  <si>
    <t>01 3 01 43430</t>
  </si>
  <si>
    <t>01 3 01 S3140</t>
  </si>
  <si>
    <t>06 2 01 09502</t>
  </si>
  <si>
    <t>06 2 01 09602</t>
  </si>
  <si>
    <t>06 2 01 44090</t>
  </si>
  <si>
    <t>06 2 01 К5673</t>
  </si>
  <si>
    <t>06 2 01 K5673</t>
  </si>
  <si>
    <t>Субсидия на реализацию мероприятий государственной программы Российской  Федерации "Доступная среда" на 2011-2020 годы</t>
  </si>
  <si>
    <t>01 1 01 L0270</t>
  </si>
  <si>
    <t>01 1 02 L0970</t>
  </si>
  <si>
    <t>01 1 02 L0270</t>
  </si>
  <si>
    <t>03 5 02 64421</t>
  </si>
  <si>
    <t>Софинансирование субсидия местным бюджетам на реализацию мероприятий государственной программы Республики Карелия ""Эффективное управление региональными и муниципальными финансами в Республики Карелия"</t>
  </si>
  <si>
    <t>Софинансирование 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финансамир Республики Карелия"</t>
  </si>
  <si>
    <t>Источники финансирования дефицита бюджета за 2019 год</t>
  </si>
  <si>
    <t>к решению "Об исполнении бюджета муниципального образования "Суоярвский район" за 2019 год"</t>
  </si>
  <si>
    <t>15360 гранты нецелевые</t>
  </si>
  <si>
    <t xml:space="preserve">Исполнено </t>
  </si>
  <si>
    <t xml:space="preserve">Утверждено </t>
  </si>
  <si>
    <t xml:space="preserve"> образования «Суоярвский район» за  2019 год</t>
  </si>
  <si>
    <t xml:space="preserve">Приложение № 4                                                                                                       к решению "Об исполнении бюджета муниципального образования "Суоярвский район" за 2019 год"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</si>
</sst>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[Red]\-#,##0\ "/>
    <numFmt numFmtId="186" formatCode="0_ ;[Red]\-0\ "/>
    <numFmt numFmtId="187" formatCode="#,##0.0"/>
    <numFmt numFmtId="188" formatCode="000000"/>
    <numFmt numFmtId="189" formatCode="#,##0;[Red]#,##0"/>
    <numFmt numFmtId="190" formatCode="#,##0.000"/>
    <numFmt numFmtId="191" formatCode="#,##0.0000"/>
    <numFmt numFmtId="192" formatCode="00\.00\.00"/>
    <numFmt numFmtId="193" formatCode="000"/>
    <numFmt numFmtId="194" formatCode="#,##0.00;[Red]\-#,##0.00;0.00"/>
    <numFmt numFmtId="195" formatCode="#,##0.00000"/>
    <numFmt numFmtId="196" formatCode="#,##0.000000"/>
    <numFmt numFmtId="197" formatCode="#,##0.00;[Red]\-#,##0.00"/>
    <numFmt numFmtId="198" formatCode="000000000"/>
    <numFmt numFmtId="199" formatCode="0000000"/>
    <numFmt numFmtId="200" formatCode="00\.00"/>
    <numFmt numFmtId="201" formatCode="000\.00\.000\.0"/>
    <numFmt numFmtId="202" formatCode="0\.00\.0"/>
    <numFmt numFmtId="203" formatCode="0000\.00\.00"/>
    <numFmt numFmtId="204" formatCode="#,##0.00_ ;[Red]\-#,##0.00\ "/>
    <numFmt numFmtId="205" formatCode="&quot;&quot;#000"/>
    <numFmt numFmtId="206" formatCode="&quot;&quot;###,##0.00"/>
    <numFmt numFmtId="207" formatCode="[$-FC19]d\ mmmm\ yyyy\ &quot;г.&quot;"/>
  </numFmts>
  <fonts count="1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b/>
      <sz val="10"/>
      <name val="Arial Cyr"/>
      <family val="0"/>
    </font>
    <font>
      <sz val="14"/>
      <color indexed="5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i/>
      <sz val="10"/>
      <color indexed="12"/>
      <name val="Times New Roman"/>
      <family val="1"/>
    </font>
    <font>
      <sz val="10"/>
      <color indexed="48"/>
      <name val="Times New Roman"/>
      <family val="1"/>
    </font>
    <font>
      <b/>
      <sz val="10"/>
      <color indexed="20"/>
      <name val="Times New Roman"/>
      <family val="1"/>
    </font>
    <font>
      <sz val="10"/>
      <color indexed="57"/>
      <name val="Times New Roman"/>
      <family val="1"/>
    </font>
    <font>
      <sz val="14"/>
      <color indexed="8"/>
      <name val="Times New Roman"/>
      <family val="1"/>
    </font>
    <font>
      <sz val="14"/>
      <color indexed="60"/>
      <name val="Times New Roman"/>
      <family val="1"/>
    </font>
    <font>
      <sz val="14"/>
      <color indexed="56"/>
      <name val="Times New Roman"/>
      <family val="1"/>
    </font>
    <font>
      <b/>
      <sz val="10"/>
      <color indexed="17"/>
      <name val="Times New Roman"/>
      <family val="1"/>
    </font>
    <font>
      <b/>
      <sz val="14"/>
      <color indexed="56"/>
      <name val="Times New Roman"/>
      <family val="1"/>
    </font>
    <font>
      <sz val="14"/>
      <color indexed="10"/>
      <name val="Times New Roman"/>
      <family val="1"/>
    </font>
    <font>
      <sz val="14"/>
      <color indexed="36"/>
      <name val="Times New Roman"/>
      <family val="1"/>
    </font>
    <font>
      <b/>
      <sz val="8"/>
      <name val="Times New Roman"/>
      <family val="1"/>
    </font>
    <font>
      <sz val="10"/>
      <color indexed="61"/>
      <name val="Times New Roman"/>
      <family val="1"/>
    </font>
    <font>
      <b/>
      <sz val="10"/>
      <color indexed="61"/>
      <name val="Times New Roman"/>
      <family val="1"/>
    </font>
    <font>
      <b/>
      <u val="single"/>
      <sz val="14"/>
      <color indexed="14"/>
      <name val="Times New Roman"/>
      <family val="1"/>
    </font>
    <font>
      <b/>
      <sz val="14"/>
      <color indexed="36"/>
      <name val="Times New Roman"/>
      <family val="1"/>
    </font>
    <font>
      <vertAlign val="superscript"/>
      <sz val="14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16"/>
      <name val="Times New Roman"/>
      <family val="1"/>
    </font>
    <font>
      <sz val="11"/>
      <color indexed="4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48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sz val="9"/>
      <color indexed="20"/>
      <name val="Times New Roman"/>
      <family val="1"/>
    </font>
    <font>
      <sz val="9"/>
      <color indexed="36"/>
      <name val="Times New Roman"/>
      <family val="1"/>
    </font>
    <font>
      <sz val="12"/>
      <color indexed="8"/>
      <name val="Times New Roman"/>
      <family val="1"/>
    </font>
    <font>
      <sz val="12"/>
      <color indexed="58"/>
      <name val="Times New Roman"/>
      <family val="1"/>
    </font>
    <font>
      <b/>
      <sz val="12"/>
      <color indexed="62"/>
      <name val="Times New Roman"/>
      <family val="1"/>
    </font>
    <font>
      <sz val="12"/>
      <color indexed="5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48"/>
      <name val="Times New Roman"/>
      <family val="1"/>
    </font>
    <font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4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333FF"/>
      <name val="Times New Roman"/>
      <family val="1"/>
    </font>
    <font>
      <sz val="12"/>
      <color theme="9" tint="-0.4999699890613556"/>
      <name val="Times New Roman"/>
      <family val="1"/>
    </font>
    <font>
      <sz val="14"/>
      <color theme="9" tint="-0.4999699890613556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33CC"/>
      <name val="Times New Roman"/>
      <family val="1"/>
    </font>
    <font>
      <sz val="12"/>
      <color theme="5" tint="-0.24997000396251678"/>
      <name val="Times New Roman"/>
      <family val="1"/>
    </font>
    <font>
      <sz val="14"/>
      <color theme="5" tint="-0.24997000396251678"/>
      <name val="Times New Roman"/>
      <family val="1"/>
    </font>
    <font>
      <sz val="10"/>
      <color rgb="FF800080"/>
      <name val="Times New Roman"/>
      <family val="1"/>
    </font>
    <font>
      <sz val="10"/>
      <color rgb="FF7030A0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14"/>
      <color rgb="FF3333FF"/>
      <name val="Times New Roman"/>
      <family val="1"/>
    </font>
    <font>
      <sz val="10"/>
      <color rgb="FF008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EE7F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25" borderId="1" applyNumberFormat="0" applyAlignment="0" applyProtection="0"/>
    <xf numFmtId="0" fontId="89" fillId="26" borderId="2" applyNumberFormat="0" applyAlignment="0" applyProtection="0"/>
    <xf numFmtId="0" fontId="9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27" borderId="7" applyNumberFormat="0" applyAlignment="0" applyProtection="0"/>
    <xf numFmtId="0" fontId="96" fillId="0" borderId="0" applyNumberFormat="0" applyFill="0" applyBorder="0" applyAlignment="0" applyProtection="0"/>
    <xf numFmtId="0" fontId="97" fillId="28" borderId="0" applyNumberFormat="0" applyBorder="0" applyAlignment="0" applyProtection="0"/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2" fillId="31" borderId="0" applyNumberFormat="0" applyBorder="0" applyAlignment="0" applyProtection="0"/>
  </cellStyleXfs>
  <cellXfs count="644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49" fontId="9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4" fillId="0" borderId="1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1" fillId="0" borderId="0" xfId="0" applyFont="1" applyAlignment="1">
      <alignment vertical="top"/>
    </xf>
    <xf numFmtId="3" fontId="9" fillId="0" borderId="0" xfId="0" applyNumberFormat="1" applyFont="1" applyAlignment="1">
      <alignment vertical="top"/>
    </xf>
    <xf numFmtId="4" fontId="7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3" fontId="20" fillId="0" borderId="0" xfId="0" applyNumberFormat="1" applyFont="1" applyAlignment="1">
      <alignment vertical="top"/>
    </xf>
    <xf numFmtId="3" fontId="2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0" fontId="10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49" fontId="14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top"/>
    </xf>
    <xf numFmtId="0" fontId="13" fillId="0" borderId="10" xfId="0" applyFont="1" applyBorder="1" applyAlignment="1">
      <alignment vertical="center"/>
    </xf>
    <xf numFmtId="0" fontId="17" fillId="0" borderId="10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38" fillId="0" borderId="0" xfId="0" applyFont="1" applyBorder="1" applyAlignment="1">
      <alignment vertical="top"/>
    </xf>
    <xf numFmtId="0" fontId="43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justify" wrapText="1"/>
    </xf>
    <xf numFmtId="0" fontId="14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justify" wrapText="1"/>
    </xf>
    <xf numFmtId="0" fontId="9" fillId="0" borderId="10" xfId="514" applyNumberFormat="1" applyFont="1" applyFill="1" applyBorder="1" applyAlignment="1" applyProtection="1">
      <alignment horizontal="left" vertical="top" wrapText="1"/>
      <protection hidden="1"/>
    </xf>
    <xf numFmtId="0" fontId="14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14" fillId="0" borderId="10" xfId="514" applyNumberFormat="1" applyFont="1" applyFill="1" applyBorder="1" applyAlignment="1" applyProtection="1">
      <alignment vertical="center" wrapText="1"/>
      <protection hidden="1"/>
    </xf>
    <xf numFmtId="0" fontId="9" fillId="0" borderId="10" xfId="514" applyNumberFormat="1" applyFont="1" applyFill="1" applyBorder="1" applyAlignment="1" applyProtection="1">
      <alignment vertical="center" wrapText="1"/>
      <protection hidden="1"/>
    </xf>
    <xf numFmtId="0" fontId="14" fillId="0" borderId="0" xfId="0" applyNumberFormat="1" applyFont="1" applyAlignment="1">
      <alignment horizontal="left" wrapText="1"/>
    </xf>
    <xf numFmtId="0" fontId="16" fillId="0" borderId="10" xfId="0" applyFont="1" applyBorder="1" applyAlignment="1">
      <alignment horizontal="left" vertical="justify" wrapText="1"/>
    </xf>
    <xf numFmtId="0" fontId="33" fillId="0" borderId="10" xfId="0" applyNumberFormat="1" applyFont="1" applyBorder="1" applyAlignment="1">
      <alignment wrapText="1"/>
    </xf>
    <xf numFmtId="0" fontId="33" fillId="0" borderId="10" xfId="0" applyNumberFormat="1" applyFont="1" applyBorder="1" applyAlignment="1">
      <alignment horizontal="left" wrapText="1"/>
    </xf>
    <xf numFmtId="0" fontId="16" fillId="0" borderId="10" xfId="0" applyNumberFormat="1" applyFont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0" fontId="35" fillId="0" borderId="13" xfId="203" applyNumberFormat="1" applyFont="1" applyFill="1" applyBorder="1" applyAlignment="1" applyProtection="1">
      <alignment horizontal="left" vertical="top" wrapText="1"/>
      <protection hidden="1"/>
    </xf>
    <xf numFmtId="0" fontId="9" fillId="0" borderId="10" xfId="203" applyNumberFormat="1" applyFont="1" applyFill="1" applyBorder="1" applyAlignment="1" applyProtection="1">
      <alignment horizontal="left" vertical="top" wrapText="1"/>
      <protection hidden="1"/>
    </xf>
    <xf numFmtId="0" fontId="37" fillId="0" borderId="10" xfId="0" applyFont="1" applyBorder="1" applyAlignment="1">
      <alignment vertical="justify" wrapText="1"/>
    </xf>
    <xf numFmtId="0" fontId="35" fillId="0" borderId="0" xfId="0" applyNumberFormat="1" applyFont="1" applyAlignment="1">
      <alignment horizontal="left" wrapText="1"/>
    </xf>
    <xf numFmtId="0" fontId="9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35" fillId="0" borderId="10" xfId="0" applyFont="1" applyBorder="1" applyAlignment="1">
      <alignment horizontal="left" wrapText="1"/>
    </xf>
    <xf numFmtId="0" fontId="9" fillId="0" borderId="13" xfId="514" applyNumberFormat="1" applyFont="1" applyFill="1" applyBorder="1" applyAlignment="1" applyProtection="1">
      <alignment wrapText="1"/>
      <protection hidden="1"/>
    </xf>
    <xf numFmtId="0" fontId="33" fillId="0" borderId="10" xfId="0" applyFont="1" applyBorder="1" applyAlignment="1">
      <alignment vertical="distributed" wrapText="1"/>
    </xf>
    <xf numFmtId="0" fontId="37" fillId="0" borderId="13" xfId="225" applyNumberFormat="1" applyFont="1" applyFill="1" applyBorder="1" applyAlignment="1" applyProtection="1">
      <alignment horizontal="left" vertical="top" wrapText="1"/>
      <protection hidden="1"/>
    </xf>
    <xf numFmtId="0" fontId="9" fillId="0" borderId="10" xfId="225" applyNumberFormat="1" applyFont="1" applyFill="1" applyBorder="1" applyAlignment="1" applyProtection="1">
      <alignment horizontal="left" vertical="top" wrapText="1"/>
      <protection hidden="1"/>
    </xf>
    <xf numFmtId="0" fontId="34" fillId="0" borderId="10" xfId="0" applyFont="1" applyBorder="1" applyAlignment="1">
      <alignment vertical="justify" wrapText="1"/>
    </xf>
    <xf numFmtId="0" fontId="33" fillId="0" borderId="10" xfId="0" applyFont="1" applyBorder="1" applyAlignment="1">
      <alignment vertical="justify" wrapText="1"/>
    </xf>
    <xf numFmtId="0" fontId="37" fillId="32" borderId="13" xfId="147" applyNumberFormat="1" applyFont="1" applyFill="1" applyBorder="1" applyAlignment="1" applyProtection="1">
      <alignment vertical="top" wrapText="1"/>
      <protection hidden="1"/>
    </xf>
    <xf numFmtId="0" fontId="9" fillId="0" borderId="10" xfId="265" applyNumberFormat="1" applyFont="1" applyFill="1" applyBorder="1" applyAlignment="1" applyProtection="1">
      <alignment horizontal="left" vertical="top" wrapText="1"/>
      <protection hidden="1"/>
    </xf>
    <xf numFmtId="0" fontId="9" fillId="0" borderId="10" xfId="267" applyNumberFormat="1" applyFont="1" applyFill="1" applyBorder="1" applyAlignment="1" applyProtection="1">
      <alignment horizontal="left" vertical="top" wrapText="1"/>
      <protection hidden="1"/>
    </xf>
    <xf numFmtId="0" fontId="47" fillId="32" borderId="13" xfId="152" applyNumberFormat="1" applyFont="1" applyFill="1" applyBorder="1" applyAlignment="1" applyProtection="1">
      <alignment vertical="top" wrapText="1"/>
      <protection hidden="1"/>
    </xf>
    <xf numFmtId="0" fontId="9" fillId="0" borderId="10" xfId="152" applyNumberFormat="1" applyFont="1" applyFill="1" applyBorder="1" applyAlignment="1" applyProtection="1">
      <alignment horizontal="left" vertical="top" wrapText="1"/>
      <protection hidden="1"/>
    </xf>
    <xf numFmtId="0" fontId="34" fillId="32" borderId="13" xfId="155" applyNumberFormat="1" applyFont="1" applyFill="1" applyBorder="1" applyAlignment="1" applyProtection="1">
      <alignment horizontal="left" vertical="top" wrapText="1"/>
      <protection hidden="1"/>
    </xf>
    <xf numFmtId="0" fontId="9" fillId="0" borderId="10" xfId="186" applyNumberFormat="1" applyFont="1" applyFill="1" applyBorder="1" applyAlignment="1" applyProtection="1">
      <alignment horizontal="left" vertical="top" wrapText="1"/>
      <protection hidden="1"/>
    </xf>
    <xf numFmtId="0" fontId="34" fillId="32" borderId="13" xfId="188" applyNumberFormat="1" applyFont="1" applyFill="1" applyBorder="1" applyAlignment="1" applyProtection="1">
      <alignment horizontal="left" vertical="top" wrapText="1"/>
      <protection hidden="1"/>
    </xf>
    <xf numFmtId="0" fontId="9" fillId="32" borderId="10" xfId="188" applyNumberFormat="1" applyFont="1" applyFill="1" applyBorder="1" applyAlignment="1" applyProtection="1">
      <alignment horizontal="left" vertical="top" wrapText="1"/>
      <protection hidden="1"/>
    </xf>
    <xf numFmtId="0" fontId="9" fillId="0" borderId="10" xfId="190" applyNumberFormat="1" applyFont="1" applyFill="1" applyBorder="1" applyAlignment="1" applyProtection="1">
      <alignment horizontal="left" vertical="top" wrapText="1"/>
      <protection hidden="1"/>
    </xf>
    <xf numFmtId="0" fontId="17" fillId="0" borderId="10" xfId="0" applyFont="1" applyBorder="1" applyAlignment="1">
      <alignment wrapText="1"/>
    </xf>
    <xf numFmtId="0" fontId="17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4" xfId="0" applyFont="1" applyBorder="1" applyAlignment="1">
      <alignment vertical="justify" wrapText="1"/>
    </xf>
    <xf numFmtId="0" fontId="9" fillId="0" borderId="15" xfId="0" applyFont="1" applyBorder="1" applyAlignment="1">
      <alignment vertical="justify" wrapText="1"/>
    </xf>
    <xf numFmtId="0" fontId="44" fillId="0" borderId="16" xfId="0" applyFont="1" applyBorder="1" applyAlignment="1">
      <alignment vertical="justify"/>
    </xf>
    <xf numFmtId="0" fontId="34" fillId="0" borderId="13" xfId="190" applyNumberFormat="1" applyFont="1" applyFill="1" applyBorder="1" applyAlignment="1" applyProtection="1">
      <alignment horizontal="left" vertical="top" wrapText="1"/>
      <protection hidden="1"/>
    </xf>
    <xf numFmtId="0" fontId="15" fillId="0" borderId="13" xfId="514" applyNumberFormat="1" applyFont="1" applyFill="1" applyBorder="1" applyAlignment="1" applyProtection="1">
      <alignment wrapText="1"/>
      <protection hidden="1"/>
    </xf>
    <xf numFmtId="0" fontId="7" fillId="0" borderId="13" xfId="515" applyNumberFormat="1" applyFont="1" applyFill="1" applyBorder="1" applyAlignment="1" applyProtection="1">
      <alignment wrapText="1"/>
      <protection hidden="1"/>
    </xf>
    <xf numFmtId="0" fontId="61" fillId="0" borderId="10" xfId="514" applyNumberFormat="1" applyFont="1" applyFill="1" applyBorder="1" applyAlignment="1" applyProtection="1">
      <alignment horizontal="left" vertical="top" wrapText="1"/>
      <protection hidden="1"/>
    </xf>
    <xf numFmtId="0" fontId="62" fillId="0" borderId="10" xfId="514" applyNumberFormat="1" applyFont="1" applyFill="1" applyBorder="1" applyAlignment="1" applyProtection="1">
      <alignment horizontal="left" vertical="top" wrapText="1"/>
      <protection hidden="1"/>
    </xf>
    <xf numFmtId="0" fontId="15" fillId="0" borderId="10" xfId="514" applyNumberFormat="1" applyFont="1" applyFill="1" applyBorder="1" applyAlignment="1" applyProtection="1">
      <alignment horizontal="left" vertical="center" wrapText="1"/>
      <protection hidden="1"/>
    </xf>
    <xf numFmtId="0" fontId="13" fillId="0" borderId="10" xfId="0" applyFont="1" applyBorder="1" applyAlignment="1">
      <alignment horizontal="left" vertical="justify"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13" fillId="0" borderId="0" xfId="0" applyFont="1" applyBorder="1" applyAlignment="1">
      <alignment vertical="top"/>
    </xf>
    <xf numFmtId="0" fontId="33" fillId="0" borderId="19" xfId="0" applyFont="1" applyBorder="1" applyAlignment="1">
      <alignment horizontal="left" vertical="top" wrapText="1"/>
    </xf>
    <xf numFmtId="0" fontId="103" fillId="0" borderId="19" xfId="0" applyFont="1" applyBorder="1" applyAlignment="1">
      <alignment horizontal="left" vertical="top" wrapText="1"/>
    </xf>
    <xf numFmtId="0" fontId="7" fillId="0" borderId="0" xfId="0" applyFont="1" applyAlignment="1">
      <alignment horizontal="justify"/>
    </xf>
    <xf numFmtId="0" fontId="104" fillId="0" borderId="0" xfId="0" applyFont="1" applyAlignment="1">
      <alignment horizontal="justify"/>
    </xf>
    <xf numFmtId="0" fontId="3" fillId="0" borderId="10" xfId="0" applyFont="1" applyBorder="1" applyAlignment="1">
      <alignment vertical="justify" wrapText="1"/>
    </xf>
    <xf numFmtId="0" fontId="105" fillId="0" borderId="10" xfId="190" applyNumberFormat="1" applyFont="1" applyFill="1" applyBorder="1" applyAlignment="1" applyProtection="1">
      <alignment horizontal="left" vertical="top" wrapText="1"/>
      <protection hidden="1"/>
    </xf>
    <xf numFmtId="0" fontId="105" fillId="32" borderId="13" xfId="265" applyNumberFormat="1" applyFont="1" applyFill="1" applyBorder="1" applyAlignment="1" applyProtection="1">
      <alignment horizontal="left" vertical="top" wrapText="1"/>
      <protection hidden="1"/>
    </xf>
    <xf numFmtId="0" fontId="106" fillId="32" borderId="13" xfId="154" applyNumberFormat="1" applyFont="1" applyFill="1" applyBorder="1" applyAlignment="1" applyProtection="1">
      <alignment horizontal="left" vertical="top" wrapText="1"/>
      <protection hidden="1"/>
    </xf>
    <xf numFmtId="0" fontId="9" fillId="0" borderId="10" xfId="0" applyFont="1" applyBorder="1" applyAlignment="1">
      <alignment horizontal="left" wrapText="1"/>
    </xf>
    <xf numFmtId="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105" fillId="0" borderId="13" xfId="267" applyNumberFormat="1" applyFont="1" applyFill="1" applyBorder="1" applyAlignment="1" applyProtection="1">
      <alignment horizontal="left" vertical="top" wrapText="1"/>
      <protection hidden="1"/>
    </xf>
    <xf numFmtId="0" fontId="107" fillId="0" borderId="0" xfId="0" applyFont="1" applyAlignment="1">
      <alignment horizontal="justify"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center" wrapText="1"/>
    </xf>
    <xf numFmtId="206" fontId="22" fillId="0" borderId="21" xfId="0" applyNumberFormat="1" applyFont="1" applyBorder="1" applyAlignment="1">
      <alignment horizontal="right" wrapText="1"/>
    </xf>
    <xf numFmtId="206" fontId="22" fillId="0" borderId="22" xfId="0" applyNumberFormat="1" applyFont="1" applyBorder="1" applyAlignment="1">
      <alignment horizontal="right" wrapText="1"/>
    </xf>
    <xf numFmtId="49" fontId="20" fillId="0" borderId="0" xfId="0" applyNumberFormat="1" applyFont="1" applyAlignment="1">
      <alignment horizontal="left"/>
    </xf>
    <xf numFmtId="0" fontId="64" fillId="0" borderId="0" xfId="0" applyFont="1" applyAlignment="1">
      <alignment/>
    </xf>
    <xf numFmtId="0" fontId="9" fillId="0" borderId="10" xfId="0" applyFont="1" applyFill="1" applyBorder="1" applyAlignment="1">
      <alignment vertical="top"/>
    </xf>
    <xf numFmtId="0" fontId="33" fillId="0" borderId="10" xfId="0" applyFont="1" applyFill="1" applyBorder="1" applyAlignment="1">
      <alignment vertical="distributed" wrapText="1"/>
    </xf>
    <xf numFmtId="0" fontId="24" fillId="0" borderId="21" xfId="0" applyFont="1" applyBorder="1" applyAlignment="1">
      <alignment horizontal="left" vertical="top" wrapText="1"/>
    </xf>
    <xf numFmtId="1" fontId="22" fillId="0" borderId="21" xfId="0" applyNumberFormat="1" applyFont="1" applyBorder="1" applyAlignment="1">
      <alignment horizontal="center" vertical="top" wrapText="1"/>
    </xf>
    <xf numFmtId="1" fontId="22" fillId="0" borderId="21" xfId="0" applyNumberFormat="1" applyFont="1" applyBorder="1" applyAlignment="1">
      <alignment horizontal="center" wrapText="1"/>
    </xf>
    <xf numFmtId="1" fontId="22" fillId="0" borderId="22" xfId="0" applyNumberFormat="1" applyFont="1" applyBorder="1" applyAlignment="1">
      <alignment horizontal="center" wrapText="1"/>
    </xf>
    <xf numFmtId="206" fontId="24" fillId="0" borderId="21" xfId="0" applyNumberFormat="1" applyFont="1" applyBorder="1" applyAlignment="1">
      <alignment horizontal="right" wrapText="1"/>
    </xf>
    <xf numFmtId="3" fontId="64" fillId="0" borderId="0" xfId="0" applyNumberFormat="1" applyFont="1" applyAlignment="1">
      <alignment vertical="top"/>
    </xf>
    <xf numFmtId="0" fontId="64" fillId="0" borderId="0" xfId="0" applyFont="1" applyAlignment="1">
      <alignment vertical="top"/>
    </xf>
    <xf numFmtId="0" fontId="64" fillId="0" borderId="0" xfId="0" applyFont="1" applyAlignment="1">
      <alignment wrapText="1"/>
    </xf>
    <xf numFmtId="49" fontId="7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206" fontId="24" fillId="33" borderId="21" xfId="0" applyNumberFormat="1" applyFont="1" applyFill="1" applyBorder="1" applyAlignment="1">
      <alignment horizontal="right" wrapText="1"/>
    </xf>
    <xf numFmtId="0" fontId="0" fillId="34" borderId="0" xfId="0" applyFont="1" applyFill="1" applyAlignment="1">
      <alignment/>
    </xf>
    <xf numFmtId="194" fontId="9" fillId="33" borderId="10" xfId="232" applyNumberFormat="1" applyFont="1" applyFill="1" applyBorder="1" applyAlignment="1" applyProtection="1">
      <alignment horizontal="right"/>
      <protection hidden="1"/>
    </xf>
    <xf numFmtId="4" fontId="20" fillId="33" borderId="10" xfId="0" applyNumberFormat="1" applyFont="1" applyFill="1" applyBorder="1" applyAlignment="1">
      <alignment/>
    </xf>
    <xf numFmtId="3" fontId="21" fillId="33" borderId="10" xfId="0" applyNumberFormat="1" applyFont="1" applyFill="1" applyBorder="1" applyAlignment="1">
      <alignment horizontal="center" vertical="center" wrapText="1"/>
    </xf>
    <xf numFmtId="3" fontId="21" fillId="0" borderId="23" xfId="0" applyNumberFormat="1" applyFont="1" applyFill="1" applyBorder="1" applyAlignment="1">
      <alignment horizontal="center" vertical="center" wrapText="1"/>
    </xf>
    <xf numFmtId="3" fontId="21" fillId="33" borderId="24" xfId="0" applyNumberFormat="1" applyFont="1" applyFill="1" applyBorder="1" applyAlignment="1">
      <alignment horizontal="center" vertical="center" wrapText="1"/>
    </xf>
    <xf numFmtId="3" fontId="21" fillId="34" borderId="24" xfId="0" applyNumberFormat="1" applyFont="1" applyFill="1" applyBorder="1" applyAlignment="1">
      <alignment horizontal="center" vertical="center" wrapText="1"/>
    </xf>
    <xf numFmtId="3" fontId="21" fillId="35" borderId="24" xfId="0" applyNumberFormat="1" applyFont="1" applyFill="1" applyBorder="1" applyAlignment="1">
      <alignment horizontal="center" vertical="center" wrapText="1"/>
    </xf>
    <xf numFmtId="3" fontId="21" fillId="17" borderId="24" xfId="0" applyNumberFormat="1" applyFont="1" applyFill="1" applyBorder="1" applyAlignment="1">
      <alignment horizontal="center" vertical="center" wrapText="1"/>
    </xf>
    <xf numFmtId="4" fontId="40" fillId="0" borderId="25" xfId="0" applyNumberFormat="1" applyFont="1" applyFill="1" applyBorder="1" applyAlignment="1">
      <alignment horizontal="center" vertical="center" wrapText="1"/>
    </xf>
    <xf numFmtId="4" fontId="27" fillId="33" borderId="25" xfId="0" applyNumberFormat="1" applyFont="1" applyFill="1" applyBorder="1" applyAlignment="1">
      <alignment horizontal="center" vertical="center"/>
    </xf>
    <xf numFmtId="4" fontId="20" fillId="33" borderId="25" xfId="0" applyNumberFormat="1" applyFont="1" applyFill="1" applyBorder="1" applyAlignment="1">
      <alignment horizontal="center" vertical="center"/>
    </xf>
    <xf numFmtId="4" fontId="49" fillId="35" borderId="25" xfId="0" applyNumberFormat="1" applyFont="1" applyFill="1" applyBorder="1" applyAlignment="1">
      <alignment horizontal="center" vertical="center"/>
    </xf>
    <xf numFmtId="4" fontId="55" fillId="17" borderId="25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50" fillId="36" borderId="26" xfId="0" applyNumberFormat="1" applyFont="1" applyFill="1" applyBorder="1" applyAlignment="1" applyProtection="1">
      <alignment horizontal="center" vertical="center"/>
      <protection locked="0"/>
    </xf>
    <xf numFmtId="49" fontId="54" fillId="36" borderId="26" xfId="0" applyNumberFormat="1" applyFont="1" applyFill="1" applyBorder="1" applyAlignment="1">
      <alignment horizontal="center" vertical="center"/>
    </xf>
    <xf numFmtId="0" fontId="18" fillId="0" borderId="25" xfId="0" applyFont="1" applyBorder="1" applyAlignment="1">
      <alignment/>
    </xf>
    <xf numFmtId="49" fontId="50" fillId="36" borderId="25" xfId="0" applyNumberFormat="1" applyFont="1" applyFill="1" applyBorder="1" applyAlignment="1" applyProtection="1">
      <alignment horizontal="center" vertical="center"/>
      <protection locked="0"/>
    </xf>
    <xf numFmtId="49" fontId="54" fillId="36" borderId="25" xfId="0" applyNumberFormat="1" applyFont="1" applyFill="1" applyBorder="1" applyAlignment="1" applyProtection="1">
      <alignment horizontal="center" vertical="center"/>
      <protection locked="0"/>
    </xf>
    <xf numFmtId="49" fontId="49" fillId="36" borderId="26" xfId="0" applyNumberFormat="1" applyFont="1" applyFill="1" applyBorder="1" applyAlignment="1" applyProtection="1">
      <alignment horizontal="center" vertical="center"/>
      <protection locked="0"/>
    </xf>
    <xf numFmtId="49" fontId="24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49" fillId="36" borderId="25" xfId="0" applyNumberFormat="1" applyFont="1" applyFill="1" applyBorder="1" applyAlignment="1" applyProtection="1">
      <alignment horizontal="center" vertical="center"/>
      <protection locked="0"/>
    </xf>
    <xf numFmtId="49" fontId="54" fillId="36" borderId="25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 applyProtection="1">
      <alignment horizontal="center" vertical="center" wrapText="1"/>
      <protection/>
    </xf>
    <xf numFmtId="49" fontId="53" fillId="36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5" xfId="0" applyFont="1" applyFill="1" applyBorder="1" applyAlignment="1" applyProtection="1">
      <alignment horizontal="center" vertical="center" wrapText="1"/>
      <protection/>
    </xf>
    <xf numFmtId="0" fontId="52" fillId="36" borderId="25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 quotePrefix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" fontId="10" fillId="33" borderId="24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49" fontId="13" fillId="0" borderId="10" xfId="0" applyNumberFormat="1" applyFont="1" applyBorder="1" applyAlignment="1" quotePrefix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4" fontId="13" fillId="33" borderId="24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 quotePrefix="1">
      <alignment horizontal="center" wrapText="1"/>
    </xf>
    <xf numFmtId="4" fontId="14" fillId="33" borderId="24" xfId="0" applyNumberFormat="1" applyFont="1" applyFill="1" applyBorder="1" applyAlignment="1">
      <alignment/>
    </xf>
    <xf numFmtId="3" fontId="14" fillId="33" borderId="10" xfId="0" applyNumberFormat="1" applyFont="1" applyFill="1" applyBorder="1" applyAlignment="1">
      <alignment/>
    </xf>
    <xf numFmtId="3" fontId="14" fillId="33" borderId="15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wrapText="1"/>
    </xf>
    <xf numFmtId="3" fontId="16" fillId="33" borderId="10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49" fontId="33" fillId="0" borderId="10" xfId="0" applyNumberFormat="1" applyFont="1" applyBorder="1" applyAlignment="1">
      <alignment horizontal="center" wrapText="1"/>
    </xf>
    <xf numFmtId="49" fontId="33" fillId="0" borderId="10" xfId="0" applyNumberFormat="1" applyFont="1" applyBorder="1" applyAlignment="1" quotePrefix="1">
      <alignment horizontal="center" wrapText="1"/>
    </xf>
    <xf numFmtId="3" fontId="9" fillId="33" borderId="10" xfId="0" applyNumberFormat="1" applyFont="1" applyFill="1" applyBorder="1" applyAlignment="1">
      <alignment/>
    </xf>
    <xf numFmtId="3" fontId="9" fillId="33" borderId="15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194" fontId="9" fillId="33" borderId="10" xfId="233" applyNumberFormat="1" applyFont="1" applyFill="1" applyBorder="1" applyAlignment="1" applyProtection="1">
      <alignment horizontal="right"/>
      <protection hidden="1"/>
    </xf>
    <xf numFmtId="4" fontId="9" fillId="33" borderId="24" xfId="0" applyNumberFormat="1" applyFont="1" applyFill="1" applyBorder="1" applyAlignment="1">
      <alignment/>
    </xf>
    <xf numFmtId="194" fontId="9" fillId="33" borderId="10" xfId="234" applyNumberFormat="1" applyFont="1" applyFill="1" applyBorder="1" applyAlignment="1" applyProtection="1">
      <alignment horizontal="right"/>
      <protection hidden="1"/>
    </xf>
    <xf numFmtId="194" fontId="9" fillId="33" borderId="24" xfId="514" applyNumberFormat="1" applyFont="1" applyFill="1" applyBorder="1" applyAlignment="1" applyProtection="1">
      <alignment horizontal="right"/>
      <protection hidden="1"/>
    </xf>
    <xf numFmtId="194" fontId="9" fillId="33" borderId="10" xfId="235" applyNumberFormat="1" applyFont="1" applyFill="1" applyBorder="1" applyAlignment="1" applyProtection="1">
      <alignment horizontal="right"/>
      <protection hidden="1"/>
    </xf>
    <xf numFmtId="194" fontId="9" fillId="33" borderId="13" xfId="236" applyNumberFormat="1" applyFont="1" applyFill="1" applyBorder="1" applyAlignment="1" applyProtection="1">
      <alignment horizontal="right"/>
      <protection hidden="1"/>
    </xf>
    <xf numFmtId="16" fontId="14" fillId="0" borderId="10" xfId="0" applyNumberFormat="1" applyFont="1" applyBorder="1" applyAlignment="1">
      <alignment/>
    </xf>
    <xf numFmtId="49" fontId="46" fillId="0" borderId="10" xfId="0" applyNumberFormat="1" applyFont="1" applyBorder="1" applyAlignment="1">
      <alignment horizontal="center" wrapText="1"/>
    </xf>
    <xf numFmtId="194" fontId="9" fillId="33" borderId="10" xfId="199" applyNumberFormat="1" applyFont="1" applyFill="1" applyBorder="1" applyAlignment="1" applyProtection="1">
      <alignment horizontal="right"/>
      <protection hidden="1"/>
    </xf>
    <xf numFmtId="49" fontId="16" fillId="0" borderId="10" xfId="0" applyNumberFormat="1" applyFont="1" applyBorder="1" applyAlignment="1">
      <alignment horizontal="center" wrapText="1"/>
    </xf>
    <xf numFmtId="4" fontId="16" fillId="33" borderId="24" xfId="0" applyNumberFormat="1" applyFont="1" applyFill="1" applyBorder="1" applyAlignment="1">
      <alignment/>
    </xf>
    <xf numFmtId="194" fontId="9" fillId="33" borderId="10" xfId="237" applyNumberFormat="1" applyFont="1" applyFill="1" applyBorder="1" applyAlignment="1" applyProtection="1">
      <alignment horizontal="right"/>
      <protection hidden="1"/>
    </xf>
    <xf numFmtId="194" fontId="9" fillId="33" borderId="10" xfId="200" applyNumberFormat="1" applyFont="1" applyFill="1" applyBorder="1" applyAlignment="1" applyProtection="1">
      <alignment horizontal="right"/>
      <protection hidden="1"/>
    </xf>
    <xf numFmtId="194" fontId="9" fillId="33" borderId="10" xfId="238" applyNumberFormat="1" applyFont="1" applyFill="1" applyBorder="1" applyAlignment="1" applyProtection="1">
      <alignment horizontal="right"/>
      <protection hidden="1"/>
    </xf>
    <xf numFmtId="4" fontId="16" fillId="33" borderId="10" xfId="0" applyNumberFormat="1" applyFont="1" applyFill="1" applyBorder="1" applyAlignment="1">
      <alignment/>
    </xf>
    <xf numFmtId="194" fontId="9" fillId="33" borderId="10" xfId="239" applyNumberFormat="1" applyFont="1" applyFill="1" applyBorder="1" applyAlignment="1" applyProtection="1">
      <alignment horizontal="right"/>
      <protection hidden="1"/>
    </xf>
    <xf numFmtId="49" fontId="103" fillId="0" borderId="10" xfId="0" applyNumberFormat="1" applyFont="1" applyBorder="1" applyAlignment="1">
      <alignment horizontal="center" wrapText="1"/>
    </xf>
    <xf numFmtId="4" fontId="103" fillId="33" borderId="24" xfId="0" applyNumberFormat="1" applyFont="1" applyFill="1" applyBorder="1" applyAlignment="1">
      <alignment/>
    </xf>
    <xf numFmtId="3" fontId="103" fillId="33" borderId="10" xfId="0" applyNumberFormat="1" applyFont="1" applyFill="1" applyBorder="1" applyAlignment="1">
      <alignment/>
    </xf>
    <xf numFmtId="3" fontId="103" fillId="33" borderId="15" xfId="0" applyNumberFormat="1" applyFont="1" applyFill="1" applyBorder="1" applyAlignment="1">
      <alignment/>
    </xf>
    <xf numFmtId="194" fontId="103" fillId="33" borderId="10" xfId="241" applyNumberFormat="1" applyFont="1" applyFill="1" applyBorder="1" applyAlignment="1" applyProtection="1">
      <alignment horizontal="right"/>
      <protection hidden="1"/>
    </xf>
    <xf numFmtId="194" fontId="9" fillId="33" borderId="10" xfId="241" applyNumberFormat="1" applyFont="1" applyFill="1" applyBorder="1" applyAlignment="1" applyProtection="1">
      <alignment horizontal="right"/>
      <protection hidden="1"/>
    </xf>
    <xf numFmtId="49" fontId="35" fillId="0" borderId="10" xfId="0" applyNumberFormat="1" applyFont="1" applyBorder="1" applyAlignment="1">
      <alignment horizontal="center" wrapText="1"/>
    </xf>
    <xf numFmtId="4" fontId="35" fillId="33" borderId="24" xfId="0" applyNumberFormat="1" applyFont="1" applyFill="1" applyBorder="1" applyAlignment="1">
      <alignment/>
    </xf>
    <xf numFmtId="3" fontId="35" fillId="33" borderId="10" xfId="0" applyNumberFormat="1" applyFont="1" applyFill="1" applyBorder="1" applyAlignment="1">
      <alignment/>
    </xf>
    <xf numFmtId="3" fontId="35" fillId="33" borderId="15" xfId="0" applyNumberFormat="1" applyFont="1" applyFill="1" applyBorder="1" applyAlignment="1">
      <alignment/>
    </xf>
    <xf numFmtId="194" fontId="35" fillId="33" borderId="10" xfId="202" applyNumberFormat="1" applyFont="1" applyFill="1" applyBorder="1" applyAlignment="1" applyProtection="1">
      <alignment horizontal="right"/>
      <protection hidden="1"/>
    </xf>
    <xf numFmtId="194" fontId="9" fillId="33" borderId="10" xfId="242" applyNumberFormat="1" applyFont="1" applyFill="1" applyBorder="1" applyAlignment="1" applyProtection="1">
      <alignment horizontal="right"/>
      <protection hidden="1"/>
    </xf>
    <xf numFmtId="16" fontId="19" fillId="0" borderId="10" xfId="0" applyNumberFormat="1" applyFont="1" applyBorder="1" applyAlignment="1">
      <alignment/>
    </xf>
    <xf numFmtId="194" fontId="9" fillId="33" borderId="10" xfId="243" applyNumberFormat="1" applyFont="1" applyFill="1" applyBorder="1" applyAlignment="1" applyProtection="1">
      <alignment horizontal="right"/>
      <protection hidden="1"/>
    </xf>
    <xf numFmtId="49" fontId="14" fillId="0" borderId="10" xfId="0" applyNumberFormat="1" applyFont="1" applyBorder="1" applyAlignment="1">
      <alignment/>
    </xf>
    <xf numFmtId="49" fontId="37" fillId="0" borderId="10" xfId="0" applyNumberFormat="1" applyFont="1" applyBorder="1" applyAlignment="1">
      <alignment horizontal="center" wrapText="1"/>
    </xf>
    <xf numFmtId="4" fontId="37" fillId="33" borderId="24" xfId="0" applyNumberFormat="1" applyFont="1" applyFill="1" applyBorder="1" applyAlignment="1">
      <alignment/>
    </xf>
    <xf numFmtId="3" fontId="37" fillId="33" borderId="10" xfId="0" applyNumberFormat="1" applyFont="1" applyFill="1" applyBorder="1" applyAlignment="1">
      <alignment/>
    </xf>
    <xf numFmtId="3" fontId="37" fillId="33" borderId="15" xfId="0" applyNumberFormat="1" applyFont="1" applyFill="1" applyBorder="1" applyAlignment="1">
      <alignment/>
    </xf>
    <xf numFmtId="194" fontId="9" fillId="33" borderId="10" xfId="244" applyNumberFormat="1" applyFont="1" applyFill="1" applyBorder="1" applyAlignment="1" applyProtection="1">
      <alignment horizontal="right"/>
      <protection hidden="1"/>
    </xf>
    <xf numFmtId="4" fontId="37" fillId="33" borderId="10" xfId="0" applyNumberFormat="1" applyFont="1" applyFill="1" applyBorder="1" applyAlignment="1">
      <alignment/>
    </xf>
    <xf numFmtId="4" fontId="35" fillId="33" borderId="10" xfId="0" applyNumberFormat="1" applyFont="1" applyFill="1" applyBorder="1" applyAlignment="1">
      <alignment/>
    </xf>
    <xf numFmtId="49" fontId="19" fillId="0" borderId="10" xfId="0" applyNumberFormat="1" applyFont="1" applyBorder="1" applyAlignment="1">
      <alignment/>
    </xf>
    <xf numFmtId="194" fontId="9" fillId="33" borderId="10" xfId="245" applyNumberFormat="1" applyFont="1" applyFill="1" applyBorder="1" applyAlignment="1" applyProtection="1">
      <alignment horizontal="right"/>
      <protection hidden="1"/>
    </xf>
    <xf numFmtId="194" fontId="9" fillId="33" borderId="10" xfId="246" applyNumberFormat="1" applyFont="1" applyFill="1" applyBorder="1" applyAlignment="1" applyProtection="1">
      <alignment horizontal="right"/>
      <protection hidden="1"/>
    </xf>
    <xf numFmtId="194" fontId="9" fillId="33" borderId="13" xfId="228" applyNumberFormat="1" applyFont="1" applyFill="1" applyBorder="1" applyAlignment="1" applyProtection="1">
      <alignment horizontal="right"/>
      <protection hidden="1"/>
    </xf>
    <xf numFmtId="4" fontId="46" fillId="33" borderId="24" xfId="0" applyNumberFormat="1" applyFont="1" applyFill="1" applyBorder="1" applyAlignment="1">
      <alignment/>
    </xf>
    <xf numFmtId="194" fontId="9" fillId="33" borderId="10" xfId="247" applyNumberFormat="1" applyFont="1" applyFill="1" applyBorder="1" applyAlignment="1" applyProtection="1">
      <alignment horizontal="right"/>
      <protection hidden="1"/>
    </xf>
    <xf numFmtId="49" fontId="60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9" fontId="61" fillId="0" borderId="10" xfId="0" applyNumberFormat="1" applyFont="1" applyBorder="1" applyAlignment="1">
      <alignment horizontal="center" wrapText="1"/>
    </xf>
    <xf numFmtId="49" fontId="63" fillId="0" borderId="10" xfId="0" applyNumberFormat="1" applyFont="1" applyBorder="1" applyAlignment="1">
      <alignment horizontal="center" wrapText="1"/>
    </xf>
    <xf numFmtId="3" fontId="9" fillId="33" borderId="24" xfId="0" applyNumberFormat="1" applyFont="1" applyFill="1" applyBorder="1" applyAlignment="1">
      <alignment/>
    </xf>
    <xf numFmtId="194" fontId="9" fillId="33" borderId="13" xfId="253" applyNumberFormat="1" applyFont="1" applyFill="1" applyBorder="1" applyAlignment="1" applyProtection="1">
      <alignment horizontal="right"/>
      <protection hidden="1"/>
    </xf>
    <xf numFmtId="16" fontId="19" fillId="0" borderId="10" xfId="0" applyNumberFormat="1" applyFont="1" applyFill="1" applyBorder="1" applyAlignment="1">
      <alignment/>
    </xf>
    <xf numFmtId="49" fontId="33" fillId="0" borderId="10" xfId="0" applyNumberFormat="1" applyFont="1" applyFill="1" applyBorder="1" applyAlignment="1">
      <alignment horizontal="center" wrapText="1"/>
    </xf>
    <xf numFmtId="16" fontId="13" fillId="0" borderId="10" xfId="0" applyNumberFormat="1" applyFont="1" applyBorder="1" applyAlignment="1">
      <alignment/>
    </xf>
    <xf numFmtId="194" fontId="9" fillId="33" borderId="10" xfId="254" applyNumberFormat="1" applyFont="1" applyFill="1" applyBorder="1" applyAlignment="1" applyProtection="1">
      <alignment horizontal="right"/>
      <protection hidden="1"/>
    </xf>
    <xf numFmtId="194" fontId="9" fillId="33" borderId="13" xfId="255" applyNumberFormat="1" applyFont="1" applyFill="1" applyBorder="1" applyAlignment="1" applyProtection="1">
      <alignment horizontal="right"/>
      <protection hidden="1"/>
    </xf>
    <xf numFmtId="49" fontId="34" fillId="0" borderId="10" xfId="0" applyNumberFormat="1" applyFont="1" applyBorder="1" applyAlignment="1">
      <alignment horizontal="center" wrapText="1"/>
    </xf>
    <xf numFmtId="4" fontId="34" fillId="33" borderId="24" xfId="0" applyNumberFormat="1" applyFont="1" applyFill="1" applyBorder="1" applyAlignment="1">
      <alignment/>
    </xf>
    <xf numFmtId="3" fontId="34" fillId="33" borderId="10" xfId="0" applyNumberFormat="1" applyFont="1" applyFill="1" applyBorder="1" applyAlignment="1">
      <alignment/>
    </xf>
    <xf numFmtId="3" fontId="34" fillId="33" borderId="15" xfId="0" applyNumberFormat="1" applyFont="1" applyFill="1" applyBorder="1" applyAlignment="1">
      <alignment/>
    </xf>
    <xf numFmtId="4" fontId="34" fillId="33" borderId="10" xfId="0" applyNumberFormat="1" applyFont="1" applyFill="1" applyBorder="1" applyAlignment="1">
      <alignment/>
    </xf>
    <xf numFmtId="194" fontId="9" fillId="33" borderId="10" xfId="257" applyNumberFormat="1" applyFont="1" applyFill="1" applyBorder="1" applyAlignment="1" applyProtection="1">
      <alignment horizontal="right"/>
      <protection hidden="1"/>
    </xf>
    <xf numFmtId="0" fontId="108" fillId="0" borderId="0" xfId="0" applyFont="1" applyAlignment="1">
      <alignment horizontal="justify"/>
    </xf>
    <xf numFmtId="4" fontId="5" fillId="33" borderId="24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194" fontId="9" fillId="33" borderId="10" xfId="266" applyNumberFormat="1" applyFont="1" applyFill="1" applyBorder="1" applyAlignment="1" applyProtection="1">
      <alignment horizontal="right"/>
      <protection hidden="1"/>
    </xf>
    <xf numFmtId="0" fontId="9" fillId="0" borderId="13" xfId="265" applyNumberFormat="1" applyFont="1" applyFill="1" applyBorder="1" applyAlignment="1" applyProtection="1">
      <alignment horizontal="left" vertical="top" wrapText="1"/>
      <protection hidden="1"/>
    </xf>
    <xf numFmtId="194" fontId="9" fillId="33" borderId="24" xfId="266" applyNumberFormat="1" applyFont="1" applyFill="1" applyBorder="1" applyAlignment="1" applyProtection="1">
      <alignment horizontal="right"/>
      <protection hidden="1"/>
    </xf>
    <xf numFmtId="194" fontId="9" fillId="33" borderId="10" xfId="153" applyNumberFormat="1" applyFont="1" applyFill="1" applyBorder="1" applyAlignment="1" applyProtection="1">
      <alignment horizontal="right"/>
      <protection hidden="1"/>
    </xf>
    <xf numFmtId="194" fontId="9" fillId="33" borderId="10" xfId="258" applyNumberFormat="1" applyFont="1" applyFill="1" applyBorder="1" applyAlignment="1" applyProtection="1">
      <alignment horizontal="right"/>
      <protection hidden="1"/>
    </xf>
    <xf numFmtId="187" fontId="34" fillId="33" borderId="24" xfId="516" applyNumberFormat="1" applyFont="1" applyFill="1" applyBorder="1" applyAlignment="1">
      <alignment/>
      <protection/>
    </xf>
    <xf numFmtId="194" fontId="9" fillId="33" borderId="10" xfId="187" applyNumberFormat="1" applyFont="1" applyFill="1" applyBorder="1" applyAlignment="1" applyProtection="1">
      <alignment horizontal="right"/>
      <protection hidden="1"/>
    </xf>
    <xf numFmtId="194" fontId="9" fillId="33" borderId="10" xfId="259" applyNumberFormat="1" applyFont="1" applyFill="1" applyBorder="1" applyAlignment="1" applyProtection="1">
      <alignment horizontal="right"/>
      <protection hidden="1"/>
    </xf>
    <xf numFmtId="194" fontId="9" fillId="33" borderId="10" xfId="189" applyNumberFormat="1" applyFont="1" applyFill="1" applyBorder="1" applyAlignment="1" applyProtection="1">
      <alignment horizontal="right"/>
      <protection hidden="1"/>
    </xf>
    <xf numFmtId="194" fontId="9" fillId="33" borderId="10" xfId="191" applyNumberFormat="1" applyFont="1" applyFill="1" applyBorder="1" applyAlignment="1" applyProtection="1">
      <alignment horizontal="right"/>
      <protection hidden="1"/>
    </xf>
    <xf numFmtId="4" fontId="48" fillId="33" borderId="10" xfId="0" applyNumberFormat="1" applyFont="1" applyFill="1" applyBorder="1" applyAlignment="1">
      <alignment/>
    </xf>
    <xf numFmtId="194" fontId="9" fillId="33" borderId="10" xfId="260" applyNumberFormat="1" applyFont="1" applyFill="1" applyBorder="1" applyAlignment="1" applyProtection="1">
      <alignment horizontal="right"/>
      <protection hidden="1"/>
    </xf>
    <xf numFmtId="49" fontId="105" fillId="0" borderId="10" xfId="0" applyNumberFormat="1" applyFont="1" applyBorder="1" applyAlignment="1">
      <alignment horizontal="center" wrapText="1"/>
    </xf>
    <xf numFmtId="194" fontId="105" fillId="33" borderId="24" xfId="191" applyNumberFormat="1" applyFont="1" applyFill="1" applyBorder="1" applyAlignment="1" applyProtection="1">
      <alignment horizontal="right"/>
      <protection hidden="1"/>
    </xf>
    <xf numFmtId="194" fontId="9" fillId="33" borderId="24" xfId="191" applyNumberFormat="1" applyFont="1" applyFill="1" applyBorder="1" applyAlignment="1" applyProtection="1">
      <alignment horizontal="right"/>
      <protection hidden="1"/>
    </xf>
    <xf numFmtId="194" fontId="9" fillId="33" borderId="24" xfId="260" applyNumberFormat="1" applyFont="1" applyFill="1" applyBorder="1" applyAlignment="1" applyProtection="1">
      <alignment horizontal="right"/>
      <protection hidden="1"/>
    </xf>
    <xf numFmtId="49" fontId="17" fillId="0" borderId="10" xfId="0" applyNumberFormat="1" applyFont="1" applyBorder="1" applyAlignment="1">
      <alignment horizontal="center" wrapText="1"/>
    </xf>
    <xf numFmtId="4" fontId="17" fillId="33" borderId="24" xfId="0" applyNumberFormat="1" applyFont="1" applyFill="1" applyBorder="1" applyAlignment="1">
      <alignment/>
    </xf>
    <xf numFmtId="194" fontId="9" fillId="33" borderId="10" xfId="261" applyNumberFormat="1" applyFont="1" applyFill="1" applyBorder="1" applyAlignment="1" applyProtection="1">
      <alignment horizontal="right"/>
      <protection hidden="1"/>
    </xf>
    <xf numFmtId="194" fontId="9" fillId="33" borderId="10" xfId="514" applyNumberFormat="1" applyFont="1" applyFill="1" applyBorder="1" applyAlignment="1" applyProtection="1">
      <alignment horizontal="right"/>
      <protection hidden="1"/>
    </xf>
    <xf numFmtId="4" fontId="33" fillId="33" borderId="10" xfId="0" applyNumberFormat="1" applyFont="1" applyFill="1" applyBorder="1" applyAlignment="1">
      <alignment/>
    </xf>
    <xf numFmtId="194" fontId="9" fillId="33" borderId="10" xfId="263" applyNumberFormat="1" applyFont="1" applyFill="1" applyBorder="1" applyAlignment="1" applyProtection="1">
      <alignment horizontal="right"/>
      <protection hidden="1"/>
    </xf>
    <xf numFmtId="194" fontId="9" fillId="33" borderId="24" xfId="263" applyNumberFormat="1" applyFont="1" applyFill="1" applyBorder="1" applyAlignment="1" applyProtection="1">
      <alignment horizontal="right"/>
      <protection hidden="1"/>
    </xf>
    <xf numFmtId="0" fontId="109" fillId="0" borderId="10" xfId="0" applyNumberFormat="1" applyFont="1" applyBorder="1" applyAlignment="1">
      <alignment horizontal="left" vertical="center" wrapText="1"/>
    </xf>
    <xf numFmtId="3" fontId="13" fillId="33" borderId="0" xfId="0" applyNumberFormat="1" applyFont="1" applyFill="1" applyAlignment="1">
      <alignment/>
    </xf>
    <xf numFmtId="49" fontId="9" fillId="0" borderId="14" xfId="0" applyNumberFormat="1" applyFont="1" applyBorder="1" applyAlignment="1">
      <alignment horizontal="center" wrapText="1"/>
    </xf>
    <xf numFmtId="4" fontId="9" fillId="33" borderId="27" xfId="0" applyNumberFormat="1" applyFont="1" applyFill="1" applyBorder="1" applyAlignment="1">
      <alignment/>
    </xf>
    <xf numFmtId="3" fontId="9" fillId="33" borderId="0" xfId="0" applyNumberFormat="1" applyFont="1" applyFill="1" applyAlignment="1">
      <alignment/>
    </xf>
    <xf numFmtId="194" fontId="9" fillId="33" borderId="10" xfId="264" applyNumberFormat="1" applyFont="1" applyFill="1" applyBorder="1" applyAlignment="1" applyProtection="1">
      <alignment horizontal="right"/>
      <protection hidden="1"/>
    </xf>
    <xf numFmtId="3" fontId="38" fillId="33" borderId="0" xfId="0" applyNumberFormat="1" applyFont="1" applyFill="1" applyAlignment="1">
      <alignment/>
    </xf>
    <xf numFmtId="49" fontId="9" fillId="0" borderId="14" xfId="0" applyNumberFormat="1" applyFont="1" applyBorder="1" applyAlignment="1">
      <alignment/>
    </xf>
    <xf numFmtId="49" fontId="9" fillId="0" borderId="15" xfId="0" applyNumberFormat="1" applyFont="1" applyBorder="1" applyAlignment="1">
      <alignment horizontal="center" wrapText="1"/>
    </xf>
    <xf numFmtId="4" fontId="9" fillId="33" borderId="14" xfId="0" applyNumberFormat="1" applyFont="1" applyFill="1" applyBorder="1" applyAlignment="1">
      <alignment/>
    </xf>
    <xf numFmtId="0" fontId="9" fillId="0" borderId="28" xfId="0" applyFont="1" applyBorder="1" applyAlignment="1">
      <alignment/>
    </xf>
    <xf numFmtId="49" fontId="10" fillId="0" borderId="16" xfId="0" applyNumberFormat="1" applyFont="1" applyBorder="1" applyAlignment="1">
      <alignment horizontal="center"/>
    </xf>
    <xf numFmtId="4" fontId="44" fillId="33" borderId="29" xfId="0" applyNumberFormat="1" applyFont="1" applyFill="1" applyBorder="1" applyAlignment="1">
      <alignment/>
    </xf>
    <xf numFmtId="0" fontId="109" fillId="0" borderId="10" xfId="0" applyFont="1" applyBorder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3" fontId="21" fillId="34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 applyProtection="1">
      <alignment horizontal="center" vertical="center"/>
      <protection locked="0"/>
    </xf>
    <xf numFmtId="49" fontId="20" fillId="33" borderId="30" xfId="0" applyNumberFormat="1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 applyProtection="1">
      <alignment horizontal="center" vertical="center" wrapText="1"/>
      <protection/>
    </xf>
    <xf numFmtId="49" fontId="20" fillId="33" borderId="10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 applyProtection="1">
      <alignment horizontal="center" vertical="center"/>
      <protection locked="0"/>
    </xf>
    <xf numFmtId="4" fontId="20" fillId="33" borderId="31" xfId="0" applyNumberFormat="1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left" vertical="top" wrapText="1"/>
    </xf>
    <xf numFmtId="49" fontId="26" fillId="33" borderId="10" xfId="0" applyNumberFormat="1" applyFont="1" applyFill="1" applyBorder="1" applyAlignment="1" applyProtection="1">
      <alignment horizontal="center" vertical="center"/>
      <protection/>
    </xf>
    <xf numFmtId="49" fontId="26" fillId="33" borderId="10" xfId="0" applyNumberFormat="1" applyFont="1" applyFill="1" applyBorder="1" applyAlignment="1" applyProtection="1">
      <alignment horizontal="center" vertical="center"/>
      <protection locked="0"/>
    </xf>
    <xf numFmtId="4" fontId="26" fillId="33" borderId="31" xfId="0" applyNumberFormat="1" applyFont="1" applyFill="1" applyBorder="1" applyAlignment="1">
      <alignment horizontal="center" vertical="center"/>
    </xf>
    <xf numFmtId="1" fontId="27" fillId="33" borderId="30" xfId="0" applyNumberFormat="1" applyFont="1" applyFill="1" applyBorder="1" applyAlignment="1">
      <alignment horizontal="left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 applyProtection="1">
      <alignment horizontal="center" vertical="center"/>
      <protection locked="0"/>
    </xf>
    <xf numFmtId="4" fontId="27" fillId="33" borderId="31" xfId="0" applyNumberFormat="1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left" vertical="top" wrapText="1"/>
    </xf>
    <xf numFmtId="49" fontId="20" fillId="33" borderId="10" xfId="0" applyNumberFormat="1" applyFont="1" applyFill="1" applyBorder="1" applyAlignment="1" applyProtection="1">
      <alignment horizontal="center" vertical="center"/>
      <protection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top" wrapText="1"/>
    </xf>
    <xf numFmtId="4" fontId="20" fillId="33" borderId="10" xfId="0" applyNumberFormat="1" applyFont="1" applyFill="1" applyBorder="1" applyAlignment="1">
      <alignment horizontal="center" vertical="center"/>
    </xf>
    <xf numFmtId="1" fontId="27" fillId="33" borderId="31" xfId="0" applyNumberFormat="1" applyFont="1" applyFill="1" applyBorder="1" applyAlignment="1">
      <alignment horizontal="left" vertical="center" wrapText="1"/>
    </xf>
    <xf numFmtId="49" fontId="21" fillId="33" borderId="32" xfId="0" applyNumberFormat="1" applyFont="1" applyFill="1" applyBorder="1" applyAlignment="1" applyProtection="1">
      <alignment horizontal="center" vertical="center" wrapText="1"/>
      <protection/>
    </xf>
    <xf numFmtId="49" fontId="27" fillId="33" borderId="32" xfId="0" applyNumberFormat="1" applyFont="1" applyFill="1" applyBorder="1" applyAlignment="1">
      <alignment horizontal="center" vertical="center" wrapText="1"/>
    </xf>
    <xf numFmtId="49" fontId="27" fillId="33" borderId="32" xfId="0" applyNumberFormat="1" applyFont="1" applyFill="1" applyBorder="1" applyAlignment="1" applyProtection="1">
      <alignment horizontal="center" vertical="center"/>
      <protection locked="0"/>
    </xf>
    <xf numFmtId="4" fontId="27" fillId="33" borderId="33" xfId="0" applyNumberFormat="1" applyFont="1" applyFill="1" applyBorder="1" applyAlignment="1">
      <alignment horizontal="center" vertical="center"/>
    </xf>
    <xf numFmtId="3" fontId="21" fillId="33" borderId="32" xfId="0" applyNumberFormat="1" applyFont="1" applyFill="1" applyBorder="1" applyAlignment="1">
      <alignment horizontal="center" vertical="center" wrapText="1"/>
    </xf>
    <xf numFmtId="49" fontId="21" fillId="33" borderId="24" xfId="0" applyNumberFormat="1" applyFont="1" applyFill="1" applyBorder="1" applyAlignment="1" applyProtection="1">
      <alignment horizontal="center" vertical="center" wrapText="1"/>
      <protection/>
    </xf>
    <xf numFmtId="1" fontId="27" fillId="33" borderId="34" xfId="0" applyNumberFormat="1" applyFont="1" applyFill="1" applyBorder="1" applyAlignment="1">
      <alignment horizontal="left" vertical="center" wrapText="1"/>
    </xf>
    <xf numFmtId="4" fontId="20" fillId="33" borderId="35" xfId="0" applyNumberFormat="1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left" vertical="top" wrapText="1"/>
    </xf>
    <xf numFmtId="49" fontId="21" fillId="33" borderId="14" xfId="0" applyNumberFormat="1" applyFont="1" applyFill="1" applyBorder="1" applyAlignment="1" applyProtection="1">
      <alignment horizontal="center" vertical="center" wrapText="1"/>
      <protection/>
    </xf>
    <xf numFmtId="49" fontId="20" fillId="33" borderId="14" xfId="0" applyNumberFormat="1" applyFont="1" applyFill="1" applyBorder="1" applyAlignment="1" applyProtection="1">
      <alignment horizontal="center" vertical="center"/>
      <protection/>
    </xf>
    <xf numFmtId="49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33" borderId="14" xfId="0" applyNumberFormat="1" applyFont="1" applyFill="1" applyBorder="1" applyAlignment="1">
      <alignment horizontal="center" vertical="center" wrapText="1"/>
    </xf>
    <xf numFmtId="3" fontId="21" fillId="33" borderId="14" xfId="0" applyNumberFormat="1" applyFont="1" applyFill="1" applyBorder="1" applyAlignment="1">
      <alignment horizontal="center" vertical="center" wrapText="1"/>
    </xf>
    <xf numFmtId="0" fontId="3" fillId="34" borderId="37" xfId="0" applyFont="1" applyFill="1" applyBorder="1" applyAlignment="1" applyProtection="1">
      <alignment horizontal="right" vertical="top" wrapText="1"/>
      <protection/>
    </xf>
    <xf numFmtId="49" fontId="3" fillId="34" borderId="16" xfId="0" applyNumberFormat="1" applyFont="1" applyFill="1" applyBorder="1" applyAlignment="1" applyProtection="1">
      <alignment horizontal="center" vertical="center" wrapText="1"/>
      <protection/>
    </xf>
    <xf numFmtId="49" fontId="3" fillId="34" borderId="16" xfId="0" applyNumberFormat="1" applyFont="1" applyFill="1" applyBorder="1" applyAlignment="1">
      <alignment horizontal="center" vertical="center"/>
    </xf>
    <xf numFmtId="4" fontId="3" fillId="34" borderId="16" xfId="0" applyNumberFormat="1" applyFont="1" applyFill="1" applyBorder="1" applyAlignment="1">
      <alignment horizontal="center" vertical="center"/>
    </xf>
    <xf numFmtId="3" fontId="21" fillId="34" borderId="38" xfId="0" applyNumberFormat="1" applyFont="1" applyFill="1" applyBorder="1" applyAlignment="1">
      <alignment horizontal="center" vertical="center" wrapText="1"/>
    </xf>
    <xf numFmtId="0" fontId="25" fillId="34" borderId="30" xfId="0" applyFont="1" applyFill="1" applyBorder="1" applyAlignment="1">
      <alignment horizontal="left" vertical="top" wrapText="1"/>
    </xf>
    <xf numFmtId="49" fontId="25" fillId="34" borderId="10" xfId="0" applyNumberFormat="1" applyFont="1" applyFill="1" applyBorder="1" applyAlignment="1" applyProtection="1">
      <alignment horizontal="center" vertical="center" wrapText="1"/>
      <protection/>
    </xf>
    <xf numFmtId="49" fontId="25" fillId="34" borderId="10" xfId="0" applyNumberFormat="1" applyFont="1" applyFill="1" applyBorder="1" applyAlignment="1" applyProtection="1">
      <alignment horizontal="center" vertical="center"/>
      <protection/>
    </xf>
    <xf numFmtId="49" fontId="25" fillId="34" borderId="10" xfId="0" applyNumberFormat="1" applyFont="1" applyFill="1" applyBorder="1" applyAlignment="1" applyProtection="1">
      <alignment horizontal="center" vertical="center"/>
      <protection locked="0"/>
    </xf>
    <xf numFmtId="4" fontId="25" fillId="34" borderId="31" xfId="0" applyNumberFormat="1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center" vertical="center"/>
      <protection locked="0"/>
    </xf>
    <xf numFmtId="4" fontId="3" fillId="34" borderId="31" xfId="0" applyNumberFormat="1" applyFont="1" applyFill="1" applyBorder="1" applyAlignment="1">
      <alignment horizontal="center" vertical="center"/>
    </xf>
    <xf numFmtId="49" fontId="25" fillId="34" borderId="10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left" vertical="top" wrapText="1"/>
    </xf>
    <xf numFmtId="49" fontId="27" fillId="33" borderId="10" xfId="0" applyNumberFormat="1" applyFont="1" applyFill="1" applyBorder="1" applyAlignment="1" applyProtection="1">
      <alignment horizontal="center" vertical="center"/>
      <protection/>
    </xf>
    <xf numFmtId="49" fontId="26" fillId="33" borderId="10" xfId="0" applyNumberFormat="1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wrapText="1"/>
    </xf>
    <xf numFmtId="49" fontId="32" fillId="33" borderId="10" xfId="0" applyNumberFormat="1" applyFont="1" applyFill="1" applyBorder="1" applyAlignment="1" applyProtection="1">
      <alignment horizontal="center" vertical="center"/>
      <protection/>
    </xf>
    <xf numFmtId="49" fontId="32" fillId="33" borderId="10" xfId="0" applyNumberFormat="1" applyFont="1" applyFill="1" applyBorder="1" applyAlignment="1" applyProtection="1">
      <alignment horizontal="center" vertical="center"/>
      <protection locked="0"/>
    </xf>
    <xf numFmtId="4" fontId="23" fillId="33" borderId="31" xfId="0" applyNumberFormat="1" applyFont="1" applyFill="1" applyBorder="1" applyAlignment="1">
      <alignment horizontal="center" vertical="center"/>
    </xf>
    <xf numFmtId="49" fontId="20" fillId="33" borderId="25" xfId="0" applyNumberFormat="1" applyFont="1" applyFill="1" applyBorder="1" applyAlignment="1">
      <alignment horizontal="left" vertical="center" wrapText="1"/>
    </xf>
    <xf numFmtId="0" fontId="26" fillId="33" borderId="25" xfId="0" applyFont="1" applyFill="1" applyBorder="1" applyAlignment="1">
      <alignment horizontal="left" vertical="top" wrapText="1"/>
    </xf>
    <xf numFmtId="49" fontId="21" fillId="33" borderId="26" xfId="0" applyNumberFormat="1" applyFont="1" applyFill="1" applyBorder="1" applyAlignment="1" applyProtection="1">
      <alignment horizontal="center" vertical="center" wrapText="1"/>
      <protection/>
    </xf>
    <xf numFmtId="49" fontId="26" fillId="33" borderId="25" xfId="0" applyNumberFormat="1" applyFont="1" applyFill="1" applyBorder="1" applyAlignment="1">
      <alignment horizontal="center" vertical="center"/>
    </xf>
    <xf numFmtId="49" fontId="26" fillId="33" borderId="26" xfId="0" applyNumberFormat="1" applyFont="1" applyFill="1" applyBorder="1" applyAlignment="1">
      <alignment horizontal="center" vertical="center"/>
    </xf>
    <xf numFmtId="49" fontId="25" fillId="33" borderId="10" xfId="0" applyNumberFormat="1" applyFont="1" applyFill="1" applyBorder="1" applyAlignment="1" applyProtection="1">
      <alignment horizontal="center" vertical="center"/>
      <protection locked="0"/>
    </xf>
    <xf numFmtId="49" fontId="25" fillId="33" borderId="10" xfId="0" applyNumberFormat="1" applyFont="1" applyFill="1" applyBorder="1" applyAlignment="1">
      <alignment horizontal="center" vertical="center"/>
    </xf>
    <xf numFmtId="0" fontId="27" fillId="33" borderId="25" xfId="0" applyNumberFormat="1" applyFont="1" applyFill="1" applyBorder="1" applyAlignment="1">
      <alignment horizontal="left" vertical="top" wrapText="1"/>
    </xf>
    <xf numFmtId="49" fontId="27" fillId="33" borderId="25" xfId="0" applyNumberFormat="1" applyFont="1" applyFill="1" applyBorder="1" applyAlignment="1">
      <alignment horizontal="center" vertical="center"/>
    </xf>
    <xf numFmtId="49" fontId="27" fillId="33" borderId="26" xfId="0" applyNumberFormat="1" applyFont="1" applyFill="1" applyBorder="1" applyAlignment="1">
      <alignment horizontal="center" vertical="center"/>
    </xf>
    <xf numFmtId="49" fontId="20" fillId="33" borderId="39" xfId="0" applyNumberFormat="1" applyFont="1" applyFill="1" applyBorder="1" applyAlignment="1">
      <alignment horizontal="left" vertical="center" wrapText="1"/>
    </xf>
    <xf numFmtId="0" fontId="26" fillId="33" borderId="39" xfId="0" applyFont="1" applyFill="1" applyBorder="1" applyAlignment="1">
      <alignment horizontal="left" vertical="top" wrapText="1"/>
    </xf>
    <xf numFmtId="49" fontId="26" fillId="33" borderId="40" xfId="0" applyNumberFormat="1" applyFont="1" applyFill="1" applyBorder="1" applyAlignment="1">
      <alignment horizontal="center" vertical="center"/>
    </xf>
    <xf numFmtId="0" fontId="27" fillId="33" borderId="39" xfId="0" applyNumberFormat="1" applyFont="1" applyFill="1" applyBorder="1" applyAlignment="1">
      <alignment horizontal="left" vertical="top" wrapText="1"/>
    </xf>
    <xf numFmtId="49" fontId="27" fillId="33" borderId="24" xfId="0" applyNumberFormat="1" applyFont="1" applyFill="1" applyBorder="1" applyAlignment="1" applyProtection="1">
      <alignment horizontal="center" vertical="center"/>
      <protection/>
    </xf>
    <xf numFmtId="0" fontId="27" fillId="33" borderId="39" xfId="0" applyFont="1" applyFill="1" applyBorder="1" applyAlignment="1">
      <alignment horizontal="left" vertical="top" wrapText="1"/>
    </xf>
    <xf numFmtId="49" fontId="41" fillId="33" borderId="39" xfId="0" applyNumberFormat="1" applyFont="1" applyFill="1" applyBorder="1" applyAlignment="1">
      <alignment horizontal="left" vertical="center" wrapText="1"/>
    </xf>
    <xf numFmtId="49" fontId="41" fillId="33" borderId="30" xfId="0" applyNumberFormat="1" applyFont="1" applyFill="1" applyBorder="1" applyAlignment="1">
      <alignment horizontal="left" vertical="center" wrapText="1"/>
    </xf>
    <xf numFmtId="49" fontId="42" fillId="33" borderId="10" xfId="0" applyNumberFormat="1" applyFont="1" applyFill="1" applyBorder="1" applyAlignment="1" applyProtection="1">
      <alignment horizontal="center" vertical="center" wrapText="1"/>
      <protection/>
    </xf>
    <xf numFmtId="49" fontId="41" fillId="33" borderId="10" xfId="0" applyNumberFormat="1" applyFont="1" applyFill="1" applyBorder="1" applyAlignment="1" applyProtection="1">
      <alignment horizontal="center" vertical="center"/>
      <protection/>
    </xf>
    <xf numFmtId="49" fontId="41" fillId="33" borderId="10" xfId="0" applyNumberFormat="1" applyFont="1" applyFill="1" applyBorder="1" applyAlignment="1" applyProtection="1">
      <alignment horizontal="center" vertical="center"/>
      <protection locked="0"/>
    </xf>
    <xf numFmtId="4" fontId="41" fillId="33" borderId="31" xfId="0" applyNumberFormat="1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 applyProtection="1">
      <alignment horizontal="center" vertical="center"/>
      <protection/>
    </xf>
    <xf numFmtId="49" fontId="27" fillId="33" borderId="26" xfId="0" applyNumberFormat="1" applyFont="1" applyFill="1" applyBorder="1" applyAlignment="1" applyProtection="1">
      <alignment horizontal="center" vertical="center"/>
      <protection/>
    </xf>
    <xf numFmtId="0" fontId="20" fillId="33" borderId="39" xfId="0" applyFont="1" applyFill="1" applyBorder="1" applyAlignment="1">
      <alignment horizontal="left" vertical="top" wrapText="1"/>
    </xf>
    <xf numFmtId="49" fontId="22" fillId="33" borderId="26" xfId="0" applyNumberFormat="1" applyFont="1" applyFill="1" applyBorder="1" applyAlignment="1" applyProtection="1">
      <alignment horizontal="center" vertical="center"/>
      <protection/>
    </xf>
    <xf numFmtId="49" fontId="30" fillId="33" borderId="10" xfId="0" applyNumberFormat="1" applyFont="1" applyFill="1" applyBorder="1" applyAlignment="1" applyProtection="1">
      <alignment horizontal="center" vertical="center"/>
      <protection locked="0"/>
    </xf>
    <xf numFmtId="49" fontId="27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9" fillId="33" borderId="30" xfId="0" applyFont="1" applyFill="1" applyBorder="1" applyAlignment="1">
      <alignment horizontal="left" vertical="top" wrapText="1"/>
    </xf>
    <xf numFmtId="4" fontId="30" fillId="33" borderId="31" xfId="0" applyNumberFormat="1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left" vertical="top" wrapText="1"/>
    </xf>
    <xf numFmtId="49" fontId="23" fillId="33" borderId="10" xfId="0" applyNumberFormat="1" applyFont="1" applyFill="1" applyBorder="1" applyAlignment="1" applyProtection="1">
      <alignment horizontal="center" vertical="center"/>
      <protection locked="0"/>
    </xf>
    <xf numFmtId="49" fontId="27" fillId="33" borderId="30" xfId="0" applyNumberFormat="1" applyFont="1" applyFill="1" applyBorder="1" applyAlignment="1">
      <alignment horizontal="left" vertical="center" wrapText="1"/>
    </xf>
    <xf numFmtId="0" fontId="20" fillId="33" borderId="30" xfId="0" applyNumberFormat="1" applyFont="1" applyFill="1" applyBorder="1" applyAlignment="1">
      <alignment horizontal="left" vertical="center" wrapText="1"/>
    </xf>
    <xf numFmtId="0" fontId="27" fillId="33" borderId="25" xfId="0" applyFont="1" applyFill="1" applyBorder="1" applyAlignment="1">
      <alignment horizontal="left" vertical="top" wrapText="1"/>
    </xf>
    <xf numFmtId="0" fontId="27" fillId="33" borderId="25" xfId="0" applyNumberFormat="1" applyFont="1" applyFill="1" applyBorder="1" applyAlignment="1">
      <alignment horizontal="left" vertical="center" wrapText="1"/>
    </xf>
    <xf numFmtId="49" fontId="23" fillId="33" borderId="25" xfId="0" applyNumberFormat="1" applyFont="1" applyFill="1" applyBorder="1" applyAlignment="1">
      <alignment horizontal="left" vertical="center" wrapText="1"/>
    </xf>
    <xf numFmtId="49" fontId="23" fillId="33" borderId="10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 applyProtection="1">
      <alignment horizontal="center" vertical="center"/>
      <protection locked="0"/>
    </xf>
    <xf numFmtId="49" fontId="54" fillId="33" borderId="10" xfId="0" applyNumberFormat="1" applyFont="1" applyFill="1" applyBorder="1" applyAlignment="1">
      <alignment horizontal="center" vertical="center"/>
    </xf>
    <xf numFmtId="49" fontId="23" fillId="33" borderId="30" xfId="0" applyNumberFormat="1" applyFont="1" applyFill="1" applyBorder="1" applyAlignment="1">
      <alignment horizontal="left" vertical="center" wrapText="1"/>
    </xf>
    <xf numFmtId="188" fontId="20" fillId="33" borderId="30" xfId="0" applyNumberFormat="1" applyFont="1" applyFill="1" applyBorder="1" applyAlignment="1">
      <alignment horizontal="left" vertical="center" wrapText="1"/>
    </xf>
    <xf numFmtId="0" fontId="27" fillId="33" borderId="30" xfId="0" applyFont="1" applyFill="1" applyBorder="1" applyAlignment="1">
      <alignment wrapText="1"/>
    </xf>
    <xf numFmtId="0" fontId="20" fillId="33" borderId="30" xfId="0" applyFont="1" applyFill="1" applyBorder="1" applyAlignment="1">
      <alignment horizontal="left" wrapText="1"/>
    </xf>
    <xf numFmtId="49" fontId="31" fillId="33" borderId="10" xfId="0" applyNumberFormat="1" applyFont="1" applyFill="1" applyBorder="1" applyAlignment="1" applyProtection="1">
      <alignment horizontal="center" vertical="center" wrapText="1"/>
      <protection/>
    </xf>
    <xf numFmtId="0" fontId="20" fillId="33" borderId="25" xfId="0" applyFont="1" applyFill="1" applyBorder="1" applyAlignment="1">
      <alignment wrapText="1"/>
    </xf>
    <xf numFmtId="0" fontId="27" fillId="33" borderId="25" xfId="0" applyFont="1" applyFill="1" applyBorder="1" applyAlignment="1">
      <alignment wrapText="1"/>
    </xf>
    <xf numFmtId="49" fontId="20" fillId="33" borderId="30" xfId="0" applyNumberFormat="1" applyFont="1" applyFill="1" applyBorder="1" applyAlignment="1">
      <alignment vertical="center" wrapText="1"/>
    </xf>
    <xf numFmtId="0" fontId="20" fillId="33" borderId="25" xfId="0" applyFont="1" applyFill="1" applyBorder="1" applyAlignment="1">
      <alignment horizontal="left" vertical="top" wrapText="1"/>
    </xf>
    <xf numFmtId="49" fontId="27" fillId="33" borderId="24" xfId="0" applyNumberFormat="1" applyFont="1" applyFill="1" applyBorder="1" applyAlignment="1">
      <alignment horizontal="center" vertical="center" wrapText="1"/>
    </xf>
    <xf numFmtId="4" fontId="27" fillId="33" borderId="13" xfId="0" applyNumberFormat="1" applyFont="1" applyFill="1" applyBorder="1" applyAlignment="1">
      <alignment horizontal="center" vertical="center"/>
    </xf>
    <xf numFmtId="49" fontId="20" fillId="33" borderId="24" xfId="0" applyNumberFormat="1" applyFont="1" applyFill="1" applyBorder="1" applyAlignment="1">
      <alignment horizontal="center" vertical="center" wrapText="1"/>
    </xf>
    <xf numFmtId="4" fontId="20" fillId="33" borderId="13" xfId="0" applyNumberFormat="1" applyFont="1" applyFill="1" applyBorder="1" applyAlignment="1">
      <alignment horizontal="center" vertical="center"/>
    </xf>
    <xf numFmtId="4" fontId="26" fillId="33" borderId="10" xfId="0" applyNumberFormat="1" applyFont="1" applyFill="1" applyBorder="1" applyAlignment="1">
      <alignment horizontal="center" vertical="center"/>
    </xf>
    <xf numFmtId="4" fontId="27" fillId="33" borderId="10" xfId="0" applyNumberFormat="1" applyFont="1" applyFill="1" applyBorder="1" applyAlignment="1">
      <alignment horizontal="center" vertical="center"/>
    </xf>
    <xf numFmtId="0" fontId="29" fillId="33" borderId="30" xfId="0" applyFont="1" applyFill="1" applyBorder="1" applyAlignment="1">
      <alignment horizontal="left" vertical="center" wrapText="1"/>
    </xf>
    <xf numFmtId="4" fontId="20" fillId="33" borderId="31" xfId="0" applyNumberFormat="1" applyFont="1" applyFill="1" applyBorder="1" applyAlignment="1">
      <alignment horizontal="center" vertical="center" wrapText="1"/>
    </xf>
    <xf numFmtId="0" fontId="27" fillId="33" borderId="39" xfId="0" applyFont="1" applyFill="1" applyBorder="1" applyAlignment="1">
      <alignment wrapText="1"/>
    </xf>
    <xf numFmtId="49" fontId="31" fillId="33" borderId="10" xfId="0" applyNumberFormat="1" applyFont="1" applyFill="1" applyBorder="1" applyAlignment="1" applyProtection="1">
      <alignment horizontal="center" vertical="center"/>
      <protection locked="0"/>
    </xf>
    <xf numFmtId="49" fontId="110" fillId="33" borderId="26" xfId="0" applyNumberFormat="1" applyFont="1" applyFill="1" applyBorder="1" applyAlignment="1">
      <alignment horizontal="center" vertical="center"/>
    </xf>
    <xf numFmtId="49" fontId="110" fillId="33" borderId="10" xfId="0" applyNumberFormat="1" applyFont="1" applyFill="1" applyBorder="1" applyAlignment="1">
      <alignment horizontal="center" vertical="center"/>
    </xf>
    <xf numFmtId="3" fontId="49" fillId="33" borderId="10" xfId="0" applyNumberFormat="1" applyFont="1" applyFill="1" applyBorder="1" applyAlignment="1">
      <alignment horizontal="center" vertical="center" wrapText="1"/>
    </xf>
    <xf numFmtId="49" fontId="27" fillId="33" borderId="25" xfId="0" applyNumberFormat="1" applyFont="1" applyFill="1" applyBorder="1" applyAlignment="1">
      <alignment horizontal="left" vertical="center" wrapText="1"/>
    </xf>
    <xf numFmtId="49" fontId="27" fillId="33" borderId="39" xfId="0" applyNumberFormat="1" applyFont="1" applyFill="1" applyBorder="1" applyAlignment="1">
      <alignment horizontal="left" vertical="center" wrapText="1"/>
    </xf>
    <xf numFmtId="49" fontId="27" fillId="33" borderId="26" xfId="0" applyNumberFormat="1" applyFont="1" applyFill="1" applyBorder="1" applyAlignment="1" applyProtection="1">
      <alignment horizontal="center" vertical="center"/>
      <protection locked="0"/>
    </xf>
    <xf numFmtId="49" fontId="20" fillId="33" borderId="26" xfId="0" applyNumberFormat="1" applyFont="1" applyFill="1" applyBorder="1" applyAlignment="1" applyProtection="1">
      <alignment horizontal="center" vertical="center"/>
      <protection locked="0"/>
    </xf>
    <xf numFmtId="0" fontId="29" fillId="33" borderId="25" xfId="0" applyFont="1" applyFill="1" applyBorder="1" applyAlignment="1">
      <alignment horizontal="left" vertical="top" wrapText="1"/>
    </xf>
    <xf numFmtId="49" fontId="111" fillId="33" borderId="25" xfId="0" applyNumberFormat="1" applyFont="1" applyFill="1" applyBorder="1" applyAlignment="1">
      <alignment horizontal="left" vertical="center" wrapText="1"/>
    </xf>
    <xf numFmtId="49" fontId="25" fillId="34" borderId="10" xfId="0" applyNumberFormat="1" applyFont="1" applyFill="1" applyBorder="1" applyAlignment="1" applyProtection="1">
      <alignment horizontal="center" vertical="top"/>
      <protection locked="0"/>
    </xf>
    <xf numFmtId="49" fontId="112" fillId="33" borderId="30" xfId="0" applyNumberFormat="1" applyFont="1" applyFill="1" applyBorder="1" applyAlignment="1">
      <alignment horizontal="left" vertical="center" wrapText="1"/>
    </xf>
    <xf numFmtId="49" fontId="113" fillId="33" borderId="10" xfId="0" applyNumberFormat="1" applyFont="1" applyFill="1" applyBorder="1" applyAlignment="1" applyProtection="1">
      <alignment horizontal="center" vertical="center"/>
      <protection locked="0"/>
    </xf>
    <xf numFmtId="49" fontId="26" fillId="33" borderId="30" xfId="0" applyNumberFormat="1" applyFon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 applyProtection="1">
      <alignment horizontal="center" vertical="top"/>
      <protection locked="0"/>
    </xf>
    <xf numFmtId="49" fontId="21" fillId="33" borderId="10" xfId="0" applyNumberFormat="1" applyFont="1" applyFill="1" applyBorder="1" applyAlignment="1" applyProtection="1">
      <alignment horizontal="center" vertical="top" wrapText="1"/>
      <protection/>
    </xf>
    <xf numFmtId="49" fontId="27" fillId="33" borderId="10" xfId="0" applyNumberFormat="1" applyFont="1" applyFill="1" applyBorder="1" applyAlignment="1" applyProtection="1">
      <alignment horizontal="center" vertical="top"/>
      <protection locked="0"/>
    </xf>
    <xf numFmtId="4" fontId="27" fillId="33" borderId="31" xfId="0" applyNumberFormat="1" applyFont="1" applyFill="1" applyBorder="1" applyAlignment="1">
      <alignment horizontal="center" vertical="top"/>
    </xf>
    <xf numFmtId="188" fontId="20" fillId="33" borderId="25" xfId="0" applyNumberFormat="1" applyFont="1" applyFill="1" applyBorder="1" applyAlignment="1">
      <alignment horizontal="left" vertical="center" wrapText="1"/>
    </xf>
    <xf numFmtId="4" fontId="20" fillId="33" borderId="31" xfId="0" applyNumberFormat="1" applyFont="1" applyFill="1" applyBorder="1" applyAlignment="1">
      <alignment horizontal="center" vertical="top"/>
    </xf>
    <xf numFmtId="188" fontId="111" fillId="33" borderId="25" xfId="0" applyNumberFormat="1" applyFont="1" applyFill="1" applyBorder="1" applyAlignment="1">
      <alignment horizontal="left" vertical="center" wrapText="1"/>
    </xf>
    <xf numFmtId="49" fontId="3" fillId="34" borderId="30" xfId="0" applyNumberFormat="1" applyFont="1" applyFill="1" applyBorder="1" applyAlignment="1">
      <alignment horizontal="left" vertical="center" wrapText="1"/>
    </xf>
    <xf numFmtId="49" fontId="50" fillId="34" borderId="10" xfId="0" applyNumberFormat="1" applyFont="1" applyFill="1" applyBorder="1" applyAlignment="1" applyProtection="1">
      <alignment horizontal="center" vertical="center" wrapText="1"/>
      <protection/>
    </xf>
    <xf numFmtId="49" fontId="50" fillId="34" borderId="10" xfId="0" applyNumberFormat="1" applyFont="1" applyFill="1" applyBorder="1" applyAlignment="1" applyProtection="1">
      <alignment horizontal="center" vertical="center"/>
      <protection locked="0"/>
    </xf>
    <xf numFmtId="49" fontId="3" fillId="34" borderId="25" xfId="0" applyNumberFormat="1" applyFont="1" applyFill="1" applyBorder="1" applyAlignment="1">
      <alignment horizontal="left" vertical="center" wrapText="1"/>
    </xf>
    <xf numFmtId="49" fontId="51" fillId="33" borderId="39" xfId="0" applyNumberFormat="1" applyFont="1" applyFill="1" applyBorder="1" applyAlignment="1">
      <alignment horizontal="left" vertical="center" wrapText="1"/>
    </xf>
    <xf numFmtId="0" fontId="51" fillId="33" borderId="30" xfId="0" applyFont="1" applyFill="1" applyBorder="1" applyAlignment="1">
      <alignment horizontal="left" vertical="top" wrapText="1"/>
    </xf>
    <xf numFmtId="49" fontId="58" fillId="33" borderId="30" xfId="0" applyNumberFormat="1" applyFont="1" applyFill="1" applyBorder="1" applyAlignment="1">
      <alignment horizontal="left" vertical="center" wrapText="1"/>
    </xf>
    <xf numFmtId="49" fontId="56" fillId="33" borderId="30" xfId="0" applyNumberFormat="1" applyFont="1" applyFill="1" applyBorder="1" applyAlignment="1">
      <alignment horizontal="left" vertical="center" wrapText="1"/>
    </xf>
    <xf numFmtId="0" fontId="57" fillId="33" borderId="30" xfId="0" applyFont="1" applyFill="1" applyBorder="1" applyAlignment="1">
      <alignment horizontal="left" vertical="top" wrapText="1"/>
    </xf>
    <xf numFmtId="49" fontId="56" fillId="33" borderId="25" xfId="0" applyNumberFormat="1" applyFont="1" applyFill="1" applyBorder="1" applyAlignment="1">
      <alignment horizontal="left" vertical="center" wrapText="1"/>
    </xf>
    <xf numFmtId="49" fontId="20" fillId="33" borderId="25" xfId="0" applyNumberFormat="1" applyFont="1" applyFill="1" applyBorder="1" applyAlignment="1" applyProtection="1">
      <alignment horizontal="center" vertical="center"/>
      <protection/>
    </xf>
    <xf numFmtId="0" fontId="58" fillId="33" borderId="30" xfId="0" applyFont="1" applyFill="1" applyBorder="1" applyAlignment="1">
      <alignment horizontal="left" vertical="top" wrapText="1"/>
    </xf>
    <xf numFmtId="0" fontId="58" fillId="33" borderId="30" xfId="0" applyFont="1" applyFill="1" applyBorder="1" applyAlignment="1">
      <alignment wrapText="1"/>
    </xf>
    <xf numFmtId="0" fontId="59" fillId="33" borderId="30" xfId="0" applyFont="1" applyFill="1" applyBorder="1" applyAlignment="1">
      <alignment wrapText="1"/>
    </xf>
    <xf numFmtId="49" fontId="28" fillId="33" borderId="10" xfId="0" applyNumberFormat="1" applyFont="1" applyFill="1" applyBorder="1" applyAlignment="1" applyProtection="1">
      <alignment horizontal="center" vertical="center"/>
      <protection/>
    </xf>
    <xf numFmtId="49" fontId="28" fillId="33" borderId="10" xfId="0" applyNumberFormat="1" applyFont="1" applyFill="1" applyBorder="1" applyAlignment="1" applyProtection="1">
      <alignment horizontal="center" vertical="center"/>
      <protection locked="0"/>
    </xf>
    <xf numFmtId="0" fontId="59" fillId="33" borderId="25" xfId="0" applyFont="1" applyFill="1" applyBorder="1" applyAlignment="1">
      <alignment wrapText="1"/>
    </xf>
    <xf numFmtId="49" fontId="28" fillId="33" borderId="25" xfId="0" applyNumberFormat="1" applyFont="1" applyFill="1" applyBorder="1" applyAlignment="1" applyProtection="1">
      <alignment horizontal="center" vertical="center"/>
      <protection/>
    </xf>
    <xf numFmtId="49" fontId="28" fillId="33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41" xfId="0" applyFont="1" applyFill="1" applyBorder="1" applyAlignment="1">
      <alignment horizontal="left" vertical="top" wrapText="1"/>
    </xf>
    <xf numFmtId="49" fontId="13" fillId="34" borderId="15" xfId="0" applyNumberFormat="1" applyFont="1" applyFill="1" applyBorder="1" applyAlignment="1" applyProtection="1">
      <alignment horizontal="center" vertical="center" wrapText="1"/>
      <protection/>
    </xf>
    <xf numFmtId="49" fontId="3" fillId="34" borderId="42" xfId="0" applyNumberFormat="1" applyFont="1" applyFill="1" applyBorder="1" applyAlignment="1">
      <alignment horizontal="center" vertical="center"/>
    </xf>
    <xf numFmtId="4" fontId="3" fillId="34" borderId="43" xfId="0" applyNumberFormat="1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left" vertical="top" wrapText="1"/>
    </xf>
    <xf numFmtId="49" fontId="13" fillId="34" borderId="0" xfId="0" applyNumberFormat="1" applyFont="1" applyFill="1" applyBorder="1" applyAlignment="1" applyProtection="1">
      <alignment horizontal="center" vertical="center" wrapText="1"/>
      <protection/>
    </xf>
    <xf numFmtId="49" fontId="3" fillId="34" borderId="44" xfId="0" applyNumberFormat="1" applyFont="1" applyFill="1" applyBorder="1" applyAlignment="1">
      <alignment horizontal="center" vertical="center"/>
    </xf>
    <xf numFmtId="49" fontId="3" fillId="34" borderId="45" xfId="0" applyNumberFormat="1" applyFont="1" applyFill="1" applyBorder="1" applyAlignment="1">
      <alignment horizontal="center" vertical="center"/>
    </xf>
    <xf numFmtId="4" fontId="3" fillId="34" borderId="44" xfId="0" applyNumberFormat="1" applyFont="1" applyFill="1" applyBorder="1" applyAlignment="1">
      <alignment horizontal="center" vertical="center"/>
    </xf>
    <xf numFmtId="49" fontId="50" fillId="34" borderId="26" xfId="0" applyNumberFormat="1" applyFont="1" applyFill="1" applyBorder="1" applyAlignment="1" applyProtection="1">
      <alignment horizontal="center" vertical="center" wrapText="1"/>
      <protection/>
    </xf>
    <xf numFmtId="49" fontId="50" fillId="34" borderId="25" xfId="0" applyNumberFormat="1" applyFont="1" applyFill="1" applyBorder="1" applyAlignment="1" applyProtection="1">
      <alignment horizontal="center" vertical="center"/>
      <protection locked="0"/>
    </xf>
    <xf numFmtId="49" fontId="3" fillId="34" borderId="26" xfId="0" applyNumberFormat="1" applyFont="1" applyFill="1" applyBorder="1" applyAlignment="1" applyProtection="1">
      <alignment horizontal="center" vertical="center"/>
      <protection locked="0"/>
    </xf>
    <xf numFmtId="49" fontId="3" fillId="34" borderId="25" xfId="0" applyNumberFormat="1" applyFont="1" applyFill="1" applyBorder="1" applyAlignment="1" applyProtection="1">
      <alignment horizontal="center" vertical="center"/>
      <protection locked="0"/>
    </xf>
    <xf numFmtId="4" fontId="3" fillId="34" borderId="25" xfId="0" applyNumberFormat="1" applyFont="1" applyFill="1" applyBorder="1" applyAlignment="1">
      <alignment horizontal="center" vertical="center"/>
    </xf>
    <xf numFmtId="49" fontId="25" fillId="34" borderId="26" xfId="0" applyNumberFormat="1" applyFont="1" applyFill="1" applyBorder="1" applyAlignment="1" applyProtection="1">
      <alignment horizontal="center" vertical="center"/>
      <protection locked="0"/>
    </xf>
    <xf numFmtId="49" fontId="25" fillId="34" borderId="25" xfId="0" applyNumberFormat="1" applyFont="1" applyFill="1" applyBorder="1" applyAlignment="1" applyProtection="1">
      <alignment horizontal="center" vertical="center"/>
      <protection locked="0"/>
    </xf>
    <xf numFmtId="0" fontId="25" fillId="34" borderId="25" xfId="0" applyFont="1" applyFill="1" applyBorder="1" applyAlignment="1">
      <alignment horizontal="left" vertical="top" wrapText="1"/>
    </xf>
    <xf numFmtId="49" fontId="25" fillId="34" borderId="26" xfId="0" applyNumberFormat="1" applyFont="1" applyFill="1" applyBorder="1" applyAlignment="1" applyProtection="1">
      <alignment horizontal="center" vertical="center" wrapText="1"/>
      <protection/>
    </xf>
    <xf numFmtId="49" fontId="25" fillId="34" borderId="26" xfId="0" applyNumberFormat="1" applyFont="1" applyFill="1" applyBorder="1" applyAlignment="1" applyProtection="1">
      <alignment horizontal="center" vertical="top"/>
      <protection locked="0"/>
    </xf>
    <xf numFmtId="49" fontId="25" fillId="34" borderId="25" xfId="0" applyNumberFormat="1" applyFont="1" applyFill="1" applyBorder="1" applyAlignment="1" applyProtection="1">
      <alignment horizontal="center" vertical="top"/>
      <protection locked="0"/>
    </xf>
    <xf numFmtId="4" fontId="25" fillId="34" borderId="25" xfId="0" applyNumberFormat="1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left" vertical="top" wrapText="1"/>
    </xf>
    <xf numFmtId="49" fontId="3" fillId="34" borderId="25" xfId="0" applyNumberFormat="1" applyFont="1" applyFill="1" applyBorder="1" applyAlignment="1" applyProtection="1">
      <alignment horizontal="center" vertical="center"/>
      <protection/>
    </xf>
    <xf numFmtId="49" fontId="25" fillId="34" borderId="25" xfId="0" applyNumberFormat="1" applyFont="1" applyFill="1" applyBorder="1" applyAlignment="1">
      <alignment horizontal="center" vertical="center"/>
    </xf>
    <xf numFmtId="49" fontId="25" fillId="34" borderId="26" xfId="0" applyNumberFormat="1" applyFont="1" applyFill="1" applyBorder="1" applyAlignment="1">
      <alignment horizontal="center" vertical="center"/>
    </xf>
    <xf numFmtId="49" fontId="25" fillId="34" borderId="25" xfId="0" applyNumberFormat="1" applyFont="1" applyFill="1" applyBorder="1" applyAlignment="1" applyProtection="1">
      <alignment horizontal="center" vertical="center"/>
      <protection/>
    </xf>
    <xf numFmtId="0" fontId="3" fillId="34" borderId="28" xfId="0" applyFont="1" applyFill="1" applyBorder="1" applyAlignment="1" applyProtection="1">
      <alignment horizontal="right" vertical="top" wrapText="1"/>
      <protection/>
    </xf>
    <xf numFmtId="49" fontId="3" fillId="34" borderId="46" xfId="0" applyNumberFormat="1" applyFont="1" applyFill="1" applyBorder="1" applyAlignment="1" applyProtection="1">
      <alignment horizontal="center" vertical="center" wrapText="1"/>
      <protection/>
    </xf>
    <xf numFmtId="49" fontId="3" fillId="34" borderId="28" xfId="0" applyNumberFormat="1" applyFont="1" applyFill="1" applyBorder="1" applyAlignment="1">
      <alignment horizontal="center" vertical="center"/>
    </xf>
    <xf numFmtId="49" fontId="3" fillId="34" borderId="46" xfId="0" applyNumberFormat="1" applyFont="1" applyFill="1" applyBorder="1" applyAlignment="1">
      <alignment horizontal="center" vertical="center"/>
    </xf>
    <xf numFmtId="4" fontId="3" fillId="34" borderId="28" xfId="0" applyNumberFormat="1" applyFont="1" applyFill="1" applyBorder="1" applyAlignment="1">
      <alignment horizontal="center" vertical="center"/>
    </xf>
    <xf numFmtId="3" fontId="21" fillId="34" borderId="47" xfId="0" applyNumberFormat="1" applyFont="1" applyFill="1" applyBorder="1" applyAlignment="1">
      <alignment horizontal="center" vertical="center" wrapText="1"/>
    </xf>
    <xf numFmtId="49" fontId="26" fillId="33" borderId="25" xfId="0" applyNumberFormat="1" applyFont="1" applyFill="1" applyBorder="1" applyAlignment="1" applyProtection="1">
      <alignment horizontal="center" vertical="center"/>
      <protection/>
    </xf>
    <xf numFmtId="49" fontId="26" fillId="33" borderId="26" xfId="0" applyNumberFormat="1" applyFont="1" applyFill="1" applyBorder="1" applyAlignment="1" applyProtection="1">
      <alignment horizontal="center" vertical="center"/>
      <protection locked="0"/>
    </xf>
    <xf numFmtId="49" fontId="26" fillId="33" borderId="25" xfId="0" applyNumberFormat="1" applyFont="1" applyFill="1" applyBorder="1" applyAlignment="1" applyProtection="1">
      <alignment horizontal="center" vertical="center"/>
      <protection locked="0"/>
    </xf>
    <xf numFmtId="4" fontId="26" fillId="33" borderId="25" xfId="0" applyNumberFormat="1" applyFont="1" applyFill="1" applyBorder="1" applyAlignment="1">
      <alignment horizontal="center" vertical="center"/>
    </xf>
    <xf numFmtId="1" fontId="27" fillId="33" borderId="25" xfId="0" applyNumberFormat="1" applyFont="1" applyFill="1" applyBorder="1" applyAlignment="1">
      <alignment horizontal="left" vertical="center" wrapText="1"/>
    </xf>
    <xf numFmtId="49" fontId="27" fillId="33" borderId="25" xfId="0" applyNumberFormat="1" applyFont="1" applyFill="1" applyBorder="1" applyAlignment="1">
      <alignment horizontal="center" vertical="center" wrapText="1"/>
    </xf>
    <xf numFmtId="49" fontId="27" fillId="33" borderId="26" xfId="0" applyNumberFormat="1" applyFont="1" applyFill="1" applyBorder="1" applyAlignment="1">
      <alignment horizontal="center" vertical="center" wrapText="1"/>
    </xf>
    <xf numFmtId="49" fontId="20" fillId="33" borderId="25" xfId="0" applyNumberFormat="1" applyFont="1" applyFill="1" applyBorder="1" applyAlignment="1">
      <alignment horizontal="center" vertical="center" wrapText="1"/>
    </xf>
    <xf numFmtId="0" fontId="20" fillId="33" borderId="48" xfId="0" applyFont="1" applyFill="1" applyBorder="1" applyAlignment="1">
      <alignment horizontal="left" vertical="top" wrapText="1"/>
    </xf>
    <xf numFmtId="49" fontId="21" fillId="33" borderId="49" xfId="0" applyNumberFormat="1" applyFont="1" applyFill="1" applyBorder="1" applyAlignment="1" applyProtection="1">
      <alignment horizontal="center" vertical="center" wrapText="1"/>
      <protection/>
    </xf>
    <xf numFmtId="49" fontId="20" fillId="33" borderId="48" xfId="0" applyNumberFormat="1" applyFont="1" applyFill="1" applyBorder="1" applyAlignment="1" applyProtection="1">
      <alignment horizontal="center" vertical="center"/>
      <protection/>
    </xf>
    <xf numFmtId="49" fontId="20" fillId="33" borderId="49" xfId="0" applyNumberFormat="1" applyFont="1" applyFill="1" applyBorder="1" applyAlignment="1" applyProtection="1">
      <alignment horizontal="center" vertical="center"/>
      <protection locked="0"/>
    </xf>
    <xf numFmtId="49" fontId="20" fillId="33" borderId="48" xfId="0" applyNumberFormat="1" applyFont="1" applyFill="1" applyBorder="1" applyAlignment="1">
      <alignment horizontal="center" vertical="center" wrapText="1"/>
    </xf>
    <xf numFmtId="4" fontId="20" fillId="33" borderId="48" xfId="0" applyNumberFormat="1" applyFont="1" applyFill="1" applyBorder="1" applyAlignment="1">
      <alignment horizontal="center" vertical="center"/>
    </xf>
    <xf numFmtId="3" fontId="21" fillId="33" borderId="27" xfId="0" applyNumberFormat="1" applyFont="1" applyFill="1" applyBorder="1" applyAlignment="1">
      <alignment horizontal="center" vertical="center" wrapText="1"/>
    </xf>
    <xf numFmtId="49" fontId="27" fillId="33" borderId="25" xfId="0" applyNumberFormat="1" applyFont="1" applyFill="1" applyBorder="1" applyAlignment="1" applyProtection="1">
      <alignment horizontal="center" vertical="center"/>
      <protection/>
    </xf>
    <xf numFmtId="49" fontId="27" fillId="33" borderId="25" xfId="0" applyNumberFormat="1" applyFont="1" applyFill="1" applyBorder="1" applyAlignment="1" applyProtection="1">
      <alignment horizontal="center" vertical="center"/>
      <protection locked="0"/>
    </xf>
    <xf numFmtId="49" fontId="20" fillId="33" borderId="25" xfId="0" applyNumberFormat="1" applyFont="1" applyFill="1" applyBorder="1" applyAlignment="1" applyProtection="1">
      <alignment horizontal="center" vertical="center"/>
      <protection locked="0"/>
    </xf>
    <xf numFmtId="0" fontId="23" fillId="33" borderId="25" xfId="0" applyFont="1" applyFill="1" applyBorder="1" applyAlignment="1">
      <alignment wrapText="1"/>
    </xf>
    <xf numFmtId="49" fontId="32" fillId="33" borderId="25" xfId="0" applyNumberFormat="1" applyFont="1" applyFill="1" applyBorder="1" applyAlignment="1" applyProtection="1">
      <alignment horizontal="center" vertical="center"/>
      <protection/>
    </xf>
    <xf numFmtId="49" fontId="32" fillId="33" borderId="26" xfId="0" applyNumberFormat="1" applyFont="1" applyFill="1" applyBorder="1" applyAlignment="1" applyProtection="1">
      <alignment horizontal="center" vertical="center"/>
      <protection locked="0"/>
    </xf>
    <xf numFmtId="49" fontId="32" fillId="33" borderId="25" xfId="0" applyNumberFormat="1" applyFont="1" applyFill="1" applyBorder="1" applyAlignment="1" applyProtection="1">
      <alignment horizontal="center" vertical="center"/>
      <protection locked="0"/>
    </xf>
    <xf numFmtId="4" fontId="23" fillId="33" borderId="25" xfId="0" applyNumberFormat="1" applyFont="1" applyFill="1" applyBorder="1" applyAlignment="1">
      <alignment horizontal="center" vertical="center"/>
    </xf>
    <xf numFmtId="49" fontId="41" fillId="33" borderId="25" xfId="0" applyNumberFormat="1" applyFont="1" applyFill="1" applyBorder="1" applyAlignment="1">
      <alignment horizontal="left" vertical="center" wrapText="1"/>
    </xf>
    <xf numFmtId="49" fontId="42" fillId="33" borderId="26" xfId="0" applyNumberFormat="1" applyFont="1" applyFill="1" applyBorder="1" applyAlignment="1" applyProtection="1">
      <alignment horizontal="center" vertical="center" wrapText="1"/>
      <protection/>
    </xf>
    <xf numFmtId="49" fontId="41" fillId="33" borderId="25" xfId="0" applyNumberFormat="1" applyFont="1" applyFill="1" applyBorder="1" applyAlignment="1" applyProtection="1">
      <alignment horizontal="center" vertical="center"/>
      <protection/>
    </xf>
    <xf numFmtId="49" fontId="41" fillId="33" borderId="26" xfId="0" applyNumberFormat="1" applyFont="1" applyFill="1" applyBorder="1" applyAlignment="1" applyProtection="1">
      <alignment horizontal="center" vertical="center"/>
      <protection locked="0"/>
    </xf>
    <xf numFmtId="49" fontId="41" fillId="33" borderId="25" xfId="0" applyNumberFormat="1" applyFont="1" applyFill="1" applyBorder="1" applyAlignment="1" applyProtection="1">
      <alignment horizontal="center" vertical="center"/>
      <protection locked="0"/>
    </xf>
    <xf numFmtId="4" fontId="41" fillId="33" borderId="25" xfId="0" applyNumberFormat="1" applyFont="1" applyFill="1" applyBorder="1" applyAlignment="1">
      <alignment horizontal="center" vertical="center"/>
    </xf>
    <xf numFmtId="49" fontId="20" fillId="33" borderId="50" xfId="0" applyNumberFormat="1" applyFont="1" applyFill="1" applyBorder="1" applyAlignment="1">
      <alignment horizontal="center" vertical="center" wrapText="1"/>
    </xf>
    <xf numFmtId="49" fontId="20" fillId="33" borderId="51" xfId="0" applyNumberFormat="1" applyFont="1" applyFill="1" applyBorder="1" applyAlignment="1" applyProtection="1">
      <alignment horizontal="center" vertical="center"/>
      <protection locked="0"/>
    </xf>
    <xf numFmtId="49" fontId="25" fillId="33" borderId="26" xfId="0" applyNumberFormat="1" applyFont="1" applyFill="1" applyBorder="1" applyAlignment="1">
      <alignment horizontal="center" vertical="center"/>
    </xf>
    <xf numFmtId="49" fontId="22" fillId="33" borderId="25" xfId="0" applyNumberFormat="1" applyFont="1" applyFill="1" applyBorder="1" applyAlignment="1" applyProtection="1">
      <alignment horizontal="center" vertical="center"/>
      <protection/>
    </xf>
    <xf numFmtId="49" fontId="20" fillId="33" borderId="25" xfId="0" applyNumberFormat="1" applyFont="1" applyFill="1" applyBorder="1" applyAlignment="1">
      <alignment horizontal="center" vertical="center"/>
    </xf>
    <xf numFmtId="49" fontId="20" fillId="33" borderId="26" xfId="0" applyNumberFormat="1" applyFont="1" applyFill="1" applyBorder="1" applyAlignment="1">
      <alignment horizontal="center" vertical="center"/>
    </xf>
    <xf numFmtId="49" fontId="30" fillId="33" borderId="25" xfId="0" applyNumberFormat="1" applyFont="1" applyFill="1" applyBorder="1" applyAlignment="1" applyProtection="1">
      <alignment horizontal="center" vertical="center"/>
      <protection locked="0"/>
    </xf>
    <xf numFmtId="49" fontId="30" fillId="33" borderId="26" xfId="0" applyNumberFormat="1" applyFont="1" applyFill="1" applyBorder="1" applyAlignment="1" applyProtection="1">
      <alignment horizontal="center" vertical="center"/>
      <protection locked="0"/>
    </xf>
    <xf numFmtId="0" fontId="20" fillId="33" borderId="25" xfId="0" applyNumberFormat="1" applyFont="1" applyFill="1" applyBorder="1" applyAlignment="1">
      <alignment horizontal="left" vertical="top" wrapText="1"/>
    </xf>
    <xf numFmtId="49" fontId="110" fillId="33" borderId="25" xfId="0" applyNumberFormat="1" applyFont="1" applyFill="1" applyBorder="1" applyAlignment="1" applyProtection="1">
      <alignment horizontal="center" vertical="center"/>
      <protection locked="0"/>
    </xf>
    <xf numFmtId="4" fontId="30" fillId="33" borderId="25" xfId="0" applyNumberFormat="1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horizontal="left" vertical="top" wrapText="1"/>
    </xf>
    <xf numFmtId="49" fontId="23" fillId="33" borderId="25" xfId="0" applyNumberFormat="1" applyFont="1" applyFill="1" applyBorder="1" applyAlignment="1" applyProtection="1">
      <alignment horizontal="center" vertical="center"/>
      <protection locked="0"/>
    </xf>
    <xf numFmtId="49" fontId="23" fillId="33" borderId="26" xfId="0" applyNumberFormat="1" applyFont="1" applyFill="1" applyBorder="1" applyAlignment="1" applyProtection="1">
      <alignment horizontal="center" vertical="center"/>
      <protection locked="0"/>
    </xf>
    <xf numFmtId="49" fontId="23" fillId="33" borderId="25" xfId="0" applyNumberFormat="1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left" vertical="center" wrapText="1"/>
    </xf>
    <xf numFmtId="4" fontId="20" fillId="33" borderId="25" xfId="0" applyNumberFormat="1" applyFont="1" applyFill="1" applyBorder="1" applyAlignment="1">
      <alignment horizontal="center" vertical="center" wrapText="1"/>
    </xf>
    <xf numFmtId="49" fontId="20" fillId="33" borderId="25" xfId="0" applyNumberFormat="1" applyFont="1" applyFill="1" applyBorder="1" applyAlignment="1">
      <alignment vertical="center" wrapText="1"/>
    </xf>
    <xf numFmtId="49" fontId="31" fillId="33" borderId="26" xfId="0" applyNumberFormat="1" applyFont="1" applyFill="1" applyBorder="1" applyAlignment="1" applyProtection="1">
      <alignment horizontal="center" vertical="center" wrapText="1"/>
      <protection/>
    </xf>
    <xf numFmtId="49" fontId="23" fillId="33" borderId="26" xfId="0" applyNumberFormat="1" applyFont="1" applyFill="1" applyBorder="1" applyAlignment="1">
      <alignment horizontal="center" vertical="center"/>
    </xf>
    <xf numFmtId="49" fontId="20" fillId="33" borderId="26" xfId="0" applyNumberFormat="1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left" wrapText="1"/>
    </xf>
    <xf numFmtId="49" fontId="110" fillId="33" borderId="25" xfId="0" applyNumberFormat="1" applyFont="1" applyFill="1" applyBorder="1" applyAlignment="1">
      <alignment horizontal="center" vertical="center"/>
    </xf>
    <xf numFmtId="4" fontId="110" fillId="33" borderId="25" xfId="0" applyNumberFormat="1" applyFont="1" applyFill="1" applyBorder="1" applyAlignment="1">
      <alignment horizontal="center" vertical="center"/>
    </xf>
    <xf numFmtId="49" fontId="31" fillId="33" borderId="25" xfId="0" applyNumberFormat="1" applyFont="1" applyFill="1" applyBorder="1" applyAlignment="1" applyProtection="1">
      <alignment horizontal="center" vertical="center"/>
      <protection locked="0"/>
    </xf>
    <xf numFmtId="49" fontId="31" fillId="33" borderId="26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49" fontId="3" fillId="33" borderId="26" xfId="0" applyNumberFormat="1" applyFont="1" applyFill="1" applyBorder="1" applyAlignment="1" applyProtection="1">
      <alignment horizontal="center" vertical="center"/>
      <protection locked="0"/>
    </xf>
    <xf numFmtId="49" fontId="26" fillId="33" borderId="25" xfId="0" applyNumberFormat="1" applyFont="1" applyFill="1" applyBorder="1" applyAlignment="1">
      <alignment horizontal="left" vertical="center" wrapText="1"/>
    </xf>
    <xf numFmtId="49" fontId="20" fillId="33" borderId="48" xfId="0" applyNumberFormat="1" applyFont="1" applyFill="1" applyBorder="1" applyAlignment="1" applyProtection="1">
      <alignment horizontal="center" vertical="center"/>
      <protection locked="0"/>
    </xf>
    <xf numFmtId="49" fontId="21" fillId="33" borderId="26" xfId="0" applyNumberFormat="1" applyFont="1" applyFill="1" applyBorder="1" applyAlignment="1" applyProtection="1">
      <alignment horizontal="center" vertical="top" wrapText="1"/>
      <protection/>
    </xf>
    <xf numFmtId="49" fontId="27" fillId="33" borderId="25" xfId="0" applyNumberFormat="1" applyFont="1" applyFill="1" applyBorder="1" applyAlignment="1" applyProtection="1">
      <alignment horizontal="center" vertical="top"/>
      <protection locked="0"/>
    </xf>
    <xf numFmtId="49" fontId="27" fillId="33" borderId="26" xfId="0" applyNumberFormat="1" applyFont="1" applyFill="1" applyBorder="1" applyAlignment="1" applyProtection="1">
      <alignment horizontal="center" vertical="top"/>
      <protection locked="0"/>
    </xf>
    <xf numFmtId="49" fontId="27" fillId="33" borderId="52" xfId="0" applyNumberFormat="1" applyFont="1" applyFill="1" applyBorder="1" applyAlignment="1" applyProtection="1">
      <alignment horizontal="center" vertical="top"/>
      <protection locked="0"/>
    </xf>
    <xf numFmtId="4" fontId="27" fillId="33" borderId="25" xfId="0" applyNumberFormat="1" applyFont="1" applyFill="1" applyBorder="1" applyAlignment="1">
      <alignment horizontal="center" vertical="top"/>
    </xf>
    <xf numFmtId="49" fontId="20" fillId="33" borderId="26" xfId="0" applyNumberFormat="1" applyFont="1" applyFill="1" applyBorder="1" applyAlignment="1" applyProtection="1">
      <alignment horizontal="center" vertical="top"/>
      <protection locked="0"/>
    </xf>
    <xf numFmtId="49" fontId="20" fillId="33" borderId="25" xfId="0" applyNumberFormat="1" applyFont="1" applyFill="1" applyBorder="1" applyAlignment="1" applyProtection="1">
      <alignment horizontal="center" vertical="top"/>
      <protection locked="0"/>
    </xf>
    <xf numFmtId="4" fontId="20" fillId="33" borderId="25" xfId="0" applyNumberFormat="1" applyFont="1" applyFill="1" applyBorder="1" applyAlignment="1">
      <alignment horizontal="center" vertical="top"/>
    </xf>
    <xf numFmtId="49" fontId="111" fillId="33" borderId="26" xfId="0" applyNumberFormat="1" applyFont="1" applyFill="1" applyBorder="1" applyAlignment="1" applyProtection="1">
      <alignment horizontal="center" vertical="top"/>
      <protection locked="0"/>
    </xf>
    <xf numFmtId="49" fontId="51" fillId="33" borderId="25" xfId="0" applyNumberFormat="1" applyFont="1" applyFill="1" applyBorder="1" applyAlignment="1">
      <alignment horizontal="left" vertical="center" wrapText="1"/>
    </xf>
    <xf numFmtId="0" fontId="51" fillId="33" borderId="25" xfId="0" applyFont="1" applyFill="1" applyBorder="1" applyAlignment="1">
      <alignment horizontal="left" vertical="top" wrapText="1"/>
    </xf>
    <xf numFmtId="49" fontId="28" fillId="33" borderId="25" xfId="0" applyNumberFormat="1" applyFont="1" applyFill="1" applyBorder="1" applyAlignment="1" applyProtection="1">
      <alignment horizontal="center" vertical="center"/>
      <protection locked="0"/>
    </xf>
    <xf numFmtId="49" fontId="58" fillId="33" borderId="25" xfId="0" applyNumberFormat="1" applyFont="1" applyFill="1" applyBorder="1" applyAlignment="1">
      <alignment horizontal="left" vertical="center" wrapText="1"/>
    </xf>
    <xf numFmtId="0" fontId="58" fillId="33" borderId="25" xfId="0" applyFont="1" applyFill="1" applyBorder="1" applyAlignment="1">
      <alignment wrapText="1"/>
    </xf>
    <xf numFmtId="0" fontId="57" fillId="33" borderId="25" xfId="0" applyFont="1" applyFill="1" applyBorder="1" applyAlignment="1">
      <alignment horizontal="left" vertical="top" wrapText="1"/>
    </xf>
    <xf numFmtId="0" fontId="58" fillId="33" borderId="25" xfId="0" applyFont="1" applyFill="1" applyBorder="1" applyAlignment="1">
      <alignment horizontal="left" vertical="top" wrapText="1"/>
    </xf>
    <xf numFmtId="0" fontId="9" fillId="0" borderId="46" xfId="0" applyFont="1" applyBorder="1" applyAlignment="1">
      <alignment vertical="top"/>
    </xf>
    <xf numFmtId="3" fontId="39" fillId="33" borderId="46" xfId="0" applyNumberFormat="1" applyFont="1" applyFill="1" applyBorder="1" applyAlignment="1">
      <alignment/>
    </xf>
    <xf numFmtId="4" fontId="44" fillId="33" borderId="10" xfId="0" applyNumberFormat="1" applyFont="1" applyFill="1" applyBorder="1" applyAlignment="1">
      <alignment horizontal="right"/>
    </xf>
    <xf numFmtId="4" fontId="114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44" fillId="33" borderId="14" xfId="0" applyNumberFormat="1" applyFont="1" applyFill="1" applyBorder="1" applyAlignment="1">
      <alignment horizontal="right"/>
    </xf>
    <xf numFmtId="4" fontId="44" fillId="33" borderId="38" xfId="0" applyNumberFormat="1" applyFont="1" applyFill="1" applyBorder="1" applyAlignment="1">
      <alignment horizontal="right"/>
    </xf>
    <xf numFmtId="3" fontId="16" fillId="33" borderId="24" xfId="0" applyNumberFormat="1" applyFont="1" applyFill="1" applyBorder="1" applyAlignment="1">
      <alignment/>
    </xf>
    <xf numFmtId="194" fontId="9" fillId="33" borderId="10" xfId="134" applyNumberFormat="1" applyFont="1" applyFill="1" applyBorder="1" applyAlignment="1" applyProtection="1">
      <alignment wrapText="1"/>
      <protection hidden="1"/>
    </xf>
    <xf numFmtId="0" fontId="64" fillId="0" borderId="0" xfId="0" applyFont="1" applyAlignment="1">
      <alignment/>
    </xf>
    <xf numFmtId="49" fontId="110" fillId="33" borderId="25" xfId="0" applyNumberFormat="1" applyFont="1" applyFill="1" applyBorder="1" applyAlignment="1">
      <alignment horizontal="left" vertical="center" wrapText="1"/>
    </xf>
    <xf numFmtId="49" fontId="110" fillId="33" borderId="26" xfId="0" applyNumberFormat="1" applyFont="1" applyFill="1" applyBorder="1" applyAlignment="1" applyProtection="1">
      <alignment horizontal="center" vertical="center"/>
      <protection locked="0"/>
    </xf>
    <xf numFmtId="188" fontId="110" fillId="33" borderId="25" xfId="0" applyNumberFormat="1" applyFont="1" applyFill="1" applyBorder="1" applyAlignment="1">
      <alignment horizontal="left" vertical="center" wrapText="1"/>
    </xf>
    <xf numFmtId="49" fontId="110" fillId="33" borderId="26" xfId="0" applyNumberFormat="1" applyFont="1" applyFill="1" applyBorder="1" applyAlignment="1" applyProtection="1">
      <alignment horizontal="center" vertical="top"/>
      <protection locked="0"/>
    </xf>
    <xf numFmtId="49" fontId="110" fillId="33" borderId="25" xfId="0" applyNumberFormat="1" applyFont="1" applyFill="1" applyBorder="1" applyAlignment="1" applyProtection="1">
      <alignment horizontal="center" vertical="top"/>
      <protection locked="0"/>
    </xf>
    <xf numFmtId="49" fontId="112" fillId="33" borderId="25" xfId="0" applyNumberFormat="1" applyFont="1" applyFill="1" applyBorder="1" applyAlignment="1">
      <alignment horizontal="left" vertical="center" wrapText="1"/>
    </xf>
    <xf numFmtId="49" fontId="113" fillId="33" borderId="25" xfId="0" applyNumberFormat="1" applyFont="1" applyFill="1" applyBorder="1" applyAlignment="1" applyProtection="1">
      <alignment horizontal="center" vertical="center"/>
      <protection locked="0"/>
    </xf>
    <xf numFmtId="49" fontId="113" fillId="33" borderId="26" xfId="0" applyNumberFormat="1" applyFont="1" applyFill="1" applyBorder="1" applyAlignment="1" applyProtection="1">
      <alignment horizontal="center" vertical="center"/>
      <protection locked="0"/>
    </xf>
    <xf numFmtId="49" fontId="110" fillId="33" borderId="25" xfId="0" applyNumberFormat="1" applyFont="1" applyFill="1" applyBorder="1" applyAlignment="1" applyProtection="1">
      <alignment horizontal="center" vertical="center"/>
      <protection/>
    </xf>
    <xf numFmtId="49" fontId="115" fillId="33" borderId="25" xfId="0" applyNumberFormat="1" applyFont="1" applyFill="1" applyBorder="1" applyAlignment="1" applyProtection="1">
      <alignment horizontal="center" vertical="center"/>
      <protection locked="0"/>
    </xf>
    <xf numFmtId="4" fontId="115" fillId="33" borderId="25" xfId="0" applyNumberFormat="1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left" vertical="top" wrapText="1"/>
    </xf>
    <xf numFmtId="49" fontId="53" fillId="0" borderId="10" xfId="0" applyNumberFormat="1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50" fillId="0" borderId="10" xfId="0" applyNumberFormat="1" applyFont="1" applyFill="1" applyBorder="1" applyAlignment="1" applyProtection="1">
      <alignment horizontal="center" vertical="center"/>
      <protection locked="0"/>
    </xf>
    <xf numFmtId="4" fontId="49" fillId="0" borderId="31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 applyProtection="1">
      <alignment horizontal="center" vertical="center"/>
      <protection locked="0"/>
    </xf>
    <xf numFmtId="4" fontId="5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3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4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10" xfId="0" applyFont="1" applyBorder="1" applyAlignment="1">
      <alignment horizontal="center"/>
    </xf>
    <xf numFmtId="0" fontId="36" fillId="0" borderId="53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36" fillId="0" borderId="55" xfId="0" applyFont="1" applyFill="1" applyBorder="1" applyAlignment="1">
      <alignment horizontal="center" vertical="center" wrapText="1"/>
    </xf>
    <xf numFmtId="49" fontId="24" fillId="0" borderId="56" xfId="0" applyNumberFormat="1" applyFont="1" applyFill="1" applyBorder="1" applyAlignment="1" applyProtection="1">
      <alignment horizontal="center" vertical="center" wrapText="1"/>
      <protection/>
    </xf>
    <xf numFmtId="0" fontId="18" fillId="0" borderId="57" xfId="0" applyFont="1" applyBorder="1" applyAlignment="1">
      <alignment/>
    </xf>
    <xf numFmtId="0" fontId="18" fillId="0" borderId="58" xfId="0" applyFont="1" applyBorder="1" applyAlignment="1">
      <alignment/>
    </xf>
    <xf numFmtId="49" fontId="24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51" xfId="0" applyNumberFormat="1" applyFont="1" applyFill="1" applyBorder="1" applyAlignment="1" applyProtection="1">
      <alignment horizontal="center" vertical="center" textRotation="90" wrapText="1"/>
      <protection/>
    </xf>
    <xf numFmtId="0" fontId="36" fillId="0" borderId="56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24" fillId="0" borderId="56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/>
    </xf>
    <xf numFmtId="0" fontId="24" fillId="0" borderId="58" xfId="0" applyFont="1" applyFill="1" applyBorder="1" applyAlignment="1" applyProtection="1">
      <alignment horizontal="center" vertical="center" wrapText="1"/>
      <protection/>
    </xf>
    <xf numFmtId="49" fontId="24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36" fillId="0" borderId="60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 applyProtection="1">
      <alignment horizontal="center" vertical="center" wrapText="1"/>
      <protection/>
    </xf>
    <xf numFmtId="0" fontId="24" fillId="0" borderId="66" xfId="0" applyFont="1" applyFill="1" applyBorder="1" applyAlignment="1" applyProtection="1">
      <alignment horizontal="center" vertical="center" wrapText="1"/>
      <protection/>
    </xf>
    <xf numFmtId="0" fontId="24" fillId="0" borderId="67" xfId="0" applyFont="1" applyFill="1" applyBorder="1" applyAlignment="1" applyProtection="1">
      <alignment horizontal="center" vertical="center" wrapText="1"/>
      <protection/>
    </xf>
    <xf numFmtId="49" fontId="24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68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69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60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/>
    </xf>
    <xf numFmtId="0" fontId="18" fillId="0" borderId="61" xfId="0" applyFont="1" applyBorder="1" applyAlignment="1">
      <alignment/>
    </xf>
    <xf numFmtId="49" fontId="24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7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</cellXfs>
  <cellStyles count="5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8" xfId="131"/>
    <cellStyle name="Обычный 19" xfId="132"/>
    <cellStyle name="Обычный 2" xfId="133"/>
    <cellStyle name="Обычный 2 10" xfId="134"/>
    <cellStyle name="Обычный 2 100" xfId="135"/>
    <cellStyle name="Обычный 2 101" xfId="136"/>
    <cellStyle name="Обычный 2 102" xfId="137"/>
    <cellStyle name="Обычный 2 103" xfId="138"/>
    <cellStyle name="Обычный 2 104" xfId="139"/>
    <cellStyle name="Обычный 2 105" xfId="140"/>
    <cellStyle name="Обычный 2 106" xfId="141"/>
    <cellStyle name="Обычный 2 107" xfId="142"/>
    <cellStyle name="Обычный 2 108" xfId="143"/>
    <cellStyle name="Обычный 2 109" xfId="144"/>
    <cellStyle name="Обычный 2 11" xfId="145"/>
    <cellStyle name="Обычный 2 110" xfId="146"/>
    <cellStyle name="Обычный 2 111" xfId="147"/>
    <cellStyle name="Обычный 2 112" xfId="148"/>
    <cellStyle name="Обычный 2 113" xfId="149"/>
    <cellStyle name="Обычный 2 114" xfId="150"/>
    <cellStyle name="Обычный 2 115" xfId="151"/>
    <cellStyle name="Обычный 2 116" xfId="152"/>
    <cellStyle name="Обычный 2 117" xfId="153"/>
    <cellStyle name="Обычный 2 118" xfId="154"/>
    <cellStyle name="Обычный 2 119" xfId="155"/>
    <cellStyle name="Обычный 2 12" xfId="156"/>
    <cellStyle name="Обычный 2 12 10" xfId="157"/>
    <cellStyle name="Обычный 2 12 11" xfId="158"/>
    <cellStyle name="Обычный 2 12 12" xfId="159"/>
    <cellStyle name="Обычный 2 12 13" xfId="160"/>
    <cellStyle name="Обычный 2 12 14" xfId="161"/>
    <cellStyle name="Обычный 2 12 15" xfId="162"/>
    <cellStyle name="Обычный 2 12 16" xfId="163"/>
    <cellStyle name="Обычный 2 12 17" xfId="164"/>
    <cellStyle name="Обычный 2 12 18" xfId="165"/>
    <cellStyle name="Обычный 2 12 19" xfId="166"/>
    <cellStyle name="Обычный 2 12 2" xfId="167"/>
    <cellStyle name="Обычный 2 12 20" xfId="168"/>
    <cellStyle name="Обычный 2 12 21" xfId="169"/>
    <cellStyle name="Обычный 2 12 22" xfId="170"/>
    <cellStyle name="Обычный 2 12 23" xfId="171"/>
    <cellStyle name="Обычный 2 12 24" xfId="172"/>
    <cellStyle name="Обычный 2 12 25" xfId="173"/>
    <cellStyle name="Обычный 2 12 26" xfId="174"/>
    <cellStyle name="Обычный 2 12 27" xfId="175"/>
    <cellStyle name="Обычный 2 12 28" xfId="176"/>
    <cellStyle name="Обычный 2 12 29" xfId="177"/>
    <cellStyle name="Обычный 2 12 3" xfId="178"/>
    <cellStyle name="Обычный 2 12 30" xfId="179"/>
    <cellStyle name="Обычный 2 12 4" xfId="180"/>
    <cellStyle name="Обычный 2 12 5" xfId="181"/>
    <cellStyle name="Обычный 2 12 6" xfId="182"/>
    <cellStyle name="Обычный 2 12 7" xfId="183"/>
    <cellStyle name="Обычный 2 12 8" xfId="184"/>
    <cellStyle name="Обычный 2 12 9" xfId="185"/>
    <cellStyle name="Обычный 2 120" xfId="186"/>
    <cellStyle name="Обычный 2 121" xfId="187"/>
    <cellStyle name="Обычный 2 122" xfId="188"/>
    <cellStyle name="Обычный 2 123" xfId="189"/>
    <cellStyle name="Обычный 2 124" xfId="190"/>
    <cellStyle name="Обычный 2 125" xfId="191"/>
    <cellStyle name="Обычный 2 126" xfId="192"/>
    <cellStyle name="Обычный 2 127" xfId="193"/>
    <cellStyle name="Обычный 2 128" xfId="194"/>
    <cellStyle name="Обычный 2 129" xfId="195"/>
    <cellStyle name="Обычный 2 13" xfId="196"/>
    <cellStyle name="Обычный 2 130" xfId="197"/>
    <cellStyle name="Обычный 2 131" xfId="198"/>
    <cellStyle name="Обычный 2 132" xfId="199"/>
    <cellStyle name="Обычный 2 133" xfId="200"/>
    <cellStyle name="Обычный 2 134" xfId="201"/>
    <cellStyle name="Обычный 2 135" xfId="202"/>
    <cellStyle name="Обычный 2 136" xfId="203"/>
    <cellStyle name="Обычный 2 137" xfId="204"/>
    <cellStyle name="Обычный 2 138" xfId="205"/>
    <cellStyle name="Обычный 2 139" xfId="206"/>
    <cellStyle name="Обычный 2 14" xfId="207"/>
    <cellStyle name="Обычный 2 140" xfId="208"/>
    <cellStyle name="Обычный 2 141" xfId="209"/>
    <cellStyle name="Обычный 2 142" xfId="210"/>
    <cellStyle name="Обычный 2 143" xfId="211"/>
    <cellStyle name="Обычный 2 144" xfId="212"/>
    <cellStyle name="Обычный 2 145" xfId="213"/>
    <cellStyle name="Обычный 2 146" xfId="214"/>
    <cellStyle name="Обычный 2 147" xfId="215"/>
    <cellStyle name="Обычный 2 148" xfId="216"/>
    <cellStyle name="Обычный 2 149" xfId="217"/>
    <cellStyle name="Обычный 2 15" xfId="218"/>
    <cellStyle name="Обычный 2 150" xfId="219"/>
    <cellStyle name="Обычный 2 151" xfId="220"/>
    <cellStyle name="Обычный 2 152" xfId="221"/>
    <cellStyle name="Обычный 2 153" xfId="222"/>
    <cellStyle name="Обычный 2 154" xfId="223"/>
    <cellStyle name="Обычный 2 155" xfId="224"/>
    <cellStyle name="Обычный 2 156" xfId="225"/>
    <cellStyle name="Обычный 2 157" xfId="226"/>
    <cellStyle name="Обычный 2 158" xfId="227"/>
    <cellStyle name="Обычный 2 159" xfId="228"/>
    <cellStyle name="Обычный 2 16" xfId="229"/>
    <cellStyle name="Обычный 2 160" xfId="230"/>
    <cellStyle name="Обычный 2 161" xfId="231"/>
    <cellStyle name="Обычный 2 162" xfId="232"/>
    <cellStyle name="Обычный 2 163" xfId="233"/>
    <cellStyle name="Обычный 2 164" xfId="234"/>
    <cellStyle name="Обычный 2 165" xfId="235"/>
    <cellStyle name="Обычный 2 166" xfId="236"/>
    <cellStyle name="Обычный 2 167" xfId="237"/>
    <cellStyle name="Обычный 2 168" xfId="238"/>
    <cellStyle name="Обычный 2 169" xfId="239"/>
    <cellStyle name="Обычный 2 17" xfId="240"/>
    <cellStyle name="Обычный 2 170" xfId="241"/>
    <cellStyle name="Обычный 2 171" xfId="242"/>
    <cellStyle name="Обычный 2 172" xfId="243"/>
    <cellStyle name="Обычный 2 173" xfId="244"/>
    <cellStyle name="Обычный 2 174" xfId="245"/>
    <cellStyle name="Обычный 2 175" xfId="246"/>
    <cellStyle name="Обычный 2 176" xfId="247"/>
    <cellStyle name="Обычный 2 177" xfId="248"/>
    <cellStyle name="Обычный 2 178" xfId="249"/>
    <cellStyle name="Обычный 2 179" xfId="250"/>
    <cellStyle name="Обычный 2 18" xfId="251"/>
    <cellStyle name="Обычный 2 180" xfId="252"/>
    <cellStyle name="Обычный 2 181" xfId="253"/>
    <cellStyle name="Обычный 2 182" xfId="254"/>
    <cellStyle name="Обычный 2 183" xfId="255"/>
    <cellStyle name="Обычный 2 184" xfId="256"/>
    <cellStyle name="Обычный 2 185" xfId="257"/>
    <cellStyle name="Обычный 2 186" xfId="258"/>
    <cellStyle name="Обычный 2 187" xfId="259"/>
    <cellStyle name="Обычный 2 188" xfId="260"/>
    <cellStyle name="Обычный 2 189" xfId="261"/>
    <cellStyle name="Обычный 2 19" xfId="262"/>
    <cellStyle name="Обычный 2 190" xfId="263"/>
    <cellStyle name="Обычный 2 191" xfId="264"/>
    <cellStyle name="Обычный 2 192" xfId="265"/>
    <cellStyle name="Обычный 2 193" xfId="266"/>
    <cellStyle name="Обычный 2 194" xfId="267"/>
    <cellStyle name="Обычный 2 195" xfId="268"/>
    <cellStyle name="Обычный 2 196" xfId="269"/>
    <cellStyle name="Обычный 2 197" xfId="270"/>
    <cellStyle name="Обычный 2 198" xfId="271"/>
    <cellStyle name="Обычный 2 199" xfId="272"/>
    <cellStyle name="Обычный 2 2" xfId="273"/>
    <cellStyle name="Обычный 2 2 10" xfId="274"/>
    <cellStyle name="Обычный 2 2 11" xfId="275"/>
    <cellStyle name="Обычный 2 2 12" xfId="276"/>
    <cellStyle name="Обычный 2 2 13" xfId="277"/>
    <cellStyle name="Обычный 2 2 14" xfId="278"/>
    <cellStyle name="Обычный 2 2 15" xfId="279"/>
    <cellStyle name="Обычный 2 2 16" xfId="280"/>
    <cellStyle name="Обычный 2 2 17" xfId="281"/>
    <cellStyle name="Обычный 2 2 18" xfId="282"/>
    <cellStyle name="Обычный 2 2 19" xfId="283"/>
    <cellStyle name="Обычный 2 2 2" xfId="284"/>
    <cellStyle name="Обычный 2 2 20" xfId="285"/>
    <cellStyle name="Обычный 2 2 21" xfId="286"/>
    <cellStyle name="Обычный 2 2 22" xfId="287"/>
    <cellStyle name="Обычный 2 2 23" xfId="288"/>
    <cellStyle name="Обычный 2 2 24" xfId="289"/>
    <cellStyle name="Обычный 2 2 25" xfId="290"/>
    <cellStyle name="Обычный 2 2 26" xfId="291"/>
    <cellStyle name="Обычный 2 2 27" xfId="292"/>
    <cellStyle name="Обычный 2 2 28" xfId="293"/>
    <cellStyle name="Обычный 2 2 29" xfId="294"/>
    <cellStyle name="Обычный 2 2 3" xfId="295"/>
    <cellStyle name="Обычный 2 2 30" xfId="296"/>
    <cellStyle name="Обычный 2 2 31" xfId="297"/>
    <cellStyle name="Обычный 2 2 32" xfId="298"/>
    <cellStyle name="Обычный 2 2 33" xfId="299"/>
    <cellStyle name="Обычный 2 2 4" xfId="300"/>
    <cellStyle name="Обычный 2 2 5" xfId="301"/>
    <cellStyle name="Обычный 2 2 6" xfId="302"/>
    <cellStyle name="Обычный 2 2 7" xfId="303"/>
    <cellStyle name="Обычный 2 2 8" xfId="304"/>
    <cellStyle name="Обычный 2 2 9" xfId="305"/>
    <cellStyle name="Обычный 2 20" xfId="306"/>
    <cellStyle name="Обычный 2 200" xfId="307"/>
    <cellStyle name="Обычный 2 201" xfId="308"/>
    <cellStyle name="Обычный 2 21" xfId="309"/>
    <cellStyle name="Обычный 2 22" xfId="310"/>
    <cellStyle name="Обычный 2 23" xfId="311"/>
    <cellStyle name="Обычный 2 24" xfId="312"/>
    <cellStyle name="Обычный 2 25" xfId="313"/>
    <cellStyle name="Обычный 2 26" xfId="314"/>
    <cellStyle name="Обычный 2 27" xfId="315"/>
    <cellStyle name="Обычный 2 28" xfId="316"/>
    <cellStyle name="Обычный 2 29" xfId="317"/>
    <cellStyle name="Обычный 2 3" xfId="318"/>
    <cellStyle name="Обычный 2 30" xfId="319"/>
    <cellStyle name="Обычный 2 31" xfId="320"/>
    <cellStyle name="Обычный 2 32" xfId="321"/>
    <cellStyle name="Обычный 2 33" xfId="322"/>
    <cellStyle name="Обычный 2 34" xfId="323"/>
    <cellStyle name="Обычный 2 35" xfId="324"/>
    <cellStyle name="Обычный 2 36" xfId="325"/>
    <cellStyle name="Обычный 2 37" xfId="326"/>
    <cellStyle name="Обычный 2 38" xfId="327"/>
    <cellStyle name="Обычный 2 39" xfId="328"/>
    <cellStyle name="Обычный 2 4" xfId="329"/>
    <cellStyle name="Обычный 2 40" xfId="330"/>
    <cellStyle name="Обычный 2 41" xfId="331"/>
    <cellStyle name="Обычный 2 42" xfId="332"/>
    <cellStyle name="Обычный 2 43" xfId="333"/>
    <cellStyle name="Обычный 2 44" xfId="334"/>
    <cellStyle name="Обычный 2 45" xfId="335"/>
    <cellStyle name="Обычный 2 46" xfId="336"/>
    <cellStyle name="Обычный 2 47" xfId="337"/>
    <cellStyle name="Обычный 2 48" xfId="338"/>
    <cellStyle name="Обычный 2 49" xfId="339"/>
    <cellStyle name="Обычный 2 5" xfId="340"/>
    <cellStyle name="Обычный 2 50" xfId="341"/>
    <cellStyle name="Обычный 2 51" xfId="342"/>
    <cellStyle name="Обычный 2 52" xfId="343"/>
    <cellStyle name="Обычный 2 53" xfId="344"/>
    <cellStyle name="Обычный 2 54" xfId="345"/>
    <cellStyle name="Обычный 2 55" xfId="346"/>
    <cellStyle name="Обычный 2 56" xfId="347"/>
    <cellStyle name="Обычный 2 57" xfId="348"/>
    <cellStyle name="Обычный 2 58" xfId="349"/>
    <cellStyle name="Обычный 2 59" xfId="350"/>
    <cellStyle name="Обычный 2 6" xfId="351"/>
    <cellStyle name="Обычный 2 60" xfId="352"/>
    <cellStyle name="Обычный 2 61" xfId="353"/>
    <cellStyle name="Обычный 2 62" xfId="354"/>
    <cellStyle name="Обычный 2 63" xfId="355"/>
    <cellStyle name="Обычный 2 64" xfId="356"/>
    <cellStyle name="Обычный 2 65" xfId="357"/>
    <cellStyle name="Обычный 2 66" xfId="358"/>
    <cellStyle name="Обычный 2 67" xfId="359"/>
    <cellStyle name="Обычный 2 68" xfId="360"/>
    <cellStyle name="Обычный 2 69" xfId="361"/>
    <cellStyle name="Обычный 2 7" xfId="362"/>
    <cellStyle name="Обычный 2 70" xfId="363"/>
    <cellStyle name="Обычный 2 71" xfId="364"/>
    <cellStyle name="Обычный 2 72" xfId="365"/>
    <cellStyle name="Обычный 2 73" xfId="366"/>
    <cellStyle name="Обычный 2 74" xfId="367"/>
    <cellStyle name="Обычный 2 75" xfId="368"/>
    <cellStyle name="Обычный 2 76" xfId="369"/>
    <cellStyle name="Обычный 2 77" xfId="370"/>
    <cellStyle name="Обычный 2 78" xfId="371"/>
    <cellStyle name="Обычный 2 79" xfId="372"/>
    <cellStyle name="Обычный 2 8" xfId="373"/>
    <cellStyle name="Обычный 2 80" xfId="374"/>
    <cellStyle name="Обычный 2 81" xfId="375"/>
    <cellStyle name="Обычный 2 82" xfId="376"/>
    <cellStyle name="Обычный 2 83" xfId="377"/>
    <cellStyle name="Обычный 2 84" xfId="378"/>
    <cellStyle name="Обычный 2 85" xfId="379"/>
    <cellStyle name="Обычный 2 86" xfId="380"/>
    <cellStyle name="Обычный 2 87" xfId="381"/>
    <cellStyle name="Обычный 2 88" xfId="382"/>
    <cellStyle name="Обычный 2 89" xfId="383"/>
    <cellStyle name="Обычный 2 9" xfId="384"/>
    <cellStyle name="Обычный 2 90" xfId="385"/>
    <cellStyle name="Обычный 2 91" xfId="386"/>
    <cellStyle name="Обычный 2 92" xfId="387"/>
    <cellStyle name="Обычный 2 93" xfId="388"/>
    <cellStyle name="Обычный 2 94" xfId="389"/>
    <cellStyle name="Обычный 2 95" xfId="390"/>
    <cellStyle name="Обычный 2 96" xfId="391"/>
    <cellStyle name="Обычный 2 97" xfId="392"/>
    <cellStyle name="Обычный 2 98" xfId="393"/>
    <cellStyle name="Обычный 2 99" xfId="394"/>
    <cellStyle name="Обычный 20" xfId="395"/>
    <cellStyle name="Обычный 21" xfId="396"/>
    <cellStyle name="Обычный 22" xfId="397"/>
    <cellStyle name="Обычный 23" xfId="398"/>
    <cellStyle name="Обычный 24" xfId="399"/>
    <cellStyle name="Обычный 25" xfId="400"/>
    <cellStyle name="Обычный 26" xfId="401"/>
    <cellStyle name="Обычный 27" xfId="402"/>
    <cellStyle name="Обычный 28" xfId="403"/>
    <cellStyle name="Обычный 29" xfId="404"/>
    <cellStyle name="Обычный 3" xfId="405"/>
    <cellStyle name="Обычный 3 10" xfId="406"/>
    <cellStyle name="Обычный 3 11" xfId="407"/>
    <cellStyle name="Обычный 3 12" xfId="408"/>
    <cellStyle name="Обычный 3 13" xfId="409"/>
    <cellStyle name="Обычный 3 14" xfId="410"/>
    <cellStyle name="Обычный 3 15" xfId="411"/>
    <cellStyle name="Обычный 3 16" xfId="412"/>
    <cellStyle name="Обычный 3 17" xfId="413"/>
    <cellStyle name="Обычный 3 18" xfId="414"/>
    <cellStyle name="Обычный 3 19" xfId="415"/>
    <cellStyle name="Обычный 3 2" xfId="416"/>
    <cellStyle name="Обычный 3 20" xfId="417"/>
    <cellStyle name="Обычный 3 21" xfId="418"/>
    <cellStyle name="Обычный 3 22" xfId="419"/>
    <cellStyle name="Обычный 3 23" xfId="420"/>
    <cellStyle name="Обычный 3 24" xfId="421"/>
    <cellStyle name="Обычный 3 25" xfId="422"/>
    <cellStyle name="Обычный 3 26" xfId="423"/>
    <cellStyle name="Обычный 3 27" xfId="424"/>
    <cellStyle name="Обычный 3 28" xfId="425"/>
    <cellStyle name="Обычный 3 29" xfId="426"/>
    <cellStyle name="Обычный 3 3" xfId="427"/>
    <cellStyle name="Обычный 3 30" xfId="428"/>
    <cellStyle name="Обычный 3 31" xfId="429"/>
    <cellStyle name="Обычный 3 32" xfId="430"/>
    <cellStyle name="Обычный 3 33" xfId="431"/>
    <cellStyle name="Обычный 3 4" xfId="432"/>
    <cellStyle name="Обычный 3 5" xfId="433"/>
    <cellStyle name="Обычный 3 6" xfId="434"/>
    <cellStyle name="Обычный 3 7" xfId="435"/>
    <cellStyle name="Обычный 3 8" xfId="436"/>
    <cellStyle name="Обычный 3 9" xfId="437"/>
    <cellStyle name="Обычный 30" xfId="438"/>
    <cellStyle name="Обычный 31" xfId="439"/>
    <cellStyle name="Обычный 32" xfId="440"/>
    <cellStyle name="Обычный 33" xfId="441"/>
    <cellStyle name="Обычный 34" xfId="442"/>
    <cellStyle name="Обычный 35" xfId="443"/>
    <cellStyle name="Обычный 36" xfId="444"/>
    <cellStyle name="Обычный 37" xfId="445"/>
    <cellStyle name="Обычный 38" xfId="446"/>
    <cellStyle name="Обычный 39" xfId="447"/>
    <cellStyle name="Обычный 4" xfId="448"/>
    <cellStyle name="Обычный 40" xfId="449"/>
    <cellStyle name="Обычный 41" xfId="450"/>
    <cellStyle name="Обычный 42" xfId="451"/>
    <cellStyle name="Обычный 43" xfId="452"/>
    <cellStyle name="Обычный 44" xfId="453"/>
    <cellStyle name="Обычный 45" xfId="454"/>
    <cellStyle name="Обычный 46" xfId="455"/>
    <cellStyle name="Обычный 47" xfId="456"/>
    <cellStyle name="Обычный 48" xfId="457"/>
    <cellStyle name="Обычный 49" xfId="458"/>
    <cellStyle name="Обычный 5" xfId="459"/>
    <cellStyle name="Обычный 50" xfId="460"/>
    <cellStyle name="Обычный 51" xfId="461"/>
    <cellStyle name="Обычный 52" xfId="462"/>
    <cellStyle name="Обычный 53" xfId="463"/>
    <cellStyle name="Обычный 54" xfId="464"/>
    <cellStyle name="Обычный 55" xfId="465"/>
    <cellStyle name="Обычный 56" xfId="466"/>
    <cellStyle name="Обычный 57" xfId="467"/>
    <cellStyle name="Обычный 58" xfId="468"/>
    <cellStyle name="Обычный 59" xfId="469"/>
    <cellStyle name="Обычный 6" xfId="470"/>
    <cellStyle name="Обычный 60" xfId="471"/>
    <cellStyle name="Обычный 61" xfId="472"/>
    <cellStyle name="Обычный 62" xfId="473"/>
    <cellStyle name="Обычный 63" xfId="474"/>
    <cellStyle name="Обычный 64" xfId="475"/>
    <cellStyle name="Обычный 65" xfId="476"/>
    <cellStyle name="Обычный 66" xfId="477"/>
    <cellStyle name="Обычный 67" xfId="478"/>
    <cellStyle name="Обычный 68" xfId="479"/>
    <cellStyle name="Обычный 69" xfId="480"/>
    <cellStyle name="Обычный 7" xfId="481"/>
    <cellStyle name="Обычный 70" xfId="482"/>
    <cellStyle name="Обычный 71" xfId="483"/>
    <cellStyle name="Обычный 72" xfId="484"/>
    <cellStyle name="Обычный 73" xfId="485"/>
    <cellStyle name="Обычный 74" xfId="486"/>
    <cellStyle name="Обычный 75" xfId="487"/>
    <cellStyle name="Обычный 76" xfId="488"/>
    <cellStyle name="Обычный 77" xfId="489"/>
    <cellStyle name="Обычный 78" xfId="490"/>
    <cellStyle name="Обычный 79" xfId="491"/>
    <cellStyle name="Обычный 8" xfId="492"/>
    <cellStyle name="Обычный 80" xfId="493"/>
    <cellStyle name="Обычный 81" xfId="494"/>
    <cellStyle name="Обычный 82" xfId="495"/>
    <cellStyle name="Обычный 83" xfId="496"/>
    <cellStyle name="Обычный 84" xfId="497"/>
    <cellStyle name="Обычный 85" xfId="498"/>
    <cellStyle name="Обычный 86" xfId="499"/>
    <cellStyle name="Обычный 87" xfId="500"/>
    <cellStyle name="Обычный 88" xfId="501"/>
    <cellStyle name="Обычный 89" xfId="502"/>
    <cellStyle name="Обычный 9" xfId="503"/>
    <cellStyle name="Обычный 90" xfId="504"/>
    <cellStyle name="Обычный 91" xfId="505"/>
    <cellStyle name="Обычный 92" xfId="506"/>
    <cellStyle name="Обычный 93" xfId="507"/>
    <cellStyle name="Обычный 94" xfId="508"/>
    <cellStyle name="Обычный 95" xfId="509"/>
    <cellStyle name="Обычный 96" xfId="510"/>
    <cellStyle name="Обычный 97" xfId="511"/>
    <cellStyle name="Обычный 98" xfId="512"/>
    <cellStyle name="Обычный 99" xfId="513"/>
    <cellStyle name="Обычный_tmp" xfId="514"/>
    <cellStyle name="Обычный_tmp_дох" xfId="515"/>
    <cellStyle name="Обычный_прил7-8" xfId="516"/>
    <cellStyle name="Followed Hyperlink" xfId="517"/>
    <cellStyle name="Плохой" xfId="518"/>
    <cellStyle name="Пояснение" xfId="519"/>
    <cellStyle name="Примечание" xfId="520"/>
    <cellStyle name="Percent" xfId="521"/>
    <cellStyle name="Связанная ячейка" xfId="522"/>
    <cellStyle name="Текст предупреждения" xfId="523"/>
    <cellStyle name="Comma" xfId="524"/>
    <cellStyle name="Comma [0]" xfId="525"/>
    <cellStyle name="Хороший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67"/>
  <sheetViews>
    <sheetView zoomScale="70" zoomScaleNormal="70" zoomScaleSheetLayoutView="75" zoomScalePageLayoutView="0" workbookViewId="0" topLeftCell="D1">
      <selection activeCell="T8" sqref="T8"/>
    </sheetView>
  </sheetViews>
  <sheetFormatPr defaultColWidth="9.125" defaultRowHeight="12.75"/>
  <cols>
    <col min="1" max="1" width="5.375" style="1" customWidth="1"/>
    <col min="2" max="2" width="0.875" style="2" hidden="1" customWidth="1"/>
    <col min="3" max="3" width="83.50390625" style="1" customWidth="1"/>
    <col min="4" max="4" width="6.50390625" style="3" customWidth="1"/>
    <col min="5" max="5" width="5.125" style="3" customWidth="1"/>
    <col min="6" max="6" width="5.875" style="3" customWidth="1"/>
    <col min="7" max="7" width="5.125" style="3" customWidth="1"/>
    <col min="8" max="8" width="7.625" style="3" customWidth="1"/>
    <col min="9" max="9" width="9.50390625" style="3" customWidth="1"/>
    <col min="10" max="10" width="10.875" style="3" customWidth="1"/>
    <col min="11" max="11" width="8.375" style="3" customWidth="1"/>
    <col min="12" max="12" width="23.375" style="4" customWidth="1"/>
    <col min="13" max="14" width="0.12890625" style="4" hidden="1" customWidth="1"/>
    <col min="15" max="16" width="0.37109375" style="4" hidden="1" customWidth="1"/>
    <col min="17" max="17" width="13.125" style="4" hidden="1" customWidth="1"/>
    <col min="18" max="18" width="0.12890625" style="4" hidden="1" customWidth="1"/>
    <col min="19" max="19" width="7.50390625" style="4" hidden="1" customWidth="1"/>
    <col min="20" max="20" width="24.50390625" style="1" customWidth="1"/>
    <col min="21" max="21" width="14.50390625" style="1" customWidth="1"/>
    <col min="22" max="16384" width="9.125" style="1" customWidth="1"/>
  </cols>
  <sheetData>
    <row r="1" spans="8:21" ht="15">
      <c r="H1" s="89"/>
      <c r="I1" s="89"/>
      <c r="J1" s="89"/>
      <c r="K1" s="89"/>
      <c r="L1" s="116" t="s">
        <v>118</v>
      </c>
      <c r="M1" s="124"/>
      <c r="N1" s="124"/>
      <c r="O1" s="124"/>
      <c r="P1" s="124"/>
      <c r="Q1" s="124"/>
      <c r="R1" s="124"/>
      <c r="S1" s="124"/>
      <c r="T1" s="125"/>
      <c r="U1" s="125"/>
    </row>
    <row r="2" spans="3:21" ht="27.75" customHeight="1">
      <c r="C2" s="5"/>
      <c r="F2" s="89"/>
      <c r="I2" s="89"/>
      <c r="J2" s="89"/>
      <c r="K2" s="89"/>
      <c r="L2" s="595" t="s">
        <v>705</v>
      </c>
      <c r="M2" s="595"/>
      <c r="N2" s="595"/>
      <c r="O2" s="595"/>
      <c r="P2" s="595"/>
      <c r="Q2" s="595"/>
      <c r="R2" s="595"/>
      <c r="S2" s="595"/>
      <c r="T2" s="595"/>
      <c r="U2" s="595"/>
    </row>
    <row r="3" spans="8:12" ht="15">
      <c r="H3" s="89"/>
      <c r="I3" s="89"/>
      <c r="J3" s="89"/>
      <c r="K3" s="89"/>
      <c r="L3" s="89"/>
    </row>
    <row r="4" spans="1:21" ht="16.5" customHeight="1">
      <c r="A4" s="590" t="s">
        <v>635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6"/>
      <c r="U4" s="6"/>
    </row>
    <row r="5" spans="1:21" ht="16.5" customHeight="1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9" t="s">
        <v>267</v>
      </c>
      <c r="M5" s="9"/>
      <c r="N5" s="9"/>
      <c r="O5" s="9"/>
      <c r="P5" s="9"/>
      <c r="Q5" s="9"/>
      <c r="R5" s="9"/>
      <c r="S5" s="9" t="s">
        <v>15</v>
      </c>
      <c r="T5" s="6"/>
      <c r="U5" s="6"/>
    </row>
    <row r="6" spans="1:21" s="10" customFormat="1" ht="42.75" customHeight="1">
      <c r="A6" s="593"/>
      <c r="B6" s="90"/>
      <c r="C6" s="591" t="s">
        <v>16</v>
      </c>
      <c r="D6" s="585" t="s">
        <v>17</v>
      </c>
      <c r="E6" s="586"/>
      <c r="F6" s="586"/>
      <c r="G6" s="586"/>
      <c r="H6" s="586"/>
      <c r="I6" s="586"/>
      <c r="J6" s="586"/>
      <c r="K6" s="587"/>
      <c r="L6" s="588" t="s">
        <v>708</v>
      </c>
      <c r="M6" s="588" t="s">
        <v>18</v>
      </c>
      <c r="N6" s="588" t="s">
        <v>19</v>
      </c>
      <c r="O6" s="588" t="s">
        <v>20</v>
      </c>
      <c r="P6" s="588" t="s">
        <v>21</v>
      </c>
      <c r="Q6" s="588" t="s">
        <v>22</v>
      </c>
      <c r="R6" s="588"/>
      <c r="S6" s="588" t="s">
        <v>23</v>
      </c>
      <c r="T6" s="588" t="s">
        <v>707</v>
      </c>
      <c r="U6" s="588" t="s">
        <v>119</v>
      </c>
    </row>
    <row r="7" spans="1:21" s="10" customFormat="1" ht="105.75">
      <c r="A7" s="594"/>
      <c r="B7" s="91"/>
      <c r="C7" s="592"/>
      <c r="D7" s="92" t="s">
        <v>24</v>
      </c>
      <c r="E7" s="92" t="s">
        <v>25</v>
      </c>
      <c r="F7" s="92" t="s">
        <v>26</v>
      </c>
      <c r="G7" s="92" t="s">
        <v>27</v>
      </c>
      <c r="H7" s="92" t="s">
        <v>28</v>
      </c>
      <c r="I7" s="92" t="s">
        <v>29</v>
      </c>
      <c r="J7" s="92" t="s">
        <v>30</v>
      </c>
      <c r="K7" s="92" t="s">
        <v>31</v>
      </c>
      <c r="L7" s="589"/>
      <c r="M7" s="589"/>
      <c r="N7" s="589"/>
      <c r="O7" s="589"/>
      <c r="P7" s="589"/>
      <c r="Q7" s="589"/>
      <c r="R7" s="589"/>
      <c r="S7" s="589"/>
      <c r="T7" s="589"/>
      <c r="U7" s="589"/>
    </row>
    <row r="8" spans="1:21" s="11" customFormat="1" ht="18.75" customHeight="1">
      <c r="A8" s="158" t="s">
        <v>373</v>
      </c>
      <c r="B8" s="23"/>
      <c r="C8" s="34" t="s">
        <v>32</v>
      </c>
      <c r="D8" s="159" t="s">
        <v>33</v>
      </c>
      <c r="E8" s="159">
        <v>1</v>
      </c>
      <c r="F8" s="159" t="s">
        <v>34</v>
      </c>
      <c r="G8" s="160" t="s">
        <v>34</v>
      </c>
      <c r="H8" s="160" t="s">
        <v>33</v>
      </c>
      <c r="I8" s="160" t="s">
        <v>34</v>
      </c>
      <c r="J8" s="160" t="s">
        <v>35</v>
      </c>
      <c r="K8" s="160" t="s">
        <v>33</v>
      </c>
      <c r="L8" s="161">
        <f>L9+L15+L23+L26+L41+L47+L52+L61+L85</f>
        <v>129571748.07</v>
      </c>
      <c r="M8" s="162" t="e">
        <f>M9+M15+#REF!+M21+#REF!+M28+M41+M48+#REF!+M58+#REF!+#REF!</f>
        <v>#REF!</v>
      </c>
      <c r="N8" s="162" t="e">
        <f>N9+N15+#REF!+N21+#REF!+N28+N41+N48+#REF!+N58+#REF!+#REF!</f>
        <v>#REF!</v>
      </c>
      <c r="O8" s="162" t="e">
        <f>O9+O15+#REF!+O21+#REF!+O28+O41+#REF!+O58+#REF!</f>
        <v>#REF!</v>
      </c>
      <c r="P8" s="162" t="e">
        <f>P9+P15+#REF!+P21+#REF!+P28+P41+P48+#REF!+P58+#REF!+#REF!</f>
        <v>#REF!</v>
      </c>
      <c r="Q8" s="162" t="e">
        <f>Q9+Q15+#REF!+Q21+#REF!+Q28+Q41+Q48+#REF!+Q58+#REF!+#REF!</f>
        <v>#REF!</v>
      </c>
      <c r="R8" s="162" t="e">
        <f>R9+R15+#REF!+R21+#REF!+R28+R41+R48+#REF!+R58+#REF!+#REF!</f>
        <v>#REF!</v>
      </c>
      <c r="S8" s="163" t="e">
        <f>#REF!=SUM(L8:R8)</f>
        <v>#REF!</v>
      </c>
      <c r="T8" s="164">
        <f>T9+T15+T23+T26+T41+T47+T52+T61+T85</f>
        <v>123145048.63000003</v>
      </c>
      <c r="U8" s="558">
        <f aca="true" t="shared" si="0" ref="U8:U67">T8/L8*100</f>
        <v>95.04004573857566</v>
      </c>
    </row>
    <row r="9" spans="1:21" s="12" customFormat="1" ht="18.75" customHeight="1">
      <c r="A9" s="165" t="s">
        <v>374</v>
      </c>
      <c r="B9" s="24"/>
      <c r="C9" s="35" t="s">
        <v>36</v>
      </c>
      <c r="D9" s="166" t="s">
        <v>33</v>
      </c>
      <c r="E9" s="166">
        <v>1</v>
      </c>
      <c r="F9" s="166" t="s">
        <v>213</v>
      </c>
      <c r="G9" s="167" t="s">
        <v>34</v>
      </c>
      <c r="H9" s="167" t="s">
        <v>33</v>
      </c>
      <c r="I9" s="167" t="s">
        <v>34</v>
      </c>
      <c r="J9" s="167" t="s">
        <v>35</v>
      </c>
      <c r="K9" s="167" t="s">
        <v>33</v>
      </c>
      <c r="L9" s="168">
        <f>L10</f>
        <v>90320100</v>
      </c>
      <c r="M9" s="169" t="e">
        <f aca="true" t="shared" si="1" ref="M9:R9">M10</f>
        <v>#REF!</v>
      </c>
      <c r="N9" s="169" t="e">
        <f t="shared" si="1"/>
        <v>#REF!</v>
      </c>
      <c r="O9" s="169" t="e">
        <f t="shared" si="1"/>
        <v>#REF!</v>
      </c>
      <c r="P9" s="169" t="e">
        <f t="shared" si="1"/>
        <v>#REF!</v>
      </c>
      <c r="Q9" s="169" t="e">
        <f t="shared" si="1"/>
        <v>#REF!</v>
      </c>
      <c r="R9" s="170" t="e">
        <f t="shared" si="1"/>
        <v>#REF!</v>
      </c>
      <c r="S9" s="170" t="e">
        <f>#REF!=SUM(L9:R9)</f>
        <v>#REF!</v>
      </c>
      <c r="T9" s="171">
        <f>T10</f>
        <v>87666904.12</v>
      </c>
      <c r="U9" s="558">
        <f t="shared" si="0"/>
        <v>97.06245245521208</v>
      </c>
    </row>
    <row r="10" spans="1:21" s="14" customFormat="1" ht="19.5" customHeight="1">
      <c r="A10" s="172" t="s">
        <v>375</v>
      </c>
      <c r="B10" s="13"/>
      <c r="C10" s="36" t="s">
        <v>37</v>
      </c>
      <c r="D10" s="173" t="s">
        <v>33</v>
      </c>
      <c r="E10" s="174">
        <v>1</v>
      </c>
      <c r="F10" s="174" t="s">
        <v>213</v>
      </c>
      <c r="G10" s="173" t="s">
        <v>220</v>
      </c>
      <c r="H10" s="173" t="s">
        <v>33</v>
      </c>
      <c r="I10" s="173" t="s">
        <v>213</v>
      </c>
      <c r="J10" s="173" t="s">
        <v>35</v>
      </c>
      <c r="K10" s="173" t="s">
        <v>38</v>
      </c>
      <c r="L10" s="175">
        <f>L11+L12+L13+L14</f>
        <v>90320100</v>
      </c>
      <c r="M10" s="176" t="e">
        <f>#REF!+M12+#REF!+#REF!</f>
        <v>#REF!</v>
      </c>
      <c r="N10" s="176" t="e">
        <f>#REF!+N12+#REF!+#REF!</f>
        <v>#REF!</v>
      </c>
      <c r="O10" s="176" t="e">
        <f>#REF!+O12+#REF!+#REF!</f>
        <v>#REF!</v>
      </c>
      <c r="P10" s="176" t="e">
        <f>#REF!+P12+#REF!+#REF!</f>
        <v>#REF!</v>
      </c>
      <c r="Q10" s="176" t="e">
        <f>#REF!+Q12+#REF!+#REF!</f>
        <v>#REF!</v>
      </c>
      <c r="R10" s="177" t="e">
        <f>#REF!+R12+#REF!+#REF!</f>
        <v>#REF!</v>
      </c>
      <c r="S10" s="177" t="e">
        <f>#REF!=SUM(L10:R10)</f>
        <v>#REF!</v>
      </c>
      <c r="T10" s="178">
        <f>T11+T12+T13+T14</f>
        <v>87666904.12</v>
      </c>
      <c r="U10" s="558">
        <f t="shared" si="0"/>
        <v>97.06245245521208</v>
      </c>
    </row>
    <row r="11" spans="1:21" s="14" customFormat="1" ht="87.75" customHeight="1">
      <c r="A11" s="179"/>
      <c r="B11" s="13"/>
      <c r="C11" s="37" t="s">
        <v>208</v>
      </c>
      <c r="D11" s="180" t="s">
        <v>33</v>
      </c>
      <c r="E11" s="180" t="s">
        <v>39</v>
      </c>
      <c r="F11" s="180" t="s">
        <v>213</v>
      </c>
      <c r="G11" s="180" t="s">
        <v>220</v>
      </c>
      <c r="H11" s="180" t="s">
        <v>40</v>
      </c>
      <c r="I11" s="180" t="s">
        <v>213</v>
      </c>
      <c r="J11" s="180" t="s">
        <v>35</v>
      </c>
      <c r="K11" s="180" t="s">
        <v>38</v>
      </c>
      <c r="L11" s="564">
        <v>89881100</v>
      </c>
      <c r="M11" s="563"/>
      <c r="N11" s="181"/>
      <c r="O11" s="181"/>
      <c r="P11" s="181"/>
      <c r="Q11" s="181"/>
      <c r="R11" s="182"/>
      <c r="S11" s="182"/>
      <c r="T11" s="131">
        <v>87197450.11</v>
      </c>
      <c r="U11" s="558">
        <f t="shared" si="0"/>
        <v>97.01422224472108</v>
      </c>
    </row>
    <row r="12" spans="1:21" ht="126.75" customHeight="1">
      <c r="A12" s="179"/>
      <c r="B12" s="26"/>
      <c r="C12" s="37" t="s">
        <v>41</v>
      </c>
      <c r="D12" s="183" t="s">
        <v>33</v>
      </c>
      <c r="E12" s="184">
        <v>1</v>
      </c>
      <c r="F12" s="184" t="s">
        <v>213</v>
      </c>
      <c r="G12" s="183" t="s">
        <v>220</v>
      </c>
      <c r="H12" s="183" t="s">
        <v>42</v>
      </c>
      <c r="I12" s="183" t="s">
        <v>213</v>
      </c>
      <c r="J12" s="183" t="s">
        <v>35</v>
      </c>
      <c r="K12" s="183" t="s">
        <v>38</v>
      </c>
      <c r="L12" s="564">
        <v>110000</v>
      </c>
      <c r="M12" s="236"/>
      <c r="N12" s="185"/>
      <c r="O12" s="185"/>
      <c r="P12" s="185"/>
      <c r="Q12" s="185"/>
      <c r="R12" s="186"/>
      <c r="S12" s="186"/>
      <c r="T12" s="131">
        <v>139658.28</v>
      </c>
      <c r="U12" s="558">
        <f t="shared" si="0"/>
        <v>126.96207272727274</v>
      </c>
    </row>
    <row r="13" spans="1:21" ht="55.5" customHeight="1">
      <c r="A13" s="179"/>
      <c r="B13" s="26"/>
      <c r="C13" s="37" t="s">
        <v>43</v>
      </c>
      <c r="D13" s="183" t="s">
        <v>33</v>
      </c>
      <c r="E13" s="184">
        <v>1</v>
      </c>
      <c r="F13" s="184" t="s">
        <v>213</v>
      </c>
      <c r="G13" s="183" t="s">
        <v>220</v>
      </c>
      <c r="H13" s="183" t="s">
        <v>44</v>
      </c>
      <c r="I13" s="183" t="s">
        <v>213</v>
      </c>
      <c r="J13" s="183" t="s">
        <v>35</v>
      </c>
      <c r="K13" s="183" t="s">
        <v>38</v>
      </c>
      <c r="L13" s="564">
        <v>283000</v>
      </c>
      <c r="M13" s="236"/>
      <c r="N13" s="185"/>
      <c r="O13" s="185"/>
      <c r="P13" s="185"/>
      <c r="Q13" s="185"/>
      <c r="R13" s="186"/>
      <c r="S13" s="186"/>
      <c r="T13" s="131">
        <v>283811.33</v>
      </c>
      <c r="U13" s="558">
        <f t="shared" si="0"/>
        <v>100.28668904593641</v>
      </c>
    </row>
    <row r="14" spans="1:21" ht="103.5" customHeight="1">
      <c r="A14" s="179"/>
      <c r="B14" s="26"/>
      <c r="C14" s="38" t="s">
        <v>209</v>
      </c>
      <c r="D14" s="183" t="s">
        <v>33</v>
      </c>
      <c r="E14" s="184">
        <v>1</v>
      </c>
      <c r="F14" s="184" t="s">
        <v>213</v>
      </c>
      <c r="G14" s="183" t="s">
        <v>220</v>
      </c>
      <c r="H14" s="183" t="s">
        <v>45</v>
      </c>
      <c r="I14" s="183" t="s">
        <v>213</v>
      </c>
      <c r="J14" s="183" t="s">
        <v>35</v>
      </c>
      <c r="K14" s="183" t="s">
        <v>38</v>
      </c>
      <c r="L14" s="564">
        <v>46000</v>
      </c>
      <c r="M14" s="236"/>
      <c r="N14" s="185"/>
      <c r="O14" s="185"/>
      <c r="P14" s="185"/>
      <c r="Q14" s="185"/>
      <c r="R14" s="186"/>
      <c r="S14" s="186"/>
      <c r="T14" s="131">
        <v>45984.4</v>
      </c>
      <c r="U14" s="558">
        <f t="shared" si="0"/>
        <v>99.96608695652174</v>
      </c>
    </row>
    <row r="15" spans="1:21" s="14" customFormat="1" ht="18" customHeight="1">
      <c r="A15" s="165" t="s">
        <v>376</v>
      </c>
      <c r="B15" s="24"/>
      <c r="C15" s="35" t="s">
        <v>46</v>
      </c>
      <c r="D15" s="166" t="s">
        <v>33</v>
      </c>
      <c r="E15" s="167" t="s">
        <v>39</v>
      </c>
      <c r="F15" s="167" t="s">
        <v>219</v>
      </c>
      <c r="G15" s="167" t="s">
        <v>34</v>
      </c>
      <c r="H15" s="167" t="s">
        <v>33</v>
      </c>
      <c r="I15" s="167" t="s">
        <v>34</v>
      </c>
      <c r="J15" s="167" t="s">
        <v>35</v>
      </c>
      <c r="K15" s="167" t="s">
        <v>33</v>
      </c>
      <c r="L15" s="168">
        <f>L16+L19+L21</f>
        <v>6284950</v>
      </c>
      <c r="M15" s="169">
        <f aca="true" t="shared" si="2" ref="M15:R15">M16</f>
        <v>0</v>
      </c>
      <c r="N15" s="169">
        <f t="shared" si="2"/>
        <v>0</v>
      </c>
      <c r="O15" s="169">
        <f t="shared" si="2"/>
        <v>0</v>
      </c>
      <c r="P15" s="169">
        <f t="shared" si="2"/>
        <v>0</v>
      </c>
      <c r="Q15" s="169">
        <f t="shared" si="2"/>
        <v>0</v>
      </c>
      <c r="R15" s="170">
        <f t="shared" si="2"/>
        <v>0</v>
      </c>
      <c r="S15" s="170" t="e">
        <f>#REF!=SUM(L15:R15)</f>
        <v>#REF!</v>
      </c>
      <c r="T15" s="171">
        <f>T16+T19+T21</f>
        <v>5564707.37</v>
      </c>
      <c r="U15" s="558">
        <f t="shared" si="0"/>
        <v>88.54020111536289</v>
      </c>
    </row>
    <row r="16" spans="1:21" s="14" customFormat="1" ht="18.75" customHeight="1">
      <c r="A16" s="172" t="s">
        <v>377</v>
      </c>
      <c r="B16" s="13"/>
      <c r="C16" s="36" t="s">
        <v>47</v>
      </c>
      <c r="D16" s="173" t="s">
        <v>33</v>
      </c>
      <c r="E16" s="173" t="s">
        <v>39</v>
      </c>
      <c r="F16" s="173" t="s">
        <v>219</v>
      </c>
      <c r="G16" s="173" t="s">
        <v>220</v>
      </c>
      <c r="H16" s="173" t="s">
        <v>33</v>
      </c>
      <c r="I16" s="173" t="s">
        <v>220</v>
      </c>
      <c r="J16" s="173" t="s">
        <v>35</v>
      </c>
      <c r="K16" s="173" t="s">
        <v>38</v>
      </c>
      <c r="L16" s="175">
        <f>L17+L18</f>
        <v>5352950</v>
      </c>
      <c r="M16" s="176"/>
      <c r="N16" s="176"/>
      <c r="O16" s="176"/>
      <c r="P16" s="176"/>
      <c r="Q16" s="176"/>
      <c r="R16" s="177"/>
      <c r="S16" s="177" t="e">
        <f>#REF!=SUM(L16:R16)</f>
        <v>#REF!</v>
      </c>
      <c r="T16" s="178">
        <f>T17+T18</f>
        <v>4491089.75</v>
      </c>
      <c r="U16" s="558">
        <f t="shared" si="0"/>
        <v>83.89934055053754</v>
      </c>
    </row>
    <row r="17" spans="1:21" ht="22.5" customHeight="1">
      <c r="A17" s="179"/>
      <c r="B17" s="13"/>
      <c r="C17" s="39" t="s">
        <v>47</v>
      </c>
      <c r="D17" s="180" t="s">
        <v>33</v>
      </c>
      <c r="E17" s="180" t="s">
        <v>39</v>
      </c>
      <c r="F17" s="180" t="s">
        <v>219</v>
      </c>
      <c r="G17" s="180" t="s">
        <v>220</v>
      </c>
      <c r="H17" s="180" t="s">
        <v>40</v>
      </c>
      <c r="I17" s="180" t="s">
        <v>220</v>
      </c>
      <c r="J17" s="180" t="s">
        <v>35</v>
      </c>
      <c r="K17" s="180" t="s">
        <v>38</v>
      </c>
      <c r="L17" s="187">
        <v>5352950</v>
      </c>
      <c r="M17" s="185"/>
      <c r="N17" s="185"/>
      <c r="O17" s="185"/>
      <c r="P17" s="185"/>
      <c r="Q17" s="185"/>
      <c r="R17" s="186"/>
      <c r="S17" s="186" t="e">
        <f>#REF!=SUM(L17:R17)</f>
        <v>#REF!</v>
      </c>
      <c r="T17" s="188">
        <v>4490345.22</v>
      </c>
      <c r="U17" s="558">
        <f t="shared" si="0"/>
        <v>83.88543177126631</v>
      </c>
    </row>
    <row r="18" spans="1:21" ht="33" customHeight="1">
      <c r="A18" s="179"/>
      <c r="B18" s="13"/>
      <c r="C18" s="39" t="s">
        <v>48</v>
      </c>
      <c r="D18" s="180" t="s">
        <v>33</v>
      </c>
      <c r="E18" s="180" t="s">
        <v>39</v>
      </c>
      <c r="F18" s="180" t="s">
        <v>219</v>
      </c>
      <c r="G18" s="180" t="s">
        <v>220</v>
      </c>
      <c r="H18" s="180" t="s">
        <v>42</v>
      </c>
      <c r="I18" s="180" t="s">
        <v>220</v>
      </c>
      <c r="J18" s="180" t="s">
        <v>35</v>
      </c>
      <c r="K18" s="180" t="s">
        <v>38</v>
      </c>
      <c r="L18" s="189">
        <v>0</v>
      </c>
      <c r="M18" s="185"/>
      <c r="N18" s="185"/>
      <c r="O18" s="185"/>
      <c r="P18" s="185"/>
      <c r="Q18" s="185"/>
      <c r="R18" s="186"/>
      <c r="S18" s="186"/>
      <c r="T18" s="188">
        <v>744.53</v>
      </c>
      <c r="U18" s="558">
        <v>0</v>
      </c>
    </row>
    <row r="19" spans="1:21" ht="21.75" customHeight="1">
      <c r="A19" s="172" t="s">
        <v>378</v>
      </c>
      <c r="B19" s="13"/>
      <c r="C19" s="36" t="s">
        <v>49</v>
      </c>
      <c r="D19" s="173" t="s">
        <v>33</v>
      </c>
      <c r="E19" s="173" t="s">
        <v>39</v>
      </c>
      <c r="F19" s="173" t="s">
        <v>219</v>
      </c>
      <c r="G19" s="173" t="s">
        <v>222</v>
      </c>
      <c r="H19" s="173" t="s">
        <v>33</v>
      </c>
      <c r="I19" s="173" t="s">
        <v>213</v>
      </c>
      <c r="J19" s="173" t="s">
        <v>35</v>
      </c>
      <c r="K19" s="173" t="s">
        <v>38</v>
      </c>
      <c r="L19" s="175">
        <f>L20</f>
        <v>262000</v>
      </c>
      <c r="M19" s="176"/>
      <c r="N19" s="176"/>
      <c r="O19" s="176"/>
      <c r="P19" s="176"/>
      <c r="Q19" s="176"/>
      <c r="R19" s="177"/>
      <c r="S19" s="177"/>
      <c r="T19" s="178">
        <f>T20</f>
        <v>261783.21</v>
      </c>
      <c r="U19" s="558">
        <f t="shared" si="0"/>
        <v>99.91725572519084</v>
      </c>
    </row>
    <row r="20" spans="1:21" ht="21" customHeight="1">
      <c r="A20" s="179"/>
      <c r="B20" s="24"/>
      <c r="C20" s="40" t="s">
        <v>379</v>
      </c>
      <c r="D20" s="180" t="s">
        <v>33</v>
      </c>
      <c r="E20" s="180" t="s">
        <v>39</v>
      </c>
      <c r="F20" s="180" t="s">
        <v>219</v>
      </c>
      <c r="G20" s="180" t="s">
        <v>222</v>
      </c>
      <c r="H20" s="180" t="s">
        <v>40</v>
      </c>
      <c r="I20" s="180" t="s">
        <v>213</v>
      </c>
      <c r="J20" s="180" t="s">
        <v>35</v>
      </c>
      <c r="K20" s="180" t="s">
        <v>38</v>
      </c>
      <c r="L20" s="189">
        <v>262000</v>
      </c>
      <c r="M20" s="176"/>
      <c r="N20" s="176"/>
      <c r="O20" s="176"/>
      <c r="P20" s="176"/>
      <c r="Q20" s="176"/>
      <c r="R20" s="177"/>
      <c r="S20" s="177"/>
      <c r="T20" s="190">
        <v>261783.21</v>
      </c>
      <c r="U20" s="558">
        <f t="shared" si="0"/>
        <v>99.91725572519084</v>
      </c>
    </row>
    <row r="21" spans="1:21" s="14" customFormat="1" ht="20.25" customHeight="1">
      <c r="A21" s="172" t="s">
        <v>380</v>
      </c>
      <c r="B21" s="13"/>
      <c r="C21" s="36" t="s">
        <v>50</v>
      </c>
      <c r="D21" s="173" t="s">
        <v>33</v>
      </c>
      <c r="E21" s="173" t="s">
        <v>39</v>
      </c>
      <c r="F21" s="173" t="s">
        <v>219</v>
      </c>
      <c r="G21" s="173" t="s">
        <v>223</v>
      </c>
      <c r="H21" s="173" t="s">
        <v>33</v>
      </c>
      <c r="I21" s="173" t="s">
        <v>220</v>
      </c>
      <c r="J21" s="173" t="s">
        <v>35</v>
      </c>
      <c r="K21" s="173" t="s">
        <v>38</v>
      </c>
      <c r="L21" s="175">
        <f>L22</f>
        <v>670000</v>
      </c>
      <c r="M21" s="169" t="e">
        <f>M23+#REF!+#REF!</f>
        <v>#REF!</v>
      </c>
      <c r="N21" s="169" t="e">
        <f>N23+#REF!+#REF!</f>
        <v>#REF!</v>
      </c>
      <c r="O21" s="169" t="e">
        <f>O23+#REF!+#REF!</f>
        <v>#REF!</v>
      </c>
      <c r="P21" s="169" t="e">
        <f>P23+#REF!+#REF!</f>
        <v>#REF!</v>
      </c>
      <c r="Q21" s="169" t="e">
        <f>Q23+#REF!+#REF!</f>
        <v>#REF!</v>
      </c>
      <c r="R21" s="170" t="e">
        <f>R23+#REF!+#REF!</f>
        <v>#REF!</v>
      </c>
      <c r="S21" s="170" t="e">
        <f>#REF!=SUM(L21:R21)</f>
        <v>#REF!</v>
      </c>
      <c r="T21" s="178">
        <f>T22</f>
        <v>811834.41</v>
      </c>
      <c r="U21" s="558">
        <f t="shared" si="0"/>
        <v>121.16931492537313</v>
      </c>
    </row>
    <row r="22" spans="1:21" ht="44.25" customHeight="1">
      <c r="A22" s="179"/>
      <c r="B22" s="27"/>
      <c r="C22" s="40" t="s">
        <v>381</v>
      </c>
      <c r="D22" s="180" t="s">
        <v>33</v>
      </c>
      <c r="E22" s="180" t="s">
        <v>39</v>
      </c>
      <c r="F22" s="180" t="s">
        <v>219</v>
      </c>
      <c r="G22" s="180" t="s">
        <v>223</v>
      </c>
      <c r="H22" s="180" t="s">
        <v>42</v>
      </c>
      <c r="I22" s="180" t="s">
        <v>220</v>
      </c>
      <c r="J22" s="180" t="s">
        <v>35</v>
      </c>
      <c r="K22" s="180" t="s">
        <v>38</v>
      </c>
      <c r="L22" s="191">
        <v>670000</v>
      </c>
      <c r="M22" s="169"/>
      <c r="N22" s="169"/>
      <c r="O22" s="169"/>
      <c r="P22" s="169"/>
      <c r="Q22" s="169"/>
      <c r="R22" s="170"/>
      <c r="S22" s="170"/>
      <c r="T22" s="192">
        <v>811834.41</v>
      </c>
      <c r="U22" s="558">
        <f t="shared" si="0"/>
        <v>121.16931492537313</v>
      </c>
    </row>
    <row r="23" spans="1:21" ht="21.75" customHeight="1">
      <c r="A23" s="165" t="s">
        <v>382</v>
      </c>
      <c r="B23" s="27"/>
      <c r="C23" s="35" t="s">
        <v>51</v>
      </c>
      <c r="D23" s="166" t="s">
        <v>33</v>
      </c>
      <c r="E23" s="167" t="s">
        <v>39</v>
      </c>
      <c r="F23" s="167" t="s">
        <v>215</v>
      </c>
      <c r="G23" s="167" t="s">
        <v>34</v>
      </c>
      <c r="H23" s="167" t="s">
        <v>33</v>
      </c>
      <c r="I23" s="167" t="s">
        <v>34</v>
      </c>
      <c r="J23" s="167" t="s">
        <v>35</v>
      </c>
      <c r="K23" s="167" t="s">
        <v>33</v>
      </c>
      <c r="L23" s="168">
        <f>L25</f>
        <v>2530000</v>
      </c>
      <c r="M23" s="185"/>
      <c r="N23" s="185"/>
      <c r="O23" s="185"/>
      <c r="P23" s="185"/>
      <c r="Q23" s="185"/>
      <c r="R23" s="186"/>
      <c r="S23" s="186" t="e">
        <f>#REF!=SUM(L23:R23)</f>
        <v>#REF!</v>
      </c>
      <c r="T23" s="171">
        <f>T24</f>
        <v>2535094.26</v>
      </c>
      <c r="U23" s="558">
        <f t="shared" si="0"/>
        <v>100.20135415019762</v>
      </c>
    </row>
    <row r="24" spans="1:21" ht="36" customHeight="1">
      <c r="A24" s="172" t="s">
        <v>383</v>
      </c>
      <c r="B24" s="24"/>
      <c r="C24" s="41" t="s">
        <v>52</v>
      </c>
      <c r="D24" s="173" t="s">
        <v>33</v>
      </c>
      <c r="E24" s="173" t="s">
        <v>39</v>
      </c>
      <c r="F24" s="173" t="s">
        <v>215</v>
      </c>
      <c r="G24" s="173" t="s">
        <v>222</v>
      </c>
      <c r="H24" s="173" t="s">
        <v>33</v>
      </c>
      <c r="I24" s="173" t="s">
        <v>213</v>
      </c>
      <c r="J24" s="173" t="s">
        <v>35</v>
      </c>
      <c r="K24" s="173" t="s">
        <v>33</v>
      </c>
      <c r="L24" s="175">
        <f>L25</f>
        <v>2530000</v>
      </c>
      <c r="M24" s="185"/>
      <c r="N24" s="185"/>
      <c r="O24" s="185"/>
      <c r="P24" s="185"/>
      <c r="Q24" s="185"/>
      <c r="R24" s="186"/>
      <c r="S24" s="186"/>
      <c r="T24" s="178">
        <f>T25</f>
        <v>2535094.26</v>
      </c>
      <c r="U24" s="558">
        <f t="shared" si="0"/>
        <v>100.20135415019762</v>
      </c>
    </row>
    <row r="25" spans="1:21" ht="36.75" customHeight="1">
      <c r="A25" s="172"/>
      <c r="B25" s="13"/>
      <c r="C25" s="42" t="s">
        <v>53</v>
      </c>
      <c r="D25" s="183" t="s">
        <v>33</v>
      </c>
      <c r="E25" s="183" t="s">
        <v>39</v>
      </c>
      <c r="F25" s="183" t="s">
        <v>215</v>
      </c>
      <c r="G25" s="183" t="s">
        <v>222</v>
      </c>
      <c r="H25" s="183" t="s">
        <v>40</v>
      </c>
      <c r="I25" s="183" t="s">
        <v>213</v>
      </c>
      <c r="J25" s="183" t="s">
        <v>35</v>
      </c>
      <c r="K25" s="183" t="s">
        <v>38</v>
      </c>
      <c r="L25" s="189">
        <v>2530000</v>
      </c>
      <c r="M25" s="185"/>
      <c r="N25" s="185"/>
      <c r="O25" s="185"/>
      <c r="P25" s="185"/>
      <c r="Q25" s="185"/>
      <c r="R25" s="186"/>
      <c r="S25" s="186"/>
      <c r="T25" s="193">
        <v>2535094.26</v>
      </c>
      <c r="U25" s="558">
        <f t="shared" si="0"/>
        <v>100.20135415019762</v>
      </c>
    </row>
    <row r="26" spans="1:21" s="14" customFormat="1" ht="37.5" customHeight="1">
      <c r="A26" s="165" t="s">
        <v>384</v>
      </c>
      <c r="B26" s="24"/>
      <c r="C26" s="86" t="s">
        <v>54</v>
      </c>
      <c r="D26" s="166" t="s">
        <v>33</v>
      </c>
      <c r="E26" s="167" t="s">
        <v>39</v>
      </c>
      <c r="F26" s="167" t="s">
        <v>241</v>
      </c>
      <c r="G26" s="167" t="s">
        <v>34</v>
      </c>
      <c r="H26" s="167" t="s">
        <v>33</v>
      </c>
      <c r="I26" s="167" t="s">
        <v>34</v>
      </c>
      <c r="J26" s="167" t="s">
        <v>35</v>
      </c>
      <c r="K26" s="167" t="s">
        <v>33</v>
      </c>
      <c r="L26" s="168">
        <f>L29+L27</f>
        <v>6958028.07</v>
      </c>
      <c r="M26" s="168" t="e">
        <f aca="true" t="shared" si="3" ref="M26:T26">M29+M27</f>
        <v>#REF!</v>
      </c>
      <c r="N26" s="168" t="e">
        <f t="shared" si="3"/>
        <v>#REF!</v>
      </c>
      <c r="O26" s="168" t="e">
        <f t="shared" si="3"/>
        <v>#REF!</v>
      </c>
      <c r="P26" s="168" t="e">
        <f t="shared" si="3"/>
        <v>#REF!</v>
      </c>
      <c r="Q26" s="168" t="e">
        <f t="shared" si="3"/>
        <v>#REF!</v>
      </c>
      <c r="R26" s="168" t="e">
        <f t="shared" si="3"/>
        <v>#REF!</v>
      </c>
      <c r="S26" s="168" t="e">
        <f t="shared" si="3"/>
        <v>#REF!</v>
      </c>
      <c r="T26" s="168">
        <f t="shared" si="3"/>
        <v>4380924.0200000005</v>
      </c>
      <c r="U26" s="558">
        <f t="shared" si="0"/>
        <v>62.9621492745717</v>
      </c>
    </row>
    <row r="27" spans="1:21" s="14" customFormat="1" ht="36.75" customHeight="1">
      <c r="A27" s="194" t="s">
        <v>385</v>
      </c>
      <c r="B27" s="13"/>
      <c r="C27" s="43" t="s">
        <v>136</v>
      </c>
      <c r="D27" s="195" t="s">
        <v>33</v>
      </c>
      <c r="E27" s="195" t="s">
        <v>39</v>
      </c>
      <c r="F27" s="195" t="s">
        <v>241</v>
      </c>
      <c r="G27" s="195" t="s">
        <v>222</v>
      </c>
      <c r="H27" s="195" t="s">
        <v>33</v>
      </c>
      <c r="I27" s="195" t="s">
        <v>34</v>
      </c>
      <c r="J27" s="195" t="s">
        <v>35</v>
      </c>
      <c r="K27" s="195" t="s">
        <v>57</v>
      </c>
      <c r="L27" s="175">
        <f>L28</f>
        <v>141222.91</v>
      </c>
      <c r="M27" s="175" t="e">
        <f aca="true" t="shared" si="4" ref="M27:T28">M28</f>
        <v>#REF!</v>
      </c>
      <c r="N27" s="175" t="e">
        <f t="shared" si="4"/>
        <v>#REF!</v>
      </c>
      <c r="O27" s="175" t="e">
        <f t="shared" si="4"/>
        <v>#REF!</v>
      </c>
      <c r="P27" s="175" t="e">
        <f t="shared" si="4"/>
        <v>#REF!</v>
      </c>
      <c r="Q27" s="175" t="e">
        <f t="shared" si="4"/>
        <v>#REF!</v>
      </c>
      <c r="R27" s="175" t="e">
        <f t="shared" si="4"/>
        <v>#REF!</v>
      </c>
      <c r="S27" s="175" t="e">
        <f t="shared" si="4"/>
        <v>#REF!</v>
      </c>
      <c r="T27" s="175">
        <f t="shared" si="4"/>
        <v>141222.91</v>
      </c>
      <c r="U27" s="558">
        <f t="shared" si="0"/>
        <v>100</v>
      </c>
    </row>
    <row r="28" spans="1:21" ht="42.75" customHeight="1">
      <c r="A28" s="179"/>
      <c r="B28" s="13"/>
      <c r="C28" s="44" t="s">
        <v>55</v>
      </c>
      <c r="D28" s="180" t="s">
        <v>33</v>
      </c>
      <c r="E28" s="180" t="s">
        <v>39</v>
      </c>
      <c r="F28" s="180" t="s">
        <v>241</v>
      </c>
      <c r="G28" s="180" t="s">
        <v>222</v>
      </c>
      <c r="H28" s="180" t="s">
        <v>56</v>
      </c>
      <c r="I28" s="180" t="s">
        <v>219</v>
      </c>
      <c r="J28" s="180" t="s">
        <v>35</v>
      </c>
      <c r="K28" s="180" t="s">
        <v>57</v>
      </c>
      <c r="L28" s="189">
        <v>141222.91</v>
      </c>
      <c r="M28" s="169" t="e">
        <f t="shared" si="4"/>
        <v>#REF!</v>
      </c>
      <c r="N28" s="169" t="e">
        <f t="shared" si="4"/>
        <v>#REF!</v>
      </c>
      <c r="O28" s="169" t="e">
        <f t="shared" si="4"/>
        <v>#REF!</v>
      </c>
      <c r="P28" s="169" t="e">
        <f t="shared" si="4"/>
        <v>#REF!</v>
      </c>
      <c r="Q28" s="169" t="e">
        <f t="shared" si="4"/>
        <v>#REF!</v>
      </c>
      <c r="R28" s="169" t="e">
        <f t="shared" si="4"/>
        <v>#REF!</v>
      </c>
      <c r="S28" s="170" t="e">
        <f>#REF!=SUM(L28:R28)</f>
        <v>#REF!</v>
      </c>
      <c r="T28" s="196">
        <v>141222.91</v>
      </c>
      <c r="U28" s="558">
        <f t="shared" si="0"/>
        <v>100</v>
      </c>
    </row>
    <row r="29" spans="1:21" ht="93.75" customHeight="1">
      <c r="A29" s="194" t="s">
        <v>386</v>
      </c>
      <c r="B29" s="26"/>
      <c r="C29" s="45" t="s">
        <v>387</v>
      </c>
      <c r="D29" s="174" t="s">
        <v>33</v>
      </c>
      <c r="E29" s="173" t="s">
        <v>39</v>
      </c>
      <c r="F29" s="173" t="s">
        <v>241</v>
      </c>
      <c r="G29" s="173" t="s">
        <v>219</v>
      </c>
      <c r="H29" s="173" t="s">
        <v>33</v>
      </c>
      <c r="I29" s="173" t="s">
        <v>34</v>
      </c>
      <c r="J29" s="173" t="s">
        <v>35</v>
      </c>
      <c r="K29" s="173" t="s">
        <v>57</v>
      </c>
      <c r="L29" s="178">
        <f aca="true" t="shared" si="5" ref="L29:T29">L30+L33+L35+L39+L37</f>
        <v>6816805.16</v>
      </c>
      <c r="M29" s="178" t="e">
        <f t="shared" si="5"/>
        <v>#REF!</v>
      </c>
      <c r="N29" s="178" t="e">
        <f t="shared" si="5"/>
        <v>#REF!</v>
      </c>
      <c r="O29" s="178" t="e">
        <f t="shared" si="5"/>
        <v>#REF!</v>
      </c>
      <c r="P29" s="178" t="e">
        <f t="shared" si="5"/>
        <v>#REF!</v>
      </c>
      <c r="Q29" s="178" t="e">
        <f t="shared" si="5"/>
        <v>#REF!</v>
      </c>
      <c r="R29" s="178" t="e">
        <f t="shared" si="5"/>
        <v>#REF!</v>
      </c>
      <c r="S29" s="178" t="e">
        <f t="shared" si="5"/>
        <v>#REF!</v>
      </c>
      <c r="T29" s="178">
        <f t="shared" si="5"/>
        <v>4239701.11</v>
      </c>
      <c r="U29" s="558">
        <f t="shared" si="0"/>
        <v>62.19484069865949</v>
      </c>
    </row>
    <row r="30" spans="1:21" ht="78.75" customHeight="1">
      <c r="A30" s="179"/>
      <c r="B30" s="26"/>
      <c r="C30" s="46" t="s">
        <v>388</v>
      </c>
      <c r="D30" s="197" t="s">
        <v>33</v>
      </c>
      <c r="E30" s="197" t="s">
        <v>39</v>
      </c>
      <c r="F30" s="197" t="s">
        <v>241</v>
      </c>
      <c r="G30" s="197" t="s">
        <v>219</v>
      </c>
      <c r="H30" s="197" t="s">
        <v>58</v>
      </c>
      <c r="I30" s="197" t="s">
        <v>34</v>
      </c>
      <c r="J30" s="197" t="s">
        <v>35</v>
      </c>
      <c r="K30" s="197" t="s">
        <v>57</v>
      </c>
      <c r="L30" s="198">
        <f>L31+L32</f>
        <v>2975000</v>
      </c>
      <c r="M30" s="198" t="e">
        <f>M31+M32+#REF!</f>
        <v>#REF!</v>
      </c>
      <c r="N30" s="198" t="e">
        <f>N31+N32+#REF!</f>
        <v>#REF!</v>
      </c>
      <c r="O30" s="198" t="e">
        <f>O31+O32+#REF!</f>
        <v>#REF!</v>
      </c>
      <c r="P30" s="198" t="e">
        <f>P31+P32+#REF!</f>
        <v>#REF!</v>
      </c>
      <c r="Q30" s="198" t="e">
        <f>Q31+Q32+#REF!</f>
        <v>#REF!</v>
      </c>
      <c r="R30" s="198" t="e">
        <f>R31+R32+#REF!</f>
        <v>#REF!</v>
      </c>
      <c r="S30" s="198" t="e">
        <f>S31+S32+#REF!</f>
        <v>#REF!</v>
      </c>
      <c r="T30" s="198">
        <f>T31+T32</f>
        <v>1904719.65</v>
      </c>
      <c r="U30" s="558">
        <f t="shared" si="0"/>
        <v>64.02418991596637</v>
      </c>
    </row>
    <row r="31" spans="1:21" ht="99" customHeight="1">
      <c r="A31" s="179"/>
      <c r="B31" s="26"/>
      <c r="C31" s="47" t="s">
        <v>129</v>
      </c>
      <c r="D31" s="183" t="s">
        <v>33</v>
      </c>
      <c r="E31" s="183" t="s">
        <v>39</v>
      </c>
      <c r="F31" s="183" t="s">
        <v>241</v>
      </c>
      <c r="G31" s="183" t="s">
        <v>219</v>
      </c>
      <c r="H31" s="183" t="s">
        <v>58</v>
      </c>
      <c r="I31" s="183" t="s">
        <v>219</v>
      </c>
      <c r="J31" s="183" t="s">
        <v>35</v>
      </c>
      <c r="K31" s="183" t="s">
        <v>57</v>
      </c>
      <c r="L31" s="189">
        <v>1400000</v>
      </c>
      <c r="M31" s="185"/>
      <c r="N31" s="185"/>
      <c r="O31" s="185"/>
      <c r="P31" s="185"/>
      <c r="Q31" s="185"/>
      <c r="R31" s="186"/>
      <c r="S31" s="186"/>
      <c r="T31" s="199">
        <v>1287888.96</v>
      </c>
      <c r="U31" s="558">
        <f t="shared" si="0"/>
        <v>91.99206857142856</v>
      </c>
    </row>
    <row r="32" spans="1:21" ht="98.25" customHeight="1">
      <c r="A32" s="179"/>
      <c r="B32" s="26"/>
      <c r="C32" s="48" t="s">
        <v>148</v>
      </c>
      <c r="D32" s="183" t="s">
        <v>33</v>
      </c>
      <c r="E32" s="183" t="s">
        <v>39</v>
      </c>
      <c r="F32" s="183" t="s">
        <v>241</v>
      </c>
      <c r="G32" s="183" t="s">
        <v>219</v>
      </c>
      <c r="H32" s="183" t="s">
        <v>58</v>
      </c>
      <c r="I32" s="183" t="s">
        <v>264</v>
      </c>
      <c r="J32" s="183" t="s">
        <v>35</v>
      </c>
      <c r="K32" s="183" t="s">
        <v>57</v>
      </c>
      <c r="L32" s="189">
        <v>1575000</v>
      </c>
      <c r="M32" s="185" t="e">
        <f>#REF!</f>
        <v>#REF!</v>
      </c>
      <c r="N32" s="185" t="e">
        <f>#REF!</f>
        <v>#REF!</v>
      </c>
      <c r="O32" s="185" t="e">
        <f>#REF!</f>
        <v>#REF!</v>
      </c>
      <c r="P32" s="185" t="e">
        <f>#REF!</f>
        <v>#REF!</v>
      </c>
      <c r="Q32" s="185" t="e">
        <f>#REF!</f>
        <v>#REF!</v>
      </c>
      <c r="R32" s="186" t="e">
        <f>#REF!</f>
        <v>#REF!</v>
      </c>
      <c r="S32" s="186" t="e">
        <f>#REF!=SUM(L32:R32)</f>
        <v>#REF!</v>
      </c>
      <c r="T32" s="200">
        <v>616830.69</v>
      </c>
      <c r="U32" s="558">
        <f t="shared" si="0"/>
        <v>39.16385333333333</v>
      </c>
    </row>
    <row r="33" spans="1:21" ht="93.75" customHeight="1">
      <c r="A33" s="179"/>
      <c r="B33" s="26"/>
      <c r="C33" s="49" t="s">
        <v>303</v>
      </c>
      <c r="D33" s="197" t="s">
        <v>33</v>
      </c>
      <c r="E33" s="197" t="s">
        <v>39</v>
      </c>
      <c r="F33" s="197" t="s">
        <v>241</v>
      </c>
      <c r="G33" s="197" t="s">
        <v>219</v>
      </c>
      <c r="H33" s="197" t="s">
        <v>42</v>
      </c>
      <c r="I33" s="197" t="s">
        <v>34</v>
      </c>
      <c r="J33" s="197" t="s">
        <v>35</v>
      </c>
      <c r="K33" s="197" t="s">
        <v>57</v>
      </c>
      <c r="L33" s="198">
        <f>L34</f>
        <v>377000</v>
      </c>
      <c r="M33" s="198">
        <f aca="true" t="shared" si="6" ref="M33:T33">M34</f>
        <v>0</v>
      </c>
      <c r="N33" s="198">
        <f t="shared" si="6"/>
        <v>0</v>
      </c>
      <c r="O33" s="198">
        <f t="shared" si="6"/>
        <v>0</v>
      </c>
      <c r="P33" s="198">
        <f t="shared" si="6"/>
        <v>0</v>
      </c>
      <c r="Q33" s="198">
        <f t="shared" si="6"/>
        <v>0</v>
      </c>
      <c r="R33" s="198">
        <f t="shared" si="6"/>
        <v>0</v>
      </c>
      <c r="S33" s="198">
        <f t="shared" si="6"/>
        <v>0</v>
      </c>
      <c r="T33" s="198">
        <f t="shared" si="6"/>
        <v>376872</v>
      </c>
      <c r="U33" s="558">
        <f t="shared" si="0"/>
        <v>99.96604774535808</v>
      </c>
    </row>
    <row r="34" spans="1:21" ht="71.25" customHeight="1">
      <c r="A34" s="179"/>
      <c r="B34" s="26"/>
      <c r="C34" s="50" t="s">
        <v>301</v>
      </c>
      <c r="D34" s="183" t="s">
        <v>33</v>
      </c>
      <c r="E34" s="183" t="s">
        <v>39</v>
      </c>
      <c r="F34" s="183" t="s">
        <v>241</v>
      </c>
      <c r="G34" s="183" t="s">
        <v>219</v>
      </c>
      <c r="H34" s="183" t="s">
        <v>74</v>
      </c>
      <c r="I34" s="183" t="s">
        <v>219</v>
      </c>
      <c r="J34" s="183" t="s">
        <v>35</v>
      </c>
      <c r="K34" s="183" t="s">
        <v>57</v>
      </c>
      <c r="L34" s="189">
        <v>377000</v>
      </c>
      <c r="M34" s="185"/>
      <c r="N34" s="185"/>
      <c r="O34" s="185"/>
      <c r="P34" s="185"/>
      <c r="Q34" s="185"/>
      <c r="R34" s="186"/>
      <c r="S34" s="186"/>
      <c r="T34" s="201">
        <v>376872</v>
      </c>
      <c r="U34" s="558">
        <f t="shared" si="0"/>
        <v>99.96604774535808</v>
      </c>
    </row>
    <row r="35" spans="1:21" ht="105.75" customHeight="1">
      <c r="A35" s="179"/>
      <c r="B35" s="26"/>
      <c r="C35" s="49" t="s">
        <v>389</v>
      </c>
      <c r="D35" s="197" t="s">
        <v>243</v>
      </c>
      <c r="E35" s="197" t="s">
        <v>39</v>
      </c>
      <c r="F35" s="197" t="s">
        <v>241</v>
      </c>
      <c r="G35" s="197" t="s">
        <v>219</v>
      </c>
      <c r="H35" s="197" t="s">
        <v>44</v>
      </c>
      <c r="I35" s="197" t="s">
        <v>34</v>
      </c>
      <c r="J35" s="197" t="s">
        <v>35</v>
      </c>
      <c r="K35" s="197" t="s">
        <v>57</v>
      </c>
      <c r="L35" s="198">
        <f>L36</f>
        <v>470000</v>
      </c>
      <c r="M35" s="185" t="e">
        <f>#REF!</f>
        <v>#REF!</v>
      </c>
      <c r="N35" s="185" t="e">
        <f>#REF!</f>
        <v>#REF!</v>
      </c>
      <c r="O35" s="185" t="e">
        <f>#REF!</f>
        <v>#REF!</v>
      </c>
      <c r="P35" s="185" t="e">
        <f>#REF!</f>
        <v>#REF!</v>
      </c>
      <c r="Q35" s="185" t="e">
        <f>#REF!</f>
        <v>#REF!</v>
      </c>
      <c r="R35" s="186" t="e">
        <f>#REF!</f>
        <v>#REF!</v>
      </c>
      <c r="S35" s="186" t="e">
        <f>#REF!=SUM(L35:R35)</f>
        <v>#REF!</v>
      </c>
      <c r="T35" s="202">
        <f>T36</f>
        <v>475552.72</v>
      </c>
      <c r="U35" s="558">
        <f t="shared" si="0"/>
        <v>101.18142978723404</v>
      </c>
    </row>
    <row r="36" spans="1:21" ht="70.5" customHeight="1">
      <c r="A36" s="179"/>
      <c r="B36" s="29"/>
      <c r="C36" s="50" t="s">
        <v>390</v>
      </c>
      <c r="D36" s="183" t="s">
        <v>33</v>
      </c>
      <c r="E36" s="183" t="s">
        <v>39</v>
      </c>
      <c r="F36" s="183" t="s">
        <v>241</v>
      </c>
      <c r="G36" s="183" t="s">
        <v>219</v>
      </c>
      <c r="H36" s="183" t="s">
        <v>59</v>
      </c>
      <c r="I36" s="183" t="s">
        <v>219</v>
      </c>
      <c r="J36" s="183" t="s">
        <v>35</v>
      </c>
      <c r="K36" s="183" t="s">
        <v>57</v>
      </c>
      <c r="L36" s="189">
        <v>470000</v>
      </c>
      <c r="M36" s="185"/>
      <c r="N36" s="185"/>
      <c r="O36" s="185"/>
      <c r="P36" s="185"/>
      <c r="Q36" s="185"/>
      <c r="R36" s="186"/>
      <c r="S36" s="186"/>
      <c r="T36" s="203">
        <v>475552.72</v>
      </c>
      <c r="U36" s="558">
        <f t="shared" si="0"/>
        <v>101.18142978723404</v>
      </c>
    </row>
    <row r="37" spans="1:21" ht="70.5" customHeight="1">
      <c r="A37" s="179"/>
      <c r="B37" s="29"/>
      <c r="C37" s="95" t="s">
        <v>459</v>
      </c>
      <c r="D37" s="204" t="s">
        <v>33</v>
      </c>
      <c r="E37" s="204" t="s">
        <v>39</v>
      </c>
      <c r="F37" s="204" t="s">
        <v>241</v>
      </c>
      <c r="G37" s="204" t="s">
        <v>216</v>
      </c>
      <c r="H37" s="204" t="s">
        <v>45</v>
      </c>
      <c r="I37" s="204" t="s">
        <v>34</v>
      </c>
      <c r="J37" s="204" t="s">
        <v>35</v>
      </c>
      <c r="K37" s="204" t="s">
        <v>57</v>
      </c>
      <c r="L37" s="205">
        <f>L38</f>
        <v>900000</v>
      </c>
      <c r="M37" s="206"/>
      <c r="N37" s="206"/>
      <c r="O37" s="206"/>
      <c r="P37" s="206"/>
      <c r="Q37" s="206"/>
      <c r="R37" s="207"/>
      <c r="S37" s="207"/>
      <c r="T37" s="208">
        <f>T38</f>
        <v>608668.79</v>
      </c>
      <c r="U37" s="559">
        <f t="shared" si="0"/>
        <v>67.62986555555555</v>
      </c>
    </row>
    <row r="38" spans="1:21" ht="70.5" customHeight="1">
      <c r="A38" s="179"/>
      <c r="B38" s="29"/>
      <c r="C38" s="94" t="s">
        <v>459</v>
      </c>
      <c r="D38" s="183" t="s">
        <v>33</v>
      </c>
      <c r="E38" s="183" t="s">
        <v>39</v>
      </c>
      <c r="F38" s="183" t="s">
        <v>241</v>
      </c>
      <c r="G38" s="183" t="s">
        <v>216</v>
      </c>
      <c r="H38" s="183" t="s">
        <v>458</v>
      </c>
      <c r="I38" s="183" t="s">
        <v>219</v>
      </c>
      <c r="J38" s="183" t="s">
        <v>35</v>
      </c>
      <c r="K38" s="183" t="s">
        <v>57</v>
      </c>
      <c r="L38" s="189">
        <v>900000</v>
      </c>
      <c r="M38" s="185"/>
      <c r="N38" s="185"/>
      <c r="O38" s="185"/>
      <c r="P38" s="185"/>
      <c r="Q38" s="185"/>
      <c r="R38" s="186"/>
      <c r="S38" s="186"/>
      <c r="T38" s="209">
        <v>608668.79</v>
      </c>
      <c r="U38" s="558">
        <f>T38/L38*100</f>
        <v>67.62986555555555</v>
      </c>
    </row>
    <row r="39" spans="1:21" ht="46.5" customHeight="1">
      <c r="A39" s="179"/>
      <c r="B39" s="29"/>
      <c r="C39" s="51" t="s">
        <v>440</v>
      </c>
      <c r="D39" s="210" t="s">
        <v>243</v>
      </c>
      <c r="E39" s="210" t="s">
        <v>39</v>
      </c>
      <c r="F39" s="210" t="s">
        <v>241</v>
      </c>
      <c r="G39" s="210" t="s">
        <v>219</v>
      </c>
      <c r="H39" s="210" t="s">
        <v>442</v>
      </c>
      <c r="I39" s="210" t="s">
        <v>34</v>
      </c>
      <c r="J39" s="210" t="s">
        <v>35</v>
      </c>
      <c r="K39" s="210" t="s">
        <v>57</v>
      </c>
      <c r="L39" s="211">
        <f>L40</f>
        <v>2094805.16</v>
      </c>
      <c r="M39" s="212"/>
      <c r="N39" s="212"/>
      <c r="O39" s="212"/>
      <c r="P39" s="212"/>
      <c r="Q39" s="212"/>
      <c r="R39" s="213"/>
      <c r="S39" s="213"/>
      <c r="T39" s="214">
        <f>T40</f>
        <v>873887.95</v>
      </c>
      <c r="U39" s="558">
        <f t="shared" si="0"/>
        <v>41.716908411663454</v>
      </c>
    </row>
    <row r="40" spans="1:21" ht="36" customHeight="1">
      <c r="A40" s="179"/>
      <c r="B40" s="29"/>
      <c r="C40" s="52" t="s">
        <v>441</v>
      </c>
      <c r="D40" s="183" t="s">
        <v>33</v>
      </c>
      <c r="E40" s="183" t="s">
        <v>39</v>
      </c>
      <c r="F40" s="183" t="s">
        <v>241</v>
      </c>
      <c r="G40" s="183" t="s">
        <v>219</v>
      </c>
      <c r="H40" s="183" t="s">
        <v>442</v>
      </c>
      <c r="I40" s="183" t="s">
        <v>219</v>
      </c>
      <c r="J40" s="183" t="s">
        <v>35</v>
      </c>
      <c r="K40" s="183" t="s">
        <v>57</v>
      </c>
      <c r="L40" s="189">
        <v>2094805.16</v>
      </c>
      <c r="M40" s="185"/>
      <c r="N40" s="185"/>
      <c r="O40" s="185"/>
      <c r="P40" s="185"/>
      <c r="Q40" s="185"/>
      <c r="R40" s="186"/>
      <c r="S40" s="186"/>
      <c r="T40" s="209">
        <v>873887.95</v>
      </c>
      <c r="U40" s="558">
        <f t="shared" si="0"/>
        <v>41.716908411663454</v>
      </c>
    </row>
    <row r="41" spans="1:21" ht="24" customHeight="1">
      <c r="A41" s="165" t="s">
        <v>391</v>
      </c>
      <c r="B41" s="13"/>
      <c r="C41" s="35" t="s">
        <v>60</v>
      </c>
      <c r="D41" s="166" t="s">
        <v>33</v>
      </c>
      <c r="E41" s="167" t="s">
        <v>39</v>
      </c>
      <c r="F41" s="167" t="s">
        <v>217</v>
      </c>
      <c r="G41" s="167" t="s">
        <v>34</v>
      </c>
      <c r="H41" s="167" t="s">
        <v>33</v>
      </c>
      <c r="I41" s="167" t="s">
        <v>34</v>
      </c>
      <c r="J41" s="167" t="s">
        <v>35</v>
      </c>
      <c r="K41" s="167" t="s">
        <v>33</v>
      </c>
      <c r="L41" s="168">
        <f>L42</f>
        <v>63000</v>
      </c>
      <c r="M41" s="169" t="e">
        <f>#REF!+#REF!+#REF!</f>
        <v>#REF!</v>
      </c>
      <c r="N41" s="169" t="e">
        <f>#REF!+#REF!+#REF!</f>
        <v>#REF!</v>
      </c>
      <c r="O41" s="169" t="e">
        <f>#REF!+#REF!+#REF!</f>
        <v>#REF!</v>
      </c>
      <c r="P41" s="169" t="e">
        <f>#REF!+#REF!+#REF!</f>
        <v>#REF!</v>
      </c>
      <c r="Q41" s="169" t="e">
        <f>#REF!+#REF!+#REF!</f>
        <v>#REF!</v>
      </c>
      <c r="R41" s="170" t="e">
        <f>#REF!+#REF!+#REF!</f>
        <v>#REF!</v>
      </c>
      <c r="S41" s="170" t="e">
        <f>#REF!=SUM(L41:R41)</f>
        <v>#REF!</v>
      </c>
      <c r="T41" s="171">
        <f>T42</f>
        <v>64653.600000000006</v>
      </c>
      <c r="U41" s="558">
        <f t="shared" si="0"/>
        <v>102.62476190476191</v>
      </c>
    </row>
    <row r="42" spans="1:21" s="14" customFormat="1" ht="24.75" customHeight="1">
      <c r="A42" s="194" t="s">
        <v>392</v>
      </c>
      <c r="B42" s="28"/>
      <c r="C42" s="36" t="s">
        <v>61</v>
      </c>
      <c r="D42" s="173" t="s">
        <v>33</v>
      </c>
      <c r="E42" s="173" t="s">
        <v>39</v>
      </c>
      <c r="F42" s="173" t="s">
        <v>217</v>
      </c>
      <c r="G42" s="173" t="s">
        <v>213</v>
      </c>
      <c r="H42" s="173" t="s">
        <v>33</v>
      </c>
      <c r="I42" s="173" t="s">
        <v>213</v>
      </c>
      <c r="J42" s="173" t="s">
        <v>35</v>
      </c>
      <c r="K42" s="173" t="s">
        <v>57</v>
      </c>
      <c r="L42" s="175">
        <f>L43+L44</f>
        <v>63000</v>
      </c>
      <c r="M42" s="185"/>
      <c r="N42" s="185"/>
      <c r="O42" s="185"/>
      <c r="P42" s="185"/>
      <c r="Q42" s="185"/>
      <c r="R42" s="186"/>
      <c r="S42" s="186"/>
      <c r="T42" s="175">
        <f>T43+T44</f>
        <v>64653.600000000006</v>
      </c>
      <c r="U42" s="558">
        <f t="shared" si="0"/>
        <v>102.62476190476191</v>
      </c>
    </row>
    <row r="43" spans="1:21" s="5" customFormat="1" ht="32.25" customHeight="1">
      <c r="A43" s="194"/>
      <c r="B43" s="26"/>
      <c r="C43" s="44" t="s">
        <v>62</v>
      </c>
      <c r="D43" s="183" t="s">
        <v>33</v>
      </c>
      <c r="E43" s="183" t="s">
        <v>39</v>
      </c>
      <c r="F43" s="183" t="s">
        <v>217</v>
      </c>
      <c r="G43" s="183" t="s">
        <v>213</v>
      </c>
      <c r="H43" s="183" t="s">
        <v>40</v>
      </c>
      <c r="I43" s="183" t="s">
        <v>213</v>
      </c>
      <c r="J43" s="183" t="s">
        <v>35</v>
      </c>
      <c r="K43" s="183" t="s">
        <v>57</v>
      </c>
      <c r="L43" s="189">
        <v>23000</v>
      </c>
      <c r="M43" s="185"/>
      <c r="N43" s="185"/>
      <c r="O43" s="185"/>
      <c r="P43" s="185"/>
      <c r="Q43" s="185"/>
      <c r="R43" s="186"/>
      <c r="S43" s="186"/>
      <c r="T43" s="215">
        <v>22732.19</v>
      </c>
      <c r="U43" s="558">
        <f t="shared" si="0"/>
        <v>98.83560869565217</v>
      </c>
    </row>
    <row r="44" spans="1:21" ht="28.5" customHeight="1">
      <c r="A44" s="216"/>
      <c r="B44" s="25"/>
      <c r="C44" s="44" t="s">
        <v>63</v>
      </c>
      <c r="D44" s="183" t="s">
        <v>33</v>
      </c>
      <c r="E44" s="183" t="s">
        <v>39</v>
      </c>
      <c r="F44" s="183" t="s">
        <v>217</v>
      </c>
      <c r="G44" s="183" t="s">
        <v>213</v>
      </c>
      <c r="H44" s="183" t="s">
        <v>45</v>
      </c>
      <c r="I44" s="183" t="s">
        <v>213</v>
      </c>
      <c r="J44" s="183" t="s">
        <v>35</v>
      </c>
      <c r="K44" s="183" t="s">
        <v>57</v>
      </c>
      <c r="L44" s="189">
        <f>L45+L46</f>
        <v>40000</v>
      </c>
      <c r="M44" s="189">
        <f aca="true" t="shared" si="7" ref="M44:T44">M45+M46</f>
        <v>0</v>
      </c>
      <c r="N44" s="189">
        <f t="shared" si="7"/>
        <v>0</v>
      </c>
      <c r="O44" s="189">
        <f t="shared" si="7"/>
        <v>0</v>
      </c>
      <c r="P44" s="189">
        <f t="shared" si="7"/>
        <v>0</v>
      </c>
      <c r="Q44" s="189">
        <f t="shared" si="7"/>
        <v>0</v>
      </c>
      <c r="R44" s="189">
        <f t="shared" si="7"/>
        <v>0</v>
      </c>
      <c r="S44" s="189">
        <f t="shared" si="7"/>
        <v>0</v>
      </c>
      <c r="T44" s="189">
        <f t="shared" si="7"/>
        <v>41921.41</v>
      </c>
      <c r="U44" s="558">
        <f t="shared" si="0"/>
        <v>104.80352500000001</v>
      </c>
    </row>
    <row r="45" spans="1:21" ht="28.5" customHeight="1">
      <c r="A45" s="216"/>
      <c r="B45" s="25"/>
      <c r="C45" s="44" t="s">
        <v>462</v>
      </c>
      <c r="D45" s="183" t="s">
        <v>33</v>
      </c>
      <c r="E45" s="183" t="s">
        <v>39</v>
      </c>
      <c r="F45" s="183" t="s">
        <v>217</v>
      </c>
      <c r="G45" s="183" t="s">
        <v>213</v>
      </c>
      <c r="H45" s="183" t="s">
        <v>460</v>
      </c>
      <c r="I45" s="183" t="s">
        <v>213</v>
      </c>
      <c r="J45" s="183" t="s">
        <v>35</v>
      </c>
      <c r="K45" s="183" t="s">
        <v>57</v>
      </c>
      <c r="L45" s="189">
        <v>46000</v>
      </c>
      <c r="M45" s="185"/>
      <c r="N45" s="185"/>
      <c r="O45" s="185"/>
      <c r="P45" s="185"/>
      <c r="Q45" s="186"/>
      <c r="R45" s="186"/>
      <c r="S45" s="187"/>
      <c r="T45" s="217">
        <v>45926.72</v>
      </c>
      <c r="U45" s="558">
        <f t="shared" si="0"/>
        <v>99.84069565217392</v>
      </c>
    </row>
    <row r="46" spans="1:21" ht="28.5" customHeight="1">
      <c r="A46" s="216"/>
      <c r="B46" s="25"/>
      <c r="C46" s="44" t="s">
        <v>463</v>
      </c>
      <c r="D46" s="183" t="s">
        <v>33</v>
      </c>
      <c r="E46" s="183" t="s">
        <v>39</v>
      </c>
      <c r="F46" s="183" t="s">
        <v>217</v>
      </c>
      <c r="G46" s="183" t="s">
        <v>213</v>
      </c>
      <c r="H46" s="183" t="s">
        <v>461</v>
      </c>
      <c r="I46" s="183" t="s">
        <v>213</v>
      </c>
      <c r="J46" s="183" t="s">
        <v>35</v>
      </c>
      <c r="K46" s="183" t="s">
        <v>57</v>
      </c>
      <c r="L46" s="189">
        <v>-6000</v>
      </c>
      <c r="M46" s="185"/>
      <c r="N46" s="185"/>
      <c r="O46" s="185"/>
      <c r="P46" s="185"/>
      <c r="Q46" s="186"/>
      <c r="R46" s="186"/>
      <c r="S46" s="187"/>
      <c r="T46" s="217">
        <v>-4005.31</v>
      </c>
      <c r="U46" s="558">
        <f t="shared" si="0"/>
        <v>66.75516666666667</v>
      </c>
    </row>
    <row r="47" spans="1:21" ht="36.75" customHeight="1">
      <c r="A47" s="165" t="s">
        <v>393</v>
      </c>
      <c r="B47" s="13"/>
      <c r="C47" s="35" t="s">
        <v>64</v>
      </c>
      <c r="D47" s="167" t="s">
        <v>33</v>
      </c>
      <c r="E47" s="167" t="s">
        <v>39</v>
      </c>
      <c r="F47" s="167" t="s">
        <v>264</v>
      </c>
      <c r="G47" s="167" t="s">
        <v>34</v>
      </c>
      <c r="H47" s="167" t="s">
        <v>33</v>
      </c>
      <c r="I47" s="167" t="s">
        <v>34</v>
      </c>
      <c r="J47" s="167" t="s">
        <v>35</v>
      </c>
      <c r="K47" s="167" t="s">
        <v>33</v>
      </c>
      <c r="L47" s="168">
        <f aca="true" t="shared" si="8" ref="L47:R50">L48</f>
        <v>19502000</v>
      </c>
      <c r="M47" s="169">
        <f t="shared" si="8"/>
        <v>0</v>
      </c>
      <c r="N47" s="169">
        <f t="shared" si="8"/>
        <v>0</v>
      </c>
      <c r="O47" s="169">
        <f t="shared" si="8"/>
        <v>0</v>
      </c>
      <c r="P47" s="169">
        <f t="shared" si="8"/>
        <v>0</v>
      </c>
      <c r="Q47" s="170">
        <f t="shared" si="8"/>
        <v>0</v>
      </c>
      <c r="R47" s="170" t="e">
        <f>#REF!=SUM(L47:Q47)</f>
        <v>#REF!</v>
      </c>
      <c r="S47" s="187">
        <v>360000</v>
      </c>
      <c r="T47" s="171">
        <f>T48+T50</f>
        <v>19029009.9</v>
      </c>
      <c r="U47" s="558">
        <f t="shared" si="0"/>
        <v>97.57465849656445</v>
      </c>
    </row>
    <row r="48" spans="1:21" ht="24" customHeight="1">
      <c r="A48" s="218" t="s">
        <v>394</v>
      </c>
      <c r="B48" s="13"/>
      <c r="C48" s="53" t="s">
        <v>137</v>
      </c>
      <c r="D48" s="219" t="s">
        <v>33</v>
      </c>
      <c r="E48" s="219" t="s">
        <v>39</v>
      </c>
      <c r="F48" s="219" t="s">
        <v>264</v>
      </c>
      <c r="G48" s="219" t="s">
        <v>213</v>
      </c>
      <c r="H48" s="219" t="s">
        <v>138</v>
      </c>
      <c r="I48" s="219" t="s">
        <v>34</v>
      </c>
      <c r="J48" s="219" t="s">
        <v>35</v>
      </c>
      <c r="K48" s="219" t="s">
        <v>66</v>
      </c>
      <c r="L48" s="220">
        <f>L49+L51</f>
        <v>19502000</v>
      </c>
      <c r="M48" s="221">
        <f t="shared" si="8"/>
        <v>0</v>
      </c>
      <c r="N48" s="221">
        <f t="shared" si="8"/>
        <v>0</v>
      </c>
      <c r="O48" s="221">
        <f t="shared" si="8"/>
        <v>0</v>
      </c>
      <c r="P48" s="221">
        <f t="shared" si="8"/>
        <v>0</v>
      </c>
      <c r="Q48" s="221">
        <f t="shared" si="8"/>
        <v>0</v>
      </c>
      <c r="R48" s="222">
        <f t="shared" si="8"/>
        <v>0</v>
      </c>
      <c r="S48" s="222" t="e">
        <f>#REF!=SUM(L48:R48)</f>
        <v>#REF!</v>
      </c>
      <c r="T48" s="220">
        <f>T49</f>
        <v>16523381.91</v>
      </c>
      <c r="U48" s="558">
        <f t="shared" si="0"/>
        <v>84.72660193826275</v>
      </c>
    </row>
    <row r="49" spans="1:21" ht="39" customHeight="1">
      <c r="A49" s="218"/>
      <c r="B49" s="26"/>
      <c r="C49" s="38" t="s">
        <v>67</v>
      </c>
      <c r="D49" s="183" t="s">
        <v>33</v>
      </c>
      <c r="E49" s="183" t="s">
        <v>39</v>
      </c>
      <c r="F49" s="183" t="s">
        <v>264</v>
      </c>
      <c r="G49" s="183" t="s">
        <v>213</v>
      </c>
      <c r="H49" s="183" t="s">
        <v>65</v>
      </c>
      <c r="I49" s="183" t="s">
        <v>219</v>
      </c>
      <c r="J49" s="183" t="s">
        <v>35</v>
      </c>
      <c r="K49" s="183" t="s">
        <v>66</v>
      </c>
      <c r="L49" s="189">
        <v>17000000</v>
      </c>
      <c r="M49" s="176">
        <f aca="true" t="shared" si="9" ref="M49:R49">M53</f>
        <v>0</v>
      </c>
      <c r="N49" s="176">
        <f t="shared" si="9"/>
        <v>0</v>
      </c>
      <c r="O49" s="176">
        <f t="shared" si="9"/>
        <v>0</v>
      </c>
      <c r="P49" s="176">
        <f t="shared" si="9"/>
        <v>0</v>
      </c>
      <c r="Q49" s="176">
        <f t="shared" si="9"/>
        <v>0</v>
      </c>
      <c r="R49" s="177">
        <f t="shared" si="9"/>
        <v>0</v>
      </c>
      <c r="S49" s="177" t="e">
        <f>#REF!=SUM(L49:R49)</f>
        <v>#REF!</v>
      </c>
      <c r="T49" s="223">
        <v>16523381.91</v>
      </c>
      <c r="U49" s="558">
        <f t="shared" si="0"/>
        <v>97.19636417647058</v>
      </c>
    </row>
    <row r="50" spans="1:21" ht="27" customHeight="1">
      <c r="A50" s="218" t="s">
        <v>170</v>
      </c>
      <c r="B50" s="26"/>
      <c r="C50" s="53" t="s">
        <v>169</v>
      </c>
      <c r="D50" s="219" t="s">
        <v>33</v>
      </c>
      <c r="E50" s="219" t="s">
        <v>39</v>
      </c>
      <c r="F50" s="219" t="s">
        <v>264</v>
      </c>
      <c r="G50" s="219" t="s">
        <v>220</v>
      </c>
      <c r="H50" s="219" t="s">
        <v>138</v>
      </c>
      <c r="I50" s="219" t="s">
        <v>34</v>
      </c>
      <c r="J50" s="219" t="s">
        <v>35</v>
      </c>
      <c r="K50" s="219" t="s">
        <v>66</v>
      </c>
      <c r="L50" s="220">
        <f>L51</f>
        <v>2502000</v>
      </c>
      <c r="M50" s="221">
        <f t="shared" si="8"/>
        <v>0</v>
      </c>
      <c r="N50" s="221">
        <f t="shared" si="8"/>
        <v>0</v>
      </c>
      <c r="O50" s="221">
        <f t="shared" si="8"/>
        <v>0</v>
      </c>
      <c r="P50" s="221">
        <f t="shared" si="8"/>
        <v>0</v>
      </c>
      <c r="Q50" s="221">
        <f t="shared" si="8"/>
        <v>0</v>
      </c>
      <c r="R50" s="222">
        <f t="shared" si="8"/>
        <v>0</v>
      </c>
      <c r="S50" s="222" t="e">
        <f>#REF!=SUM(L50:R50)</f>
        <v>#REF!</v>
      </c>
      <c r="T50" s="220">
        <f>T51</f>
        <v>2505627.99</v>
      </c>
      <c r="U50" s="558">
        <f t="shared" si="0"/>
        <v>100.14500359712231</v>
      </c>
    </row>
    <row r="51" spans="1:21" ht="43.5" customHeight="1">
      <c r="A51" s="218"/>
      <c r="B51" s="26"/>
      <c r="C51" s="38" t="s">
        <v>168</v>
      </c>
      <c r="D51" s="183" t="s">
        <v>33</v>
      </c>
      <c r="E51" s="183" t="s">
        <v>39</v>
      </c>
      <c r="F51" s="183" t="s">
        <v>264</v>
      </c>
      <c r="G51" s="183" t="s">
        <v>220</v>
      </c>
      <c r="H51" s="183" t="s">
        <v>65</v>
      </c>
      <c r="I51" s="183" t="s">
        <v>219</v>
      </c>
      <c r="J51" s="183" t="s">
        <v>35</v>
      </c>
      <c r="K51" s="183" t="s">
        <v>66</v>
      </c>
      <c r="L51" s="189">
        <v>2502000</v>
      </c>
      <c r="M51" s="176">
        <f aca="true" t="shared" si="10" ref="M51:R51">M54</f>
        <v>0</v>
      </c>
      <c r="N51" s="176">
        <f t="shared" si="10"/>
        <v>0</v>
      </c>
      <c r="O51" s="176">
        <f t="shared" si="10"/>
        <v>0</v>
      </c>
      <c r="P51" s="176">
        <f t="shared" si="10"/>
        <v>0</v>
      </c>
      <c r="Q51" s="176">
        <f t="shared" si="10"/>
        <v>0</v>
      </c>
      <c r="R51" s="177">
        <f t="shared" si="10"/>
        <v>0</v>
      </c>
      <c r="S51" s="177" t="e">
        <f>#REF!=SUM(L51:R51)</f>
        <v>#REF!</v>
      </c>
      <c r="T51" s="223">
        <v>2505627.99</v>
      </c>
      <c r="U51" s="558">
        <f t="shared" si="0"/>
        <v>100.14500359712231</v>
      </c>
    </row>
    <row r="52" spans="1:21" ht="44.25" customHeight="1">
      <c r="A52" s="165" t="s">
        <v>395</v>
      </c>
      <c r="B52" s="26"/>
      <c r="C52" s="35" t="s">
        <v>68</v>
      </c>
      <c r="D52" s="167" t="s">
        <v>33</v>
      </c>
      <c r="E52" s="167" t="s">
        <v>39</v>
      </c>
      <c r="F52" s="167" t="s">
        <v>245</v>
      </c>
      <c r="G52" s="167" t="s">
        <v>34</v>
      </c>
      <c r="H52" s="167" t="s">
        <v>33</v>
      </c>
      <c r="I52" s="167" t="s">
        <v>34</v>
      </c>
      <c r="J52" s="167" t="s">
        <v>35</v>
      </c>
      <c r="K52" s="167" t="s">
        <v>33</v>
      </c>
      <c r="L52" s="168">
        <f>L53+L56</f>
        <v>1214230</v>
      </c>
      <c r="M52" s="176"/>
      <c r="N52" s="176"/>
      <c r="O52" s="176"/>
      <c r="P52" s="176"/>
      <c r="Q52" s="176"/>
      <c r="R52" s="177"/>
      <c r="S52" s="177"/>
      <c r="T52" s="168">
        <f>T53+T56</f>
        <v>960636.2</v>
      </c>
      <c r="U52" s="558">
        <f t="shared" si="0"/>
        <v>79.11484644589575</v>
      </c>
    </row>
    <row r="53" spans="1:21" s="12" customFormat="1" ht="42" customHeight="1">
      <c r="A53" s="172" t="s">
        <v>396</v>
      </c>
      <c r="B53" s="26"/>
      <c r="C53" s="36" t="s">
        <v>69</v>
      </c>
      <c r="D53" s="173" t="s">
        <v>243</v>
      </c>
      <c r="E53" s="173" t="s">
        <v>39</v>
      </c>
      <c r="F53" s="173" t="s">
        <v>245</v>
      </c>
      <c r="G53" s="173" t="s">
        <v>220</v>
      </c>
      <c r="H53" s="173" t="s">
        <v>33</v>
      </c>
      <c r="I53" s="173" t="s">
        <v>34</v>
      </c>
      <c r="J53" s="173" t="s">
        <v>35</v>
      </c>
      <c r="K53" s="173" t="s">
        <v>33</v>
      </c>
      <c r="L53" s="175">
        <f>L54</f>
        <v>660000</v>
      </c>
      <c r="M53" s="185"/>
      <c r="N53" s="185"/>
      <c r="O53" s="185"/>
      <c r="P53" s="185"/>
      <c r="Q53" s="185"/>
      <c r="R53" s="186"/>
      <c r="S53" s="186" t="e">
        <f>#REF!=SUM(L53:R53)</f>
        <v>#REF!</v>
      </c>
      <c r="T53" s="224">
        <f>T54</f>
        <v>406574</v>
      </c>
      <c r="U53" s="558">
        <f t="shared" si="0"/>
        <v>61.602121212121205</v>
      </c>
    </row>
    <row r="54" spans="1:21" ht="95.25" customHeight="1">
      <c r="A54" s="172"/>
      <c r="B54" s="23"/>
      <c r="C54" s="54" t="s">
        <v>414</v>
      </c>
      <c r="D54" s="210" t="s">
        <v>243</v>
      </c>
      <c r="E54" s="210" t="s">
        <v>39</v>
      </c>
      <c r="F54" s="210" t="s">
        <v>245</v>
      </c>
      <c r="G54" s="210" t="s">
        <v>220</v>
      </c>
      <c r="H54" s="210" t="s">
        <v>56</v>
      </c>
      <c r="I54" s="210" t="s">
        <v>219</v>
      </c>
      <c r="J54" s="210" t="s">
        <v>35</v>
      </c>
      <c r="K54" s="210" t="s">
        <v>70</v>
      </c>
      <c r="L54" s="211">
        <f>L55</f>
        <v>660000</v>
      </c>
      <c r="M54" s="212"/>
      <c r="N54" s="212"/>
      <c r="O54" s="212"/>
      <c r="P54" s="212"/>
      <c r="Q54" s="212"/>
      <c r="R54" s="213"/>
      <c r="S54" s="213"/>
      <c r="T54" s="225">
        <f>T55</f>
        <v>406574</v>
      </c>
      <c r="U54" s="558">
        <f t="shared" si="0"/>
        <v>61.602121212121205</v>
      </c>
    </row>
    <row r="55" spans="1:21" s="15" customFormat="1" ht="99" customHeight="1">
      <c r="A55" s="226"/>
      <c r="B55" s="24"/>
      <c r="C55" s="55" t="s">
        <v>297</v>
      </c>
      <c r="D55" s="180" t="s">
        <v>243</v>
      </c>
      <c r="E55" s="180" t="s">
        <v>39</v>
      </c>
      <c r="F55" s="180" t="s">
        <v>245</v>
      </c>
      <c r="G55" s="180" t="s">
        <v>220</v>
      </c>
      <c r="H55" s="180" t="s">
        <v>71</v>
      </c>
      <c r="I55" s="180" t="s">
        <v>219</v>
      </c>
      <c r="J55" s="180" t="s">
        <v>35</v>
      </c>
      <c r="K55" s="180" t="s">
        <v>70</v>
      </c>
      <c r="L55" s="189">
        <v>660000</v>
      </c>
      <c r="M55" s="181"/>
      <c r="N55" s="181"/>
      <c r="O55" s="181"/>
      <c r="P55" s="181"/>
      <c r="Q55" s="181"/>
      <c r="R55" s="182"/>
      <c r="S55" s="182"/>
      <c r="T55" s="227">
        <v>406574</v>
      </c>
      <c r="U55" s="558">
        <f t="shared" si="0"/>
        <v>61.602121212121205</v>
      </c>
    </row>
    <row r="56" spans="1:21" s="12" customFormat="1" ht="38.25" customHeight="1">
      <c r="A56" s="172" t="s">
        <v>415</v>
      </c>
      <c r="B56" s="13"/>
      <c r="C56" s="56" t="s">
        <v>416</v>
      </c>
      <c r="D56" s="173" t="s">
        <v>243</v>
      </c>
      <c r="E56" s="173" t="s">
        <v>39</v>
      </c>
      <c r="F56" s="173" t="s">
        <v>245</v>
      </c>
      <c r="G56" s="173" t="s">
        <v>72</v>
      </c>
      <c r="H56" s="173" t="s">
        <v>33</v>
      </c>
      <c r="I56" s="173" t="s">
        <v>34</v>
      </c>
      <c r="J56" s="173" t="s">
        <v>35</v>
      </c>
      <c r="K56" s="173" t="s">
        <v>73</v>
      </c>
      <c r="L56" s="175">
        <f>L57</f>
        <v>554230</v>
      </c>
      <c r="M56" s="185"/>
      <c r="N56" s="185"/>
      <c r="O56" s="185"/>
      <c r="P56" s="185"/>
      <c r="Q56" s="185"/>
      <c r="R56" s="186"/>
      <c r="S56" s="186"/>
      <c r="T56" s="175">
        <f>T57</f>
        <v>554062.2</v>
      </c>
      <c r="U56" s="558">
        <f t="shared" si="0"/>
        <v>99.96972376089349</v>
      </c>
    </row>
    <row r="57" spans="1:21" s="12" customFormat="1" ht="36" customHeight="1">
      <c r="A57" s="226"/>
      <c r="B57" s="13"/>
      <c r="C57" s="57" t="s">
        <v>417</v>
      </c>
      <c r="D57" s="210" t="s">
        <v>243</v>
      </c>
      <c r="E57" s="210" t="s">
        <v>39</v>
      </c>
      <c r="F57" s="210" t="s">
        <v>245</v>
      </c>
      <c r="G57" s="210" t="s">
        <v>72</v>
      </c>
      <c r="H57" s="210" t="s">
        <v>40</v>
      </c>
      <c r="I57" s="210" t="s">
        <v>34</v>
      </c>
      <c r="J57" s="210" t="s">
        <v>35</v>
      </c>
      <c r="K57" s="210" t="s">
        <v>73</v>
      </c>
      <c r="L57" s="211">
        <f>L58+L59+L60</f>
        <v>554230</v>
      </c>
      <c r="M57" s="212"/>
      <c r="N57" s="212" t="e">
        <f>#REF!+#REF!</f>
        <v>#REF!</v>
      </c>
      <c r="O57" s="212" t="e">
        <f>#REF!+#REF!</f>
        <v>#REF!</v>
      </c>
      <c r="P57" s="212" t="e">
        <f>#REF!+#REF!</f>
        <v>#REF!</v>
      </c>
      <c r="Q57" s="212" t="e">
        <f>#REF!+#REF!</f>
        <v>#REF!</v>
      </c>
      <c r="R57" s="213" t="e">
        <f>#REF!+#REF!</f>
        <v>#REF!</v>
      </c>
      <c r="S57" s="213" t="e">
        <f>#REF!=SUM(L57:R57)</f>
        <v>#REF!</v>
      </c>
      <c r="T57" s="225">
        <f>T58+T59+T60</f>
        <v>554062.2</v>
      </c>
      <c r="U57" s="558">
        <f t="shared" si="0"/>
        <v>99.96972376089349</v>
      </c>
    </row>
    <row r="58" spans="1:21" s="14" customFormat="1" ht="53.25" customHeight="1">
      <c r="A58" s="172"/>
      <c r="B58" s="13"/>
      <c r="C58" s="102" t="s">
        <v>130</v>
      </c>
      <c r="D58" s="183" t="s">
        <v>33</v>
      </c>
      <c r="E58" s="183" t="s">
        <v>39</v>
      </c>
      <c r="F58" s="183" t="s">
        <v>245</v>
      </c>
      <c r="G58" s="183" t="s">
        <v>72</v>
      </c>
      <c r="H58" s="183" t="s">
        <v>58</v>
      </c>
      <c r="I58" s="183" t="s">
        <v>219</v>
      </c>
      <c r="J58" s="183" t="s">
        <v>35</v>
      </c>
      <c r="K58" s="183" t="s">
        <v>73</v>
      </c>
      <c r="L58" s="189">
        <v>342000</v>
      </c>
      <c r="M58" s="169"/>
      <c r="N58" s="169" t="e">
        <f>#REF!+#REF!</f>
        <v>#REF!</v>
      </c>
      <c r="O58" s="169" t="e">
        <f>#REF!+#REF!</f>
        <v>#REF!</v>
      </c>
      <c r="P58" s="169" t="e">
        <f>#REF!+#REF!</f>
        <v>#REF!</v>
      </c>
      <c r="Q58" s="169" t="e">
        <f>#REF!+#REF!</f>
        <v>#REF!</v>
      </c>
      <c r="R58" s="170" t="e">
        <f>#REF!+#REF!</f>
        <v>#REF!</v>
      </c>
      <c r="S58" s="170" t="e">
        <f>#REF!=SUM(L58:R58)</f>
        <v>#REF!</v>
      </c>
      <c r="T58" s="228">
        <v>342114.37</v>
      </c>
      <c r="U58" s="558">
        <f t="shared" si="0"/>
        <v>100.03344152046782</v>
      </c>
    </row>
    <row r="59" spans="1:21" s="14" customFormat="1" ht="54.75" customHeight="1">
      <c r="A59" s="226"/>
      <c r="B59" s="30"/>
      <c r="C59" s="102" t="s">
        <v>147</v>
      </c>
      <c r="D59" s="183" t="s">
        <v>33</v>
      </c>
      <c r="E59" s="183" t="s">
        <v>39</v>
      </c>
      <c r="F59" s="183" t="s">
        <v>245</v>
      </c>
      <c r="G59" s="183" t="s">
        <v>72</v>
      </c>
      <c r="H59" s="183" t="s">
        <v>58</v>
      </c>
      <c r="I59" s="183" t="s">
        <v>264</v>
      </c>
      <c r="J59" s="183" t="s">
        <v>35</v>
      </c>
      <c r="K59" s="183" t="s">
        <v>73</v>
      </c>
      <c r="L59" s="189">
        <v>203000</v>
      </c>
      <c r="M59" s="169"/>
      <c r="N59" s="169"/>
      <c r="O59" s="169"/>
      <c r="P59" s="169"/>
      <c r="Q59" s="169"/>
      <c r="R59" s="170"/>
      <c r="S59" s="170"/>
      <c r="T59" s="229">
        <v>202717.83</v>
      </c>
      <c r="U59" s="558">
        <f t="shared" si="0"/>
        <v>99.86099999999999</v>
      </c>
    </row>
    <row r="60" spans="1:21" s="14" customFormat="1" ht="54.75" customHeight="1">
      <c r="A60" s="226"/>
      <c r="B60" s="30"/>
      <c r="C60" s="102" t="s">
        <v>508</v>
      </c>
      <c r="D60" s="183" t="s">
        <v>33</v>
      </c>
      <c r="E60" s="183" t="s">
        <v>39</v>
      </c>
      <c r="F60" s="183" t="s">
        <v>245</v>
      </c>
      <c r="G60" s="183" t="s">
        <v>72</v>
      </c>
      <c r="H60" s="183" t="s">
        <v>74</v>
      </c>
      <c r="I60" s="183" t="s">
        <v>219</v>
      </c>
      <c r="J60" s="183" t="s">
        <v>35</v>
      </c>
      <c r="K60" s="183" t="s">
        <v>73</v>
      </c>
      <c r="L60" s="189">
        <v>9230</v>
      </c>
      <c r="M60" s="169"/>
      <c r="N60" s="169"/>
      <c r="O60" s="169"/>
      <c r="P60" s="169"/>
      <c r="Q60" s="169"/>
      <c r="R60" s="170"/>
      <c r="S60" s="170"/>
      <c r="T60" s="229">
        <v>9230</v>
      </c>
      <c r="U60" s="558">
        <f>T60/L60*100</f>
        <v>100</v>
      </c>
    </row>
    <row r="61" spans="1:21" ht="30.75" customHeight="1">
      <c r="A61" s="165" t="s">
        <v>418</v>
      </c>
      <c r="B61" s="26"/>
      <c r="C61" s="35" t="s">
        <v>75</v>
      </c>
      <c r="D61" s="166" t="s">
        <v>33</v>
      </c>
      <c r="E61" s="167" t="s">
        <v>39</v>
      </c>
      <c r="F61" s="167" t="s">
        <v>76</v>
      </c>
      <c r="G61" s="167" t="s">
        <v>34</v>
      </c>
      <c r="H61" s="167" t="s">
        <v>33</v>
      </c>
      <c r="I61" s="167" t="s">
        <v>34</v>
      </c>
      <c r="J61" s="167" t="s">
        <v>35</v>
      </c>
      <c r="K61" s="167" t="s">
        <v>33</v>
      </c>
      <c r="L61" s="168">
        <f>L62+L65+L67+L69+L72+L75+L77+L79</f>
        <v>2293440</v>
      </c>
      <c r="M61" s="168" t="e">
        <f>M62+M65+M67+M69+M72+#REF!+M75+M77+M79</f>
        <v>#REF!</v>
      </c>
      <c r="N61" s="168" t="e">
        <f>N62+N65+N67+N69+N72+#REF!+N75+N77+N79</f>
        <v>#REF!</v>
      </c>
      <c r="O61" s="168" t="e">
        <f>O62+O65+O67+O69+O72+#REF!+O75+O77+O79</f>
        <v>#REF!</v>
      </c>
      <c r="P61" s="168" t="e">
        <f>P62+P65+P67+P69+P72+#REF!+P75+P77+P79</f>
        <v>#REF!</v>
      </c>
      <c r="Q61" s="168" t="e">
        <f>Q62+Q65+Q67+Q69+Q72+#REF!+Q75+Q77+Q79</f>
        <v>#REF!</v>
      </c>
      <c r="R61" s="168" t="e">
        <f>R62+R65+R67+R69+R72+#REF!+R75+R77+R79</f>
        <v>#REF!</v>
      </c>
      <c r="S61" s="168" t="e">
        <f>S62+S65+S67+S69+S72+#REF!+S75+S77+S79</f>
        <v>#REF!</v>
      </c>
      <c r="T61" s="168">
        <f>T62+T65+T67+T69+T72+T75+T77+T79</f>
        <v>2520003.43</v>
      </c>
      <c r="U61" s="558">
        <f t="shared" si="0"/>
        <v>109.87875985419284</v>
      </c>
    </row>
    <row r="62" spans="1:21" ht="36" customHeight="1">
      <c r="A62" s="194" t="s">
        <v>419</v>
      </c>
      <c r="B62" s="26"/>
      <c r="C62" s="36" t="s">
        <v>77</v>
      </c>
      <c r="D62" s="173" t="s">
        <v>33</v>
      </c>
      <c r="E62" s="173" t="s">
        <v>39</v>
      </c>
      <c r="F62" s="173" t="s">
        <v>76</v>
      </c>
      <c r="G62" s="173" t="s">
        <v>222</v>
      </c>
      <c r="H62" s="173" t="s">
        <v>33</v>
      </c>
      <c r="I62" s="173" t="s">
        <v>34</v>
      </c>
      <c r="J62" s="173" t="s">
        <v>35</v>
      </c>
      <c r="K62" s="173" t="s">
        <v>78</v>
      </c>
      <c r="L62" s="230">
        <f>L63+L64</f>
        <v>48700</v>
      </c>
      <c r="M62" s="230" t="e">
        <f>M63+#REF!</f>
        <v>#REF!</v>
      </c>
      <c r="N62" s="230" t="e">
        <f>N63+#REF!</f>
        <v>#REF!</v>
      </c>
      <c r="O62" s="230" t="e">
        <f>O63+#REF!</f>
        <v>#REF!</v>
      </c>
      <c r="P62" s="230" t="e">
        <f>P63+#REF!</f>
        <v>#REF!</v>
      </c>
      <c r="Q62" s="230" t="e">
        <f>Q63+#REF!</f>
        <v>#REF!</v>
      </c>
      <c r="R62" s="230" t="e">
        <f>R63+#REF!</f>
        <v>#REF!</v>
      </c>
      <c r="S62" s="230" t="e">
        <f>S63+#REF!</f>
        <v>#REF!</v>
      </c>
      <c r="T62" s="230">
        <f>T63+T64</f>
        <v>48666.91</v>
      </c>
      <c r="U62" s="558">
        <f t="shared" si="0"/>
        <v>99.93205338809035</v>
      </c>
    </row>
    <row r="63" spans="1:21" ht="80.25" customHeight="1">
      <c r="A63" s="165"/>
      <c r="B63" s="26"/>
      <c r="C63" s="58" t="s">
        <v>420</v>
      </c>
      <c r="D63" s="183" t="s">
        <v>33</v>
      </c>
      <c r="E63" s="183" t="s">
        <v>39</v>
      </c>
      <c r="F63" s="183" t="s">
        <v>76</v>
      </c>
      <c r="G63" s="183" t="s">
        <v>222</v>
      </c>
      <c r="H63" s="183" t="s">
        <v>40</v>
      </c>
      <c r="I63" s="183" t="s">
        <v>213</v>
      </c>
      <c r="J63" s="183" t="s">
        <v>35</v>
      </c>
      <c r="K63" s="183" t="s">
        <v>78</v>
      </c>
      <c r="L63" s="189">
        <v>43500</v>
      </c>
      <c r="M63" s="185"/>
      <c r="N63" s="185"/>
      <c r="O63" s="185"/>
      <c r="P63" s="185"/>
      <c r="Q63" s="185"/>
      <c r="R63" s="186"/>
      <c r="S63" s="186"/>
      <c r="T63" s="231">
        <v>43259.04</v>
      </c>
      <c r="U63" s="558">
        <f t="shared" si="0"/>
        <v>99.44606896551724</v>
      </c>
    </row>
    <row r="64" spans="1:21" ht="62.25" customHeight="1">
      <c r="A64" s="165"/>
      <c r="B64" s="26"/>
      <c r="C64" s="38" t="s">
        <v>79</v>
      </c>
      <c r="D64" s="232" t="s">
        <v>33</v>
      </c>
      <c r="E64" s="232" t="s">
        <v>39</v>
      </c>
      <c r="F64" s="232" t="s">
        <v>76</v>
      </c>
      <c r="G64" s="232" t="s">
        <v>222</v>
      </c>
      <c r="H64" s="232" t="s">
        <v>44</v>
      </c>
      <c r="I64" s="232" t="s">
        <v>213</v>
      </c>
      <c r="J64" s="232" t="s">
        <v>35</v>
      </c>
      <c r="K64" s="232" t="s">
        <v>78</v>
      </c>
      <c r="L64" s="189">
        <v>5200</v>
      </c>
      <c r="M64" s="185"/>
      <c r="N64" s="185"/>
      <c r="O64" s="185"/>
      <c r="P64" s="185"/>
      <c r="Q64" s="185"/>
      <c r="R64" s="186"/>
      <c r="S64" s="186"/>
      <c r="T64" s="231">
        <v>5407.87</v>
      </c>
      <c r="U64" s="558">
        <f>T64/L64*100</f>
        <v>103.99749999999999</v>
      </c>
    </row>
    <row r="65" spans="1:21" ht="51.75" customHeight="1">
      <c r="A65" s="194" t="s">
        <v>551</v>
      </c>
      <c r="B65" s="26"/>
      <c r="C65" s="81" t="s">
        <v>139</v>
      </c>
      <c r="D65" s="233" t="s">
        <v>33</v>
      </c>
      <c r="E65" s="233" t="s">
        <v>39</v>
      </c>
      <c r="F65" s="233" t="s">
        <v>76</v>
      </c>
      <c r="G65" s="233" t="s">
        <v>72</v>
      </c>
      <c r="H65" s="233" t="s">
        <v>33</v>
      </c>
      <c r="I65" s="233" t="s">
        <v>34</v>
      </c>
      <c r="J65" s="233" t="s">
        <v>35</v>
      </c>
      <c r="K65" s="233" t="s">
        <v>34</v>
      </c>
      <c r="L65" s="230">
        <f aca="true" t="shared" si="11" ref="L65:S65">L66</f>
        <v>65540</v>
      </c>
      <c r="M65" s="230">
        <f t="shared" si="11"/>
        <v>0</v>
      </c>
      <c r="N65" s="230">
        <f t="shared" si="11"/>
        <v>0</v>
      </c>
      <c r="O65" s="230">
        <f t="shared" si="11"/>
        <v>0</v>
      </c>
      <c r="P65" s="230">
        <f t="shared" si="11"/>
        <v>0</v>
      </c>
      <c r="Q65" s="230">
        <f t="shared" si="11"/>
        <v>0</v>
      </c>
      <c r="R65" s="230">
        <f t="shared" si="11"/>
        <v>0</v>
      </c>
      <c r="S65" s="230">
        <f t="shared" si="11"/>
        <v>0</v>
      </c>
      <c r="T65" s="230">
        <f>T66</f>
        <v>65540</v>
      </c>
      <c r="U65" s="558">
        <f t="shared" si="0"/>
        <v>100</v>
      </c>
    </row>
    <row r="66" spans="1:21" ht="53.25" customHeight="1">
      <c r="A66" s="165"/>
      <c r="B66" s="26"/>
      <c r="C66" s="82" t="s">
        <v>139</v>
      </c>
      <c r="D66" s="234" t="s">
        <v>33</v>
      </c>
      <c r="E66" s="234" t="s">
        <v>39</v>
      </c>
      <c r="F66" s="234" t="s">
        <v>76</v>
      </c>
      <c r="G66" s="234" t="s">
        <v>72</v>
      </c>
      <c r="H66" s="234" t="s">
        <v>33</v>
      </c>
      <c r="I66" s="234" t="s">
        <v>213</v>
      </c>
      <c r="J66" s="234" t="s">
        <v>35</v>
      </c>
      <c r="K66" s="234" t="s">
        <v>78</v>
      </c>
      <c r="L66" s="189">
        <v>65540</v>
      </c>
      <c r="M66" s="185"/>
      <c r="N66" s="185"/>
      <c r="O66" s="185"/>
      <c r="P66" s="185"/>
      <c r="Q66" s="185"/>
      <c r="R66" s="186"/>
      <c r="S66" s="186"/>
      <c r="T66" s="231">
        <v>65540</v>
      </c>
      <c r="U66" s="558">
        <f t="shared" si="0"/>
        <v>100</v>
      </c>
    </row>
    <row r="67" spans="1:21" ht="96" customHeight="1">
      <c r="A67" s="194" t="s">
        <v>552</v>
      </c>
      <c r="B67" s="26"/>
      <c r="C67" s="81" t="s">
        <v>140</v>
      </c>
      <c r="D67" s="233" t="s">
        <v>33</v>
      </c>
      <c r="E67" s="233" t="s">
        <v>39</v>
      </c>
      <c r="F67" s="233" t="s">
        <v>76</v>
      </c>
      <c r="G67" s="233" t="s">
        <v>81</v>
      </c>
      <c r="H67" s="233" t="s">
        <v>33</v>
      </c>
      <c r="I67" s="233" t="s">
        <v>34</v>
      </c>
      <c r="J67" s="233" t="s">
        <v>35</v>
      </c>
      <c r="K67" s="233" t="s">
        <v>33</v>
      </c>
      <c r="L67" s="230">
        <f>L68</f>
        <v>75500</v>
      </c>
      <c r="M67" s="230" t="e">
        <f>M68+#REF!</f>
        <v>#REF!</v>
      </c>
      <c r="N67" s="230" t="e">
        <f>N68+#REF!</f>
        <v>#REF!</v>
      </c>
      <c r="O67" s="230" t="e">
        <f>O68+#REF!</f>
        <v>#REF!</v>
      </c>
      <c r="P67" s="230" t="e">
        <f>P68+#REF!</f>
        <v>#REF!</v>
      </c>
      <c r="Q67" s="230" t="e">
        <f>Q68+#REF!</f>
        <v>#REF!</v>
      </c>
      <c r="R67" s="230" t="e">
        <f>R68+#REF!</f>
        <v>#REF!</v>
      </c>
      <c r="S67" s="230" t="e">
        <f>S68+#REF!</f>
        <v>#REF!</v>
      </c>
      <c r="T67" s="230">
        <f>T68</f>
        <v>76500</v>
      </c>
      <c r="U67" s="558">
        <f t="shared" si="0"/>
        <v>101.32450331125828</v>
      </c>
    </row>
    <row r="68" spans="1:21" ht="36" customHeight="1">
      <c r="A68" s="165"/>
      <c r="B68" s="26"/>
      <c r="C68" s="83" t="s">
        <v>80</v>
      </c>
      <c r="D68" s="234" t="s">
        <v>33</v>
      </c>
      <c r="E68" s="234" t="s">
        <v>39</v>
      </c>
      <c r="F68" s="234" t="s">
        <v>76</v>
      </c>
      <c r="G68" s="234" t="s">
        <v>81</v>
      </c>
      <c r="H68" s="234" t="s">
        <v>44</v>
      </c>
      <c r="I68" s="234" t="s">
        <v>213</v>
      </c>
      <c r="J68" s="234" t="s">
        <v>35</v>
      </c>
      <c r="K68" s="234" t="s">
        <v>78</v>
      </c>
      <c r="L68" s="189">
        <v>75500</v>
      </c>
      <c r="M68" s="185"/>
      <c r="N68" s="185"/>
      <c r="O68" s="185"/>
      <c r="P68" s="185"/>
      <c r="Q68" s="185"/>
      <c r="R68" s="186"/>
      <c r="S68" s="186"/>
      <c r="T68" s="231">
        <v>76500</v>
      </c>
      <c r="U68" s="558">
        <f aca="true" t="shared" si="12" ref="U68:U128">T68/L68*100</f>
        <v>101.32450331125828</v>
      </c>
    </row>
    <row r="69" spans="1:21" ht="46.5" customHeight="1">
      <c r="A69" s="194" t="s">
        <v>553</v>
      </c>
      <c r="B69" s="26"/>
      <c r="C69" s="84" t="s">
        <v>127</v>
      </c>
      <c r="D69" s="233" t="s">
        <v>33</v>
      </c>
      <c r="E69" s="233" t="s">
        <v>39</v>
      </c>
      <c r="F69" s="233" t="s">
        <v>76</v>
      </c>
      <c r="G69" s="233" t="s">
        <v>82</v>
      </c>
      <c r="H69" s="233" t="s">
        <v>33</v>
      </c>
      <c r="I69" s="233" t="s">
        <v>34</v>
      </c>
      <c r="J69" s="233" t="s">
        <v>35</v>
      </c>
      <c r="K69" s="233" t="s">
        <v>33</v>
      </c>
      <c r="L69" s="230">
        <f>L70+L71</f>
        <v>47000</v>
      </c>
      <c r="M69" s="230">
        <f aca="true" t="shared" si="13" ref="M69:T69">M70+M71</f>
        <v>0</v>
      </c>
      <c r="N69" s="230">
        <f t="shared" si="13"/>
        <v>0</v>
      </c>
      <c r="O69" s="230">
        <f t="shared" si="13"/>
        <v>0</v>
      </c>
      <c r="P69" s="230">
        <f t="shared" si="13"/>
        <v>0</v>
      </c>
      <c r="Q69" s="230">
        <f t="shared" si="13"/>
        <v>0</v>
      </c>
      <c r="R69" s="230">
        <f t="shared" si="13"/>
        <v>0</v>
      </c>
      <c r="S69" s="230">
        <f t="shared" si="13"/>
        <v>0</v>
      </c>
      <c r="T69" s="230">
        <f t="shared" si="13"/>
        <v>46546.13</v>
      </c>
      <c r="U69" s="558">
        <f t="shared" si="12"/>
        <v>99.03431914893616</v>
      </c>
    </row>
    <row r="70" spans="1:21" ht="51" customHeight="1">
      <c r="A70" s="165"/>
      <c r="B70" s="26"/>
      <c r="C70" s="82" t="s">
        <v>145</v>
      </c>
      <c r="D70" s="234" t="s">
        <v>33</v>
      </c>
      <c r="E70" s="234" t="s">
        <v>39</v>
      </c>
      <c r="F70" s="234" t="s">
        <v>76</v>
      </c>
      <c r="G70" s="234" t="s">
        <v>82</v>
      </c>
      <c r="H70" s="234" t="s">
        <v>33</v>
      </c>
      <c r="I70" s="234" t="s">
        <v>213</v>
      </c>
      <c r="J70" s="234" t="s">
        <v>35</v>
      </c>
      <c r="K70" s="234" t="s">
        <v>78</v>
      </c>
      <c r="L70" s="189">
        <v>40000</v>
      </c>
      <c r="M70" s="185"/>
      <c r="N70" s="185"/>
      <c r="O70" s="185"/>
      <c r="P70" s="185"/>
      <c r="Q70" s="185"/>
      <c r="R70" s="186"/>
      <c r="S70" s="186"/>
      <c r="T70" s="231">
        <v>40000</v>
      </c>
      <c r="U70" s="558">
        <f t="shared" si="12"/>
        <v>100</v>
      </c>
    </row>
    <row r="71" spans="1:21" ht="75.75" customHeight="1">
      <c r="A71" s="165"/>
      <c r="B71" s="26"/>
      <c r="C71" s="82" t="s">
        <v>514</v>
      </c>
      <c r="D71" s="234" t="s">
        <v>33</v>
      </c>
      <c r="E71" s="234" t="s">
        <v>39</v>
      </c>
      <c r="F71" s="234" t="s">
        <v>76</v>
      </c>
      <c r="G71" s="234" t="s">
        <v>82</v>
      </c>
      <c r="H71" s="234" t="s">
        <v>33</v>
      </c>
      <c r="I71" s="234" t="s">
        <v>213</v>
      </c>
      <c r="J71" s="234" t="s">
        <v>510</v>
      </c>
      <c r="K71" s="234" t="s">
        <v>78</v>
      </c>
      <c r="L71" s="189">
        <v>7000</v>
      </c>
      <c r="M71" s="185"/>
      <c r="N71" s="185"/>
      <c r="O71" s="185"/>
      <c r="P71" s="185"/>
      <c r="Q71" s="185"/>
      <c r="R71" s="186"/>
      <c r="S71" s="186"/>
      <c r="T71" s="231">
        <v>6546.13</v>
      </c>
      <c r="U71" s="558">
        <f>T71/L71*100</f>
        <v>93.51614285714285</v>
      </c>
    </row>
    <row r="72" spans="1:21" ht="36" customHeight="1">
      <c r="A72" s="194" t="s">
        <v>554</v>
      </c>
      <c r="B72" s="26"/>
      <c r="C72" s="106" t="s">
        <v>516</v>
      </c>
      <c r="D72" s="233" t="s">
        <v>33</v>
      </c>
      <c r="E72" s="233" t="s">
        <v>39</v>
      </c>
      <c r="F72" s="233" t="s">
        <v>76</v>
      </c>
      <c r="G72" s="233" t="s">
        <v>197</v>
      </c>
      <c r="H72" s="233" t="s">
        <v>33</v>
      </c>
      <c r="I72" s="233" t="s">
        <v>213</v>
      </c>
      <c r="J72" s="233" t="s">
        <v>35</v>
      </c>
      <c r="K72" s="233" t="s">
        <v>33</v>
      </c>
      <c r="L72" s="230">
        <f>L73+L74</f>
        <v>9500</v>
      </c>
      <c r="M72" s="230">
        <f aca="true" t="shared" si="14" ref="M72:T72">M73+M74</f>
        <v>0</v>
      </c>
      <c r="N72" s="230">
        <f t="shared" si="14"/>
        <v>0</v>
      </c>
      <c r="O72" s="230">
        <f t="shared" si="14"/>
        <v>0</v>
      </c>
      <c r="P72" s="230">
        <f t="shared" si="14"/>
        <v>0</v>
      </c>
      <c r="Q72" s="230">
        <f t="shared" si="14"/>
        <v>0</v>
      </c>
      <c r="R72" s="230">
        <f t="shared" si="14"/>
        <v>0</v>
      </c>
      <c r="S72" s="230">
        <f t="shared" si="14"/>
        <v>0</v>
      </c>
      <c r="T72" s="230">
        <f t="shared" si="14"/>
        <v>9300</v>
      </c>
      <c r="U72" s="558">
        <f t="shared" si="12"/>
        <v>97.89473684210527</v>
      </c>
    </row>
    <row r="73" spans="1:21" ht="35.25" customHeight="1">
      <c r="A73" s="165"/>
      <c r="B73" s="26"/>
      <c r="C73" s="82" t="s">
        <v>515</v>
      </c>
      <c r="D73" s="235" t="s">
        <v>33</v>
      </c>
      <c r="E73" s="235" t="s">
        <v>39</v>
      </c>
      <c r="F73" s="235" t="s">
        <v>76</v>
      </c>
      <c r="G73" s="235" t="s">
        <v>197</v>
      </c>
      <c r="H73" s="235" t="s">
        <v>44</v>
      </c>
      <c r="I73" s="235" t="s">
        <v>213</v>
      </c>
      <c r="J73" s="235" t="s">
        <v>35</v>
      </c>
      <c r="K73" s="235" t="s">
        <v>78</v>
      </c>
      <c r="L73" s="189">
        <v>6000</v>
      </c>
      <c r="M73" s="185"/>
      <c r="N73" s="185"/>
      <c r="O73" s="185"/>
      <c r="P73" s="185"/>
      <c r="Q73" s="185"/>
      <c r="R73" s="186"/>
      <c r="S73" s="186"/>
      <c r="T73" s="231">
        <v>5800</v>
      </c>
      <c r="U73" s="558">
        <f t="shared" si="12"/>
        <v>96.66666666666667</v>
      </c>
    </row>
    <row r="74" spans="1:21" ht="78.75" customHeight="1">
      <c r="A74" s="165"/>
      <c r="B74" s="26"/>
      <c r="C74" s="82" t="s">
        <v>640</v>
      </c>
      <c r="D74" s="235" t="s">
        <v>33</v>
      </c>
      <c r="E74" s="235" t="s">
        <v>39</v>
      </c>
      <c r="F74" s="235" t="s">
        <v>76</v>
      </c>
      <c r="G74" s="235" t="s">
        <v>197</v>
      </c>
      <c r="H74" s="235" t="s">
        <v>83</v>
      </c>
      <c r="I74" s="235" t="s">
        <v>213</v>
      </c>
      <c r="J74" s="235" t="s">
        <v>510</v>
      </c>
      <c r="K74" s="235" t="s">
        <v>78</v>
      </c>
      <c r="L74" s="189">
        <v>3500</v>
      </c>
      <c r="M74" s="185"/>
      <c r="N74" s="185"/>
      <c r="O74" s="185"/>
      <c r="P74" s="185"/>
      <c r="Q74" s="185"/>
      <c r="R74" s="186"/>
      <c r="S74" s="186"/>
      <c r="T74" s="231">
        <v>3500</v>
      </c>
      <c r="U74" s="558">
        <f>T74/L74*100</f>
        <v>100</v>
      </c>
    </row>
    <row r="75" spans="1:21" ht="20.25" customHeight="1">
      <c r="A75" s="194" t="s">
        <v>555</v>
      </c>
      <c r="B75" s="26"/>
      <c r="C75" s="81" t="s">
        <v>304</v>
      </c>
      <c r="D75" s="233" t="s">
        <v>33</v>
      </c>
      <c r="E75" s="233" t="s">
        <v>39</v>
      </c>
      <c r="F75" s="233" t="s">
        <v>76</v>
      </c>
      <c r="G75" s="233" t="s">
        <v>306</v>
      </c>
      <c r="H75" s="233" t="s">
        <v>33</v>
      </c>
      <c r="I75" s="233" t="s">
        <v>34</v>
      </c>
      <c r="J75" s="233" t="s">
        <v>35</v>
      </c>
      <c r="K75" s="233" t="s">
        <v>33</v>
      </c>
      <c r="L75" s="230">
        <f>L76</f>
        <v>1174000</v>
      </c>
      <c r="M75" s="230">
        <f aca="true" t="shared" si="15" ref="M75:T75">M76</f>
        <v>0</v>
      </c>
      <c r="N75" s="230">
        <f t="shared" si="15"/>
        <v>0</v>
      </c>
      <c r="O75" s="230">
        <f t="shared" si="15"/>
        <v>0</v>
      </c>
      <c r="P75" s="230">
        <f t="shared" si="15"/>
        <v>0</v>
      </c>
      <c r="Q75" s="230">
        <f t="shared" si="15"/>
        <v>0</v>
      </c>
      <c r="R75" s="230">
        <f t="shared" si="15"/>
        <v>0</v>
      </c>
      <c r="S75" s="230">
        <f t="shared" si="15"/>
        <v>0</v>
      </c>
      <c r="T75" s="230">
        <f t="shared" si="15"/>
        <v>1174132.3</v>
      </c>
      <c r="U75" s="558">
        <f t="shared" si="12"/>
        <v>100.01126916524703</v>
      </c>
    </row>
    <row r="76" spans="1:21" ht="31.5" customHeight="1">
      <c r="A76" s="165"/>
      <c r="B76" s="26"/>
      <c r="C76" s="82" t="s">
        <v>305</v>
      </c>
      <c r="D76" s="235" t="s">
        <v>33</v>
      </c>
      <c r="E76" s="235" t="s">
        <v>39</v>
      </c>
      <c r="F76" s="235" t="s">
        <v>76</v>
      </c>
      <c r="G76" s="235" t="s">
        <v>306</v>
      </c>
      <c r="H76" s="235" t="s">
        <v>44</v>
      </c>
      <c r="I76" s="235" t="s">
        <v>219</v>
      </c>
      <c r="J76" s="235" t="s">
        <v>35</v>
      </c>
      <c r="K76" s="235" t="s">
        <v>78</v>
      </c>
      <c r="L76" s="189">
        <v>1174000</v>
      </c>
      <c r="M76" s="185"/>
      <c r="N76" s="185"/>
      <c r="O76" s="185"/>
      <c r="P76" s="185"/>
      <c r="Q76" s="185"/>
      <c r="R76" s="186"/>
      <c r="S76" s="186"/>
      <c r="T76" s="231">
        <v>1174132.3</v>
      </c>
      <c r="U76" s="558">
        <f t="shared" si="12"/>
        <v>100.01126916524703</v>
      </c>
    </row>
    <row r="77" spans="1:21" ht="40.5" customHeight="1">
      <c r="A77" s="194" t="s">
        <v>421</v>
      </c>
      <c r="B77" s="26"/>
      <c r="C77" s="85" t="s">
        <v>128</v>
      </c>
      <c r="D77" s="233" t="s">
        <v>33</v>
      </c>
      <c r="E77" s="233" t="s">
        <v>39</v>
      </c>
      <c r="F77" s="233" t="s">
        <v>76</v>
      </c>
      <c r="G77" s="233" t="s">
        <v>84</v>
      </c>
      <c r="H77" s="233" t="s">
        <v>33</v>
      </c>
      <c r="I77" s="233" t="s">
        <v>34</v>
      </c>
      <c r="J77" s="233" t="s">
        <v>35</v>
      </c>
      <c r="K77" s="233" t="s">
        <v>33</v>
      </c>
      <c r="L77" s="230">
        <f>L78</f>
        <v>238500</v>
      </c>
      <c r="M77" s="230">
        <f aca="true" t="shared" si="16" ref="M77:S77">M78</f>
        <v>0</v>
      </c>
      <c r="N77" s="230">
        <f t="shared" si="16"/>
        <v>0</v>
      </c>
      <c r="O77" s="230">
        <f t="shared" si="16"/>
        <v>0</v>
      </c>
      <c r="P77" s="230">
        <f t="shared" si="16"/>
        <v>0</v>
      </c>
      <c r="Q77" s="230">
        <f t="shared" si="16"/>
        <v>0</v>
      </c>
      <c r="R77" s="230">
        <f t="shared" si="16"/>
        <v>0</v>
      </c>
      <c r="S77" s="230">
        <f t="shared" si="16"/>
        <v>0</v>
      </c>
      <c r="T77" s="230">
        <f>T78</f>
        <v>199390.63</v>
      </c>
      <c r="U77" s="558">
        <f t="shared" si="12"/>
        <v>83.60194129979035</v>
      </c>
    </row>
    <row r="78" spans="1:21" ht="48" customHeight="1">
      <c r="A78" s="165"/>
      <c r="B78" s="26"/>
      <c r="C78" s="82" t="s">
        <v>146</v>
      </c>
      <c r="D78" s="235" t="s">
        <v>33</v>
      </c>
      <c r="E78" s="235" t="s">
        <v>39</v>
      </c>
      <c r="F78" s="235" t="s">
        <v>76</v>
      </c>
      <c r="G78" s="235" t="s">
        <v>84</v>
      </c>
      <c r="H78" s="235" t="s">
        <v>33</v>
      </c>
      <c r="I78" s="235" t="s">
        <v>213</v>
      </c>
      <c r="J78" s="235" t="s">
        <v>35</v>
      </c>
      <c r="K78" s="235" t="s">
        <v>78</v>
      </c>
      <c r="L78" s="189">
        <v>238500</v>
      </c>
      <c r="M78" s="185"/>
      <c r="N78" s="185"/>
      <c r="O78" s="185"/>
      <c r="P78" s="185"/>
      <c r="Q78" s="185"/>
      <c r="R78" s="186"/>
      <c r="S78" s="186"/>
      <c r="T78" s="231">
        <v>199390.63</v>
      </c>
      <c r="U78" s="558">
        <f t="shared" si="12"/>
        <v>83.60194129979035</v>
      </c>
    </row>
    <row r="79" spans="1:21" ht="33" customHeight="1">
      <c r="A79" s="194" t="s">
        <v>556</v>
      </c>
      <c r="B79" s="26"/>
      <c r="C79" s="36" t="s">
        <v>85</v>
      </c>
      <c r="D79" s="173" t="s">
        <v>33</v>
      </c>
      <c r="E79" s="173" t="s">
        <v>39</v>
      </c>
      <c r="F79" s="173" t="s">
        <v>76</v>
      </c>
      <c r="G79" s="173" t="s">
        <v>86</v>
      </c>
      <c r="H79" s="173" t="s">
        <v>33</v>
      </c>
      <c r="I79" s="173" t="s">
        <v>34</v>
      </c>
      <c r="J79" s="173" t="s">
        <v>35</v>
      </c>
      <c r="K79" s="173" t="s">
        <v>78</v>
      </c>
      <c r="L79" s="175">
        <f>L80+L81+L82+L83+L84</f>
        <v>634700</v>
      </c>
      <c r="M79" s="175" t="e">
        <f aca="true" t="shared" si="17" ref="M79:S79">M80+M81+M82+M83</f>
        <v>#REF!</v>
      </c>
      <c r="N79" s="175" t="e">
        <f t="shared" si="17"/>
        <v>#REF!</v>
      </c>
      <c r="O79" s="175" t="e">
        <f t="shared" si="17"/>
        <v>#REF!</v>
      </c>
      <c r="P79" s="175" t="e">
        <f t="shared" si="17"/>
        <v>#REF!</v>
      </c>
      <c r="Q79" s="175" t="e">
        <f t="shared" si="17"/>
        <v>#REF!</v>
      </c>
      <c r="R79" s="175" t="e">
        <f t="shared" si="17"/>
        <v>#REF!</v>
      </c>
      <c r="S79" s="175" t="e">
        <f t="shared" si="17"/>
        <v>#REF!</v>
      </c>
      <c r="T79" s="175">
        <f>T80+T81+T82+T83+T84</f>
        <v>899927.46</v>
      </c>
      <c r="U79" s="558">
        <f t="shared" si="12"/>
        <v>141.78784622656372</v>
      </c>
    </row>
    <row r="80" spans="1:21" ht="36.75" customHeight="1">
      <c r="A80" s="216"/>
      <c r="B80" s="26"/>
      <c r="C80" s="59" t="s">
        <v>422</v>
      </c>
      <c r="D80" s="183" t="s">
        <v>33</v>
      </c>
      <c r="E80" s="183" t="s">
        <v>39</v>
      </c>
      <c r="F80" s="183" t="s">
        <v>76</v>
      </c>
      <c r="G80" s="183" t="s">
        <v>86</v>
      </c>
      <c r="H80" s="183" t="s">
        <v>56</v>
      </c>
      <c r="I80" s="183" t="s">
        <v>219</v>
      </c>
      <c r="J80" s="183" t="s">
        <v>35</v>
      </c>
      <c r="K80" s="183" t="s">
        <v>78</v>
      </c>
      <c r="L80" s="189">
        <v>40000</v>
      </c>
      <c r="M80" s="169" t="e">
        <f>M85+#REF!+#REF!+#REF!</f>
        <v>#REF!</v>
      </c>
      <c r="N80" s="169" t="e">
        <f>N85+#REF!+#REF!+#REF!</f>
        <v>#REF!</v>
      </c>
      <c r="O80" s="169" t="e">
        <f>O85+#REF!+#REF!+#REF!</f>
        <v>#REF!</v>
      </c>
      <c r="P80" s="169" t="e">
        <f>P85+#REF!+#REF!+#REF!</f>
        <v>#REF!</v>
      </c>
      <c r="Q80" s="169" t="e">
        <f>Q85+#REF!+#REF!+#REF!</f>
        <v>#REF!</v>
      </c>
      <c r="R80" s="170" t="e">
        <f>R85+#REF!+#REF!+#REF!</f>
        <v>#REF!</v>
      </c>
      <c r="S80" s="170" t="e">
        <f>#REF!=SUM(L80:R80)</f>
        <v>#REF!</v>
      </c>
      <c r="T80" s="237">
        <v>373898.75</v>
      </c>
      <c r="U80" s="558">
        <f t="shared" si="12"/>
        <v>934.746875</v>
      </c>
    </row>
    <row r="81" spans="1:21" ht="34.5" customHeight="1">
      <c r="A81" s="238"/>
      <c r="B81" s="117"/>
      <c r="C81" s="118" t="s">
        <v>422</v>
      </c>
      <c r="D81" s="239" t="s">
        <v>33</v>
      </c>
      <c r="E81" s="239" t="s">
        <v>39</v>
      </c>
      <c r="F81" s="239" t="s">
        <v>76</v>
      </c>
      <c r="G81" s="239" t="s">
        <v>86</v>
      </c>
      <c r="H81" s="239" t="s">
        <v>56</v>
      </c>
      <c r="I81" s="239" t="s">
        <v>219</v>
      </c>
      <c r="J81" s="239" t="s">
        <v>509</v>
      </c>
      <c r="K81" s="239" t="s">
        <v>78</v>
      </c>
      <c r="L81" s="189">
        <v>4000</v>
      </c>
      <c r="M81" s="169" t="e">
        <f>M86+#REF!+#REF!+#REF!</f>
        <v>#REF!</v>
      </c>
      <c r="N81" s="169" t="e">
        <f>N86+#REF!+#REF!+#REF!</f>
        <v>#REF!</v>
      </c>
      <c r="O81" s="169" t="e">
        <f>O86+#REF!+#REF!+#REF!</f>
        <v>#REF!</v>
      </c>
      <c r="P81" s="169" t="e">
        <f>P86+#REF!+#REF!+#REF!</f>
        <v>#REF!</v>
      </c>
      <c r="Q81" s="169" t="e">
        <f>Q86+#REF!+#REF!+#REF!</f>
        <v>#REF!</v>
      </c>
      <c r="R81" s="170" t="e">
        <f>R86+#REF!+#REF!+#REF!</f>
        <v>#REF!</v>
      </c>
      <c r="S81" s="170" t="e">
        <f>#REF!=SUM(L81:R81)</f>
        <v>#REF!</v>
      </c>
      <c r="T81" s="237">
        <v>2200</v>
      </c>
      <c r="U81" s="558">
        <f>T81/L81*100</f>
        <v>55.00000000000001</v>
      </c>
    </row>
    <row r="82" spans="1:21" ht="34.5" customHeight="1">
      <c r="A82" s="238"/>
      <c r="B82" s="117"/>
      <c r="C82" s="118" t="s">
        <v>422</v>
      </c>
      <c r="D82" s="239" t="s">
        <v>33</v>
      </c>
      <c r="E82" s="239" t="s">
        <v>39</v>
      </c>
      <c r="F82" s="239" t="s">
        <v>76</v>
      </c>
      <c r="G82" s="239" t="s">
        <v>86</v>
      </c>
      <c r="H82" s="239" t="s">
        <v>56</v>
      </c>
      <c r="I82" s="239" t="s">
        <v>219</v>
      </c>
      <c r="J82" s="239" t="s">
        <v>641</v>
      </c>
      <c r="K82" s="239" t="s">
        <v>78</v>
      </c>
      <c r="L82" s="189">
        <v>16700</v>
      </c>
      <c r="M82" s="169"/>
      <c r="N82" s="169"/>
      <c r="O82" s="169"/>
      <c r="P82" s="169"/>
      <c r="Q82" s="169"/>
      <c r="R82" s="170"/>
      <c r="S82" s="170"/>
      <c r="T82" s="237">
        <v>16700</v>
      </c>
      <c r="U82" s="558">
        <f>T82/L82*100</f>
        <v>100</v>
      </c>
    </row>
    <row r="83" spans="1:21" ht="72" customHeight="1">
      <c r="A83" s="216"/>
      <c r="B83" s="26"/>
      <c r="C83" s="59" t="s">
        <v>517</v>
      </c>
      <c r="D83" s="183" t="s">
        <v>33</v>
      </c>
      <c r="E83" s="183" t="s">
        <v>39</v>
      </c>
      <c r="F83" s="183" t="s">
        <v>76</v>
      </c>
      <c r="G83" s="183" t="s">
        <v>86</v>
      </c>
      <c r="H83" s="183" t="s">
        <v>56</v>
      </c>
      <c r="I83" s="183" t="s">
        <v>219</v>
      </c>
      <c r="J83" s="183" t="s">
        <v>510</v>
      </c>
      <c r="K83" s="183" t="s">
        <v>78</v>
      </c>
      <c r="L83" s="189">
        <v>574000</v>
      </c>
      <c r="M83" s="169" t="e">
        <f>M87+#REF!+#REF!+#REF!</f>
        <v>#REF!</v>
      </c>
      <c r="N83" s="169" t="e">
        <f>N87+#REF!+#REF!+#REF!</f>
        <v>#REF!</v>
      </c>
      <c r="O83" s="169" t="e">
        <f>O87+#REF!+#REF!+#REF!</f>
        <v>#REF!</v>
      </c>
      <c r="P83" s="169" t="e">
        <f>P87+#REF!+#REF!+#REF!</f>
        <v>#REF!</v>
      </c>
      <c r="Q83" s="169" t="e">
        <f>Q87+#REF!+#REF!+#REF!</f>
        <v>#REF!</v>
      </c>
      <c r="R83" s="170" t="e">
        <f>R87+#REF!+#REF!+#REF!</f>
        <v>#REF!</v>
      </c>
      <c r="S83" s="170" t="e">
        <f>#REF!=SUM(L83:R83)</f>
        <v>#REF!</v>
      </c>
      <c r="T83" s="237">
        <v>487028.71</v>
      </c>
      <c r="U83" s="558">
        <f>T83/L83*100</f>
        <v>84.84820731707318</v>
      </c>
    </row>
    <row r="84" spans="1:21" ht="55.5" customHeight="1">
      <c r="A84" s="216"/>
      <c r="B84" s="26"/>
      <c r="C84" s="59" t="s">
        <v>642</v>
      </c>
      <c r="D84" s="183" t="s">
        <v>33</v>
      </c>
      <c r="E84" s="183" t="s">
        <v>39</v>
      </c>
      <c r="F84" s="183" t="s">
        <v>76</v>
      </c>
      <c r="G84" s="183" t="s">
        <v>86</v>
      </c>
      <c r="H84" s="183" t="s">
        <v>56</v>
      </c>
      <c r="I84" s="183" t="s">
        <v>219</v>
      </c>
      <c r="J84" s="183" t="s">
        <v>643</v>
      </c>
      <c r="K84" s="183" t="s">
        <v>78</v>
      </c>
      <c r="L84" s="189">
        <v>0</v>
      </c>
      <c r="M84" s="169" t="e">
        <f>M88+#REF!+#REF!+#REF!</f>
        <v>#REF!</v>
      </c>
      <c r="N84" s="169" t="e">
        <f>N88+#REF!+#REF!+#REF!</f>
        <v>#REF!</v>
      </c>
      <c r="O84" s="169" t="e">
        <f>O88+#REF!+#REF!+#REF!</f>
        <v>#REF!</v>
      </c>
      <c r="P84" s="169" t="e">
        <f>P88+#REF!+#REF!+#REF!</f>
        <v>#REF!</v>
      </c>
      <c r="Q84" s="169" t="e">
        <f>Q88+#REF!+#REF!+#REF!</f>
        <v>#REF!</v>
      </c>
      <c r="R84" s="170" t="e">
        <f>R88+#REF!+#REF!+#REF!</f>
        <v>#REF!</v>
      </c>
      <c r="S84" s="170" t="e">
        <f>#REF!=SUM(L84:R84)</f>
        <v>#REF!</v>
      </c>
      <c r="T84" s="237">
        <v>20100</v>
      </c>
      <c r="U84" s="558"/>
    </row>
    <row r="85" spans="1:21" ht="24.75" customHeight="1">
      <c r="A85" s="240" t="s">
        <v>423</v>
      </c>
      <c r="B85" s="26"/>
      <c r="C85" s="35" t="s">
        <v>87</v>
      </c>
      <c r="D85" s="167" t="s">
        <v>33</v>
      </c>
      <c r="E85" s="167" t="s">
        <v>39</v>
      </c>
      <c r="F85" s="167" t="s">
        <v>88</v>
      </c>
      <c r="G85" s="167" t="s">
        <v>34</v>
      </c>
      <c r="H85" s="167" t="s">
        <v>33</v>
      </c>
      <c r="I85" s="167" t="s">
        <v>34</v>
      </c>
      <c r="J85" s="167" t="s">
        <v>35</v>
      </c>
      <c r="K85" s="167" t="s">
        <v>33</v>
      </c>
      <c r="L85" s="168">
        <f>L88+L86</f>
        <v>406000</v>
      </c>
      <c r="M85" s="168">
        <f aca="true" t="shared" si="18" ref="M85:T85">M88+M86</f>
        <v>0</v>
      </c>
      <c r="N85" s="168">
        <f t="shared" si="18"/>
        <v>0</v>
      </c>
      <c r="O85" s="168">
        <f t="shared" si="18"/>
        <v>0</v>
      </c>
      <c r="P85" s="168">
        <f t="shared" si="18"/>
        <v>0</v>
      </c>
      <c r="Q85" s="168">
        <f t="shared" si="18"/>
        <v>0</v>
      </c>
      <c r="R85" s="168">
        <f t="shared" si="18"/>
        <v>0</v>
      </c>
      <c r="S85" s="168" t="e">
        <f t="shared" si="18"/>
        <v>#REF!</v>
      </c>
      <c r="T85" s="168">
        <f t="shared" si="18"/>
        <v>423115.73000000004</v>
      </c>
      <c r="U85" s="558">
        <f t="shared" si="12"/>
        <v>104.21569704433497</v>
      </c>
    </row>
    <row r="86" spans="1:21" ht="24.75" customHeight="1">
      <c r="A86" s="194" t="s">
        <v>424</v>
      </c>
      <c r="B86" s="26"/>
      <c r="C86" s="60" t="s">
        <v>445</v>
      </c>
      <c r="D86" s="219" t="s">
        <v>33</v>
      </c>
      <c r="E86" s="219" t="s">
        <v>39</v>
      </c>
      <c r="F86" s="219" t="s">
        <v>88</v>
      </c>
      <c r="G86" s="219" t="s">
        <v>213</v>
      </c>
      <c r="H86" s="219" t="s">
        <v>33</v>
      </c>
      <c r="I86" s="219" t="s">
        <v>34</v>
      </c>
      <c r="J86" s="219" t="s">
        <v>35</v>
      </c>
      <c r="K86" s="219" t="s">
        <v>33</v>
      </c>
      <c r="L86" s="220">
        <f>L87</f>
        <v>0</v>
      </c>
      <c r="M86" s="221"/>
      <c r="N86" s="221"/>
      <c r="O86" s="221"/>
      <c r="P86" s="221"/>
      <c r="Q86" s="221"/>
      <c r="R86" s="222"/>
      <c r="S86" s="222" t="e">
        <f>#REF!=SUM(L86:R86)</f>
        <v>#REF!</v>
      </c>
      <c r="T86" s="224">
        <f>T87</f>
        <v>21702.27</v>
      </c>
      <c r="U86" s="558">
        <v>0</v>
      </c>
    </row>
    <row r="87" spans="1:21" ht="24.75" customHeight="1">
      <c r="A87" s="240"/>
      <c r="B87" s="26"/>
      <c r="C87" s="61" t="s">
        <v>443</v>
      </c>
      <c r="D87" s="180" t="s">
        <v>33</v>
      </c>
      <c r="E87" s="180" t="s">
        <v>39</v>
      </c>
      <c r="F87" s="180" t="s">
        <v>88</v>
      </c>
      <c r="G87" s="180" t="s">
        <v>213</v>
      </c>
      <c r="H87" s="180" t="s">
        <v>56</v>
      </c>
      <c r="I87" s="180" t="s">
        <v>219</v>
      </c>
      <c r="J87" s="180" t="s">
        <v>35</v>
      </c>
      <c r="K87" s="180" t="s">
        <v>89</v>
      </c>
      <c r="L87" s="189">
        <v>0</v>
      </c>
      <c r="M87" s="185"/>
      <c r="N87" s="185"/>
      <c r="O87" s="185"/>
      <c r="P87" s="185"/>
      <c r="Q87" s="185"/>
      <c r="R87" s="186"/>
      <c r="S87" s="186" t="e">
        <f>#REF!=SUM(L87:R87)</f>
        <v>#REF!</v>
      </c>
      <c r="T87" s="241">
        <v>21702.27</v>
      </c>
      <c r="U87" s="558">
        <v>0</v>
      </c>
    </row>
    <row r="88" spans="1:21" ht="18.75" customHeight="1">
      <c r="A88" s="194" t="s">
        <v>444</v>
      </c>
      <c r="B88" s="26"/>
      <c r="C88" s="36" t="s">
        <v>90</v>
      </c>
      <c r="D88" s="173" t="s">
        <v>33</v>
      </c>
      <c r="E88" s="173" t="s">
        <v>39</v>
      </c>
      <c r="F88" s="173" t="s">
        <v>88</v>
      </c>
      <c r="G88" s="173" t="s">
        <v>219</v>
      </c>
      <c r="H88" s="173" t="s">
        <v>33</v>
      </c>
      <c r="I88" s="173" t="s">
        <v>34</v>
      </c>
      <c r="J88" s="173" t="s">
        <v>35</v>
      </c>
      <c r="K88" s="173" t="s">
        <v>33</v>
      </c>
      <c r="L88" s="220">
        <f>L89</f>
        <v>406000</v>
      </c>
      <c r="M88" s="221"/>
      <c r="N88" s="221"/>
      <c r="O88" s="221"/>
      <c r="P88" s="221"/>
      <c r="Q88" s="221"/>
      <c r="R88" s="222"/>
      <c r="S88" s="222" t="e">
        <f>#REF!=SUM(L88:R88)</f>
        <v>#REF!</v>
      </c>
      <c r="T88" s="224">
        <f>T89</f>
        <v>401413.46</v>
      </c>
      <c r="U88" s="558">
        <f t="shared" si="12"/>
        <v>98.8703103448276</v>
      </c>
    </row>
    <row r="89" spans="1:21" ht="25.5" customHeight="1">
      <c r="A89" s="240"/>
      <c r="B89" s="30"/>
      <c r="C89" s="63" t="s">
        <v>91</v>
      </c>
      <c r="D89" s="180" t="s">
        <v>33</v>
      </c>
      <c r="E89" s="180" t="s">
        <v>39</v>
      </c>
      <c r="F89" s="180" t="s">
        <v>88</v>
      </c>
      <c r="G89" s="180" t="s">
        <v>219</v>
      </c>
      <c r="H89" s="180" t="s">
        <v>56</v>
      </c>
      <c r="I89" s="180" t="s">
        <v>219</v>
      </c>
      <c r="J89" s="180" t="s">
        <v>35</v>
      </c>
      <c r="K89" s="180" t="s">
        <v>89</v>
      </c>
      <c r="L89" s="189">
        <v>406000</v>
      </c>
      <c r="M89" s="185"/>
      <c r="N89" s="185"/>
      <c r="O89" s="185"/>
      <c r="P89" s="185"/>
      <c r="Q89" s="185"/>
      <c r="R89" s="186"/>
      <c r="S89" s="186" t="e">
        <f>#REF!=SUM(L89:R89)</f>
        <v>#REF!</v>
      </c>
      <c r="T89" s="242">
        <v>401413.46</v>
      </c>
      <c r="U89" s="558">
        <f t="shared" si="12"/>
        <v>98.8703103448276</v>
      </c>
    </row>
    <row r="90" spans="1:21" ht="22.5" customHeight="1">
      <c r="A90" s="158" t="s">
        <v>425</v>
      </c>
      <c r="B90" s="26"/>
      <c r="C90" s="34" t="s">
        <v>92</v>
      </c>
      <c r="D90" s="159" t="s">
        <v>33</v>
      </c>
      <c r="E90" s="160" t="s">
        <v>93</v>
      </c>
      <c r="F90" s="160" t="s">
        <v>34</v>
      </c>
      <c r="G90" s="160" t="s">
        <v>34</v>
      </c>
      <c r="H90" s="160" t="s">
        <v>33</v>
      </c>
      <c r="I90" s="160" t="s">
        <v>34</v>
      </c>
      <c r="J90" s="160" t="s">
        <v>35</v>
      </c>
      <c r="K90" s="160" t="s">
        <v>33</v>
      </c>
      <c r="L90" s="161">
        <f>L91+L126+L128</f>
        <v>379248251.93</v>
      </c>
      <c r="M90" s="185"/>
      <c r="N90" s="185"/>
      <c r="O90" s="185"/>
      <c r="P90" s="185"/>
      <c r="Q90" s="185"/>
      <c r="R90" s="186"/>
      <c r="S90" s="186"/>
      <c r="T90" s="161">
        <f>T91+T126+T128</f>
        <v>371751292.71999997</v>
      </c>
      <c r="U90" s="558">
        <f t="shared" si="12"/>
        <v>98.0232053353317</v>
      </c>
    </row>
    <row r="91" spans="1:21" ht="37.5" customHeight="1">
      <c r="A91" s="165" t="s">
        <v>374</v>
      </c>
      <c r="B91" s="13"/>
      <c r="C91" s="35" t="s">
        <v>94</v>
      </c>
      <c r="D91" s="166" t="s">
        <v>33</v>
      </c>
      <c r="E91" s="167" t="s">
        <v>93</v>
      </c>
      <c r="F91" s="167" t="s">
        <v>220</v>
      </c>
      <c r="G91" s="167" t="s">
        <v>34</v>
      </c>
      <c r="H91" s="167" t="s">
        <v>33</v>
      </c>
      <c r="I91" s="167" t="s">
        <v>34</v>
      </c>
      <c r="J91" s="167" t="s">
        <v>35</v>
      </c>
      <c r="K91" s="167" t="s">
        <v>33</v>
      </c>
      <c r="L91" s="168">
        <f>L92+L97+L108+L119</f>
        <v>382475558.1</v>
      </c>
      <c r="M91" s="185"/>
      <c r="N91" s="185"/>
      <c r="O91" s="185"/>
      <c r="P91" s="185"/>
      <c r="Q91" s="185"/>
      <c r="R91" s="186"/>
      <c r="S91" s="186"/>
      <c r="T91" s="168">
        <f>T92+T97+T108+T119</f>
        <v>375243816.99</v>
      </c>
      <c r="U91" s="558">
        <f t="shared" si="12"/>
        <v>98.10922790833362</v>
      </c>
    </row>
    <row r="92" spans="1:21" ht="22.5" customHeight="1">
      <c r="A92" s="172" t="s">
        <v>375</v>
      </c>
      <c r="B92" s="26"/>
      <c r="C92" s="36" t="s">
        <v>95</v>
      </c>
      <c r="D92" s="173" t="s">
        <v>33</v>
      </c>
      <c r="E92" s="173" t="s">
        <v>93</v>
      </c>
      <c r="F92" s="173" t="s">
        <v>220</v>
      </c>
      <c r="G92" s="173" t="s">
        <v>218</v>
      </c>
      <c r="H92" s="173" t="s">
        <v>33</v>
      </c>
      <c r="I92" s="173" t="s">
        <v>34</v>
      </c>
      <c r="J92" s="173" t="s">
        <v>35</v>
      </c>
      <c r="K92" s="173" t="s">
        <v>513</v>
      </c>
      <c r="L92" s="175">
        <f>L93+L95</f>
        <v>81363400</v>
      </c>
      <c r="M92" s="175">
        <f aca="true" t="shared" si="19" ref="M92:T92">M93+M95</f>
        <v>0</v>
      </c>
      <c r="N92" s="175">
        <f t="shared" si="19"/>
        <v>0</v>
      </c>
      <c r="O92" s="175">
        <f t="shared" si="19"/>
        <v>0</v>
      </c>
      <c r="P92" s="175">
        <f t="shared" si="19"/>
        <v>0</v>
      </c>
      <c r="Q92" s="175">
        <f t="shared" si="19"/>
        <v>0</v>
      </c>
      <c r="R92" s="175">
        <f t="shared" si="19"/>
        <v>0</v>
      </c>
      <c r="S92" s="175">
        <f t="shared" si="19"/>
        <v>0</v>
      </c>
      <c r="T92" s="175">
        <f t="shared" si="19"/>
        <v>81363400</v>
      </c>
      <c r="U92" s="558">
        <f t="shared" si="12"/>
        <v>100</v>
      </c>
    </row>
    <row r="93" spans="1:21" ht="19.5" customHeight="1">
      <c r="A93" s="179"/>
      <c r="B93" s="26"/>
      <c r="C93" s="62" t="s">
        <v>96</v>
      </c>
      <c r="D93" s="243" t="s">
        <v>33</v>
      </c>
      <c r="E93" s="243" t="s">
        <v>93</v>
      </c>
      <c r="F93" s="243" t="s">
        <v>220</v>
      </c>
      <c r="G93" s="243" t="s">
        <v>218</v>
      </c>
      <c r="H93" s="243" t="s">
        <v>97</v>
      </c>
      <c r="I93" s="243" t="s">
        <v>34</v>
      </c>
      <c r="J93" s="243" t="s">
        <v>35</v>
      </c>
      <c r="K93" s="243" t="s">
        <v>513</v>
      </c>
      <c r="L93" s="244">
        <f>L94</f>
        <v>68258000</v>
      </c>
      <c r="M93" s="245"/>
      <c r="N93" s="245"/>
      <c r="O93" s="245"/>
      <c r="P93" s="245"/>
      <c r="Q93" s="245"/>
      <c r="R93" s="246"/>
      <c r="S93" s="246"/>
      <c r="T93" s="247">
        <f>T94</f>
        <v>68258000</v>
      </c>
      <c r="U93" s="558">
        <f t="shared" si="12"/>
        <v>100</v>
      </c>
    </row>
    <row r="94" spans="1:21" ht="37.5" customHeight="1">
      <c r="A94" s="179"/>
      <c r="B94" s="26"/>
      <c r="C94" s="63" t="s">
        <v>98</v>
      </c>
      <c r="D94" s="183" t="s">
        <v>33</v>
      </c>
      <c r="E94" s="183" t="s">
        <v>93</v>
      </c>
      <c r="F94" s="183" t="s">
        <v>220</v>
      </c>
      <c r="G94" s="183" t="s">
        <v>426</v>
      </c>
      <c r="H94" s="183" t="s">
        <v>97</v>
      </c>
      <c r="I94" s="183" t="s">
        <v>219</v>
      </c>
      <c r="J94" s="183" t="s">
        <v>35</v>
      </c>
      <c r="K94" s="183" t="s">
        <v>513</v>
      </c>
      <c r="L94" s="189">
        <v>68258000</v>
      </c>
      <c r="M94" s="245"/>
      <c r="N94" s="245"/>
      <c r="O94" s="245"/>
      <c r="P94" s="245"/>
      <c r="Q94" s="245"/>
      <c r="R94" s="246"/>
      <c r="S94" s="246"/>
      <c r="T94" s="248">
        <v>68258000</v>
      </c>
      <c r="U94" s="558">
        <f t="shared" si="12"/>
        <v>100</v>
      </c>
    </row>
    <row r="95" spans="1:21" ht="27.75" customHeight="1">
      <c r="A95" s="179"/>
      <c r="B95" s="26"/>
      <c r="C95" s="97" t="s">
        <v>465</v>
      </c>
      <c r="D95" s="243" t="s">
        <v>33</v>
      </c>
      <c r="E95" s="243" t="s">
        <v>93</v>
      </c>
      <c r="F95" s="243" t="s">
        <v>220</v>
      </c>
      <c r="G95" s="243" t="s">
        <v>218</v>
      </c>
      <c r="H95" s="243" t="s">
        <v>464</v>
      </c>
      <c r="I95" s="243" t="s">
        <v>34</v>
      </c>
      <c r="J95" s="243" t="s">
        <v>35</v>
      </c>
      <c r="K95" s="243" t="s">
        <v>513</v>
      </c>
      <c r="L95" s="244">
        <f>L96</f>
        <v>13105400</v>
      </c>
      <c r="M95" s="245"/>
      <c r="N95" s="245"/>
      <c r="O95" s="245"/>
      <c r="P95" s="245"/>
      <c r="Q95" s="245"/>
      <c r="R95" s="246"/>
      <c r="S95" s="246"/>
      <c r="T95" s="247">
        <f>T96</f>
        <v>13105400</v>
      </c>
      <c r="U95" s="558">
        <f>T95/L95*100</f>
        <v>100</v>
      </c>
    </row>
    <row r="96" spans="1:21" ht="36" customHeight="1">
      <c r="A96" s="179"/>
      <c r="B96" s="26"/>
      <c r="C96" s="96" t="s">
        <v>465</v>
      </c>
      <c r="D96" s="183" t="s">
        <v>33</v>
      </c>
      <c r="E96" s="183" t="s">
        <v>93</v>
      </c>
      <c r="F96" s="183" t="s">
        <v>220</v>
      </c>
      <c r="G96" s="183" t="s">
        <v>426</v>
      </c>
      <c r="H96" s="183" t="s">
        <v>464</v>
      </c>
      <c r="I96" s="183" t="s">
        <v>219</v>
      </c>
      <c r="J96" s="183" t="s">
        <v>35</v>
      </c>
      <c r="K96" s="183" t="s">
        <v>513</v>
      </c>
      <c r="L96" s="189">
        <v>13105400</v>
      </c>
      <c r="M96" s="245"/>
      <c r="N96" s="245"/>
      <c r="O96" s="245"/>
      <c r="P96" s="245"/>
      <c r="Q96" s="245"/>
      <c r="R96" s="246"/>
      <c r="S96" s="246"/>
      <c r="T96" s="248">
        <v>13105400</v>
      </c>
      <c r="U96" s="558">
        <f>T96/L96*100</f>
        <v>100</v>
      </c>
    </row>
    <row r="97" spans="1:21" ht="36.75" customHeight="1">
      <c r="A97" s="172" t="s">
        <v>427</v>
      </c>
      <c r="B97" s="26"/>
      <c r="C97" s="64" t="s">
        <v>437</v>
      </c>
      <c r="D97" s="219" t="s">
        <v>33</v>
      </c>
      <c r="E97" s="219" t="s">
        <v>93</v>
      </c>
      <c r="F97" s="219" t="s">
        <v>220</v>
      </c>
      <c r="G97" s="219" t="s">
        <v>438</v>
      </c>
      <c r="H97" s="219" t="s">
        <v>33</v>
      </c>
      <c r="I97" s="219" t="s">
        <v>34</v>
      </c>
      <c r="J97" s="219" t="s">
        <v>35</v>
      </c>
      <c r="K97" s="219" t="s">
        <v>513</v>
      </c>
      <c r="L97" s="220">
        <f>L100+L102+L104+L106+L98</f>
        <v>65685558.1</v>
      </c>
      <c r="M97" s="220">
        <f aca="true" t="shared" si="20" ref="M97:T97">M100+M102+M104+M106+M98</f>
        <v>0</v>
      </c>
      <c r="N97" s="220">
        <f t="shared" si="20"/>
        <v>0</v>
      </c>
      <c r="O97" s="220">
        <f t="shared" si="20"/>
        <v>0</v>
      </c>
      <c r="P97" s="220">
        <f t="shared" si="20"/>
        <v>0</v>
      </c>
      <c r="Q97" s="220">
        <f t="shared" si="20"/>
        <v>0</v>
      </c>
      <c r="R97" s="220">
        <f t="shared" si="20"/>
        <v>0</v>
      </c>
      <c r="S97" s="220">
        <f t="shared" si="20"/>
        <v>0</v>
      </c>
      <c r="T97" s="220">
        <f t="shared" si="20"/>
        <v>62088943</v>
      </c>
      <c r="U97" s="558">
        <f t="shared" si="12"/>
        <v>94.52449639763356</v>
      </c>
    </row>
    <row r="98" spans="1:21" ht="36.75" customHeight="1">
      <c r="A98" s="172"/>
      <c r="B98" s="26"/>
      <c r="C98" s="249" t="s">
        <v>512</v>
      </c>
      <c r="D98" s="243" t="s">
        <v>33</v>
      </c>
      <c r="E98" s="243" t="s">
        <v>93</v>
      </c>
      <c r="F98" s="243" t="s">
        <v>220</v>
      </c>
      <c r="G98" s="243" t="s">
        <v>438</v>
      </c>
      <c r="H98" s="243" t="s">
        <v>644</v>
      </c>
      <c r="I98" s="243" t="s">
        <v>34</v>
      </c>
      <c r="J98" s="243" t="s">
        <v>35</v>
      </c>
      <c r="K98" s="243" t="s">
        <v>513</v>
      </c>
      <c r="L98" s="244">
        <f>L99</f>
        <v>5716350</v>
      </c>
      <c r="M98" s="245"/>
      <c r="N98" s="245"/>
      <c r="O98" s="245"/>
      <c r="P98" s="245"/>
      <c r="Q98" s="245"/>
      <c r="R98" s="246"/>
      <c r="S98" s="246"/>
      <c r="T98" s="244">
        <f>T99</f>
        <v>5716350</v>
      </c>
      <c r="U98" s="558">
        <f t="shared" si="12"/>
        <v>100</v>
      </c>
    </row>
    <row r="99" spans="1:21" ht="43.5" customHeight="1">
      <c r="A99" s="172"/>
      <c r="B99" s="26"/>
      <c r="C99" s="96" t="s">
        <v>511</v>
      </c>
      <c r="D99" s="180" t="s">
        <v>33</v>
      </c>
      <c r="E99" s="180" t="s">
        <v>93</v>
      </c>
      <c r="F99" s="180" t="s">
        <v>220</v>
      </c>
      <c r="G99" s="180" t="s">
        <v>438</v>
      </c>
      <c r="H99" s="180" t="s">
        <v>644</v>
      </c>
      <c r="I99" s="180" t="s">
        <v>219</v>
      </c>
      <c r="J99" s="180" t="s">
        <v>35</v>
      </c>
      <c r="K99" s="180" t="s">
        <v>513</v>
      </c>
      <c r="L99" s="189">
        <v>5716350</v>
      </c>
      <c r="M99" s="250"/>
      <c r="N99" s="250"/>
      <c r="O99" s="250"/>
      <c r="P99" s="250"/>
      <c r="Q99" s="250"/>
      <c r="R99" s="251"/>
      <c r="S99" s="251"/>
      <c r="T99" s="189">
        <v>5716350</v>
      </c>
      <c r="U99" s="560">
        <f t="shared" si="12"/>
        <v>100</v>
      </c>
    </row>
    <row r="100" spans="1:21" ht="54.75" customHeight="1">
      <c r="A100" s="179"/>
      <c r="B100" s="31"/>
      <c r="C100" s="100" t="s">
        <v>155</v>
      </c>
      <c r="D100" s="243" t="s">
        <v>33</v>
      </c>
      <c r="E100" s="243" t="s">
        <v>93</v>
      </c>
      <c r="F100" s="243" t="s">
        <v>220</v>
      </c>
      <c r="G100" s="243" t="s">
        <v>81</v>
      </c>
      <c r="H100" s="243" t="s">
        <v>157</v>
      </c>
      <c r="I100" s="243" t="s">
        <v>34</v>
      </c>
      <c r="J100" s="243" t="s">
        <v>35</v>
      </c>
      <c r="K100" s="243" t="s">
        <v>513</v>
      </c>
      <c r="L100" s="244">
        <f>L101</f>
        <v>2260000</v>
      </c>
      <c r="M100" s="245"/>
      <c r="N100" s="245"/>
      <c r="O100" s="245"/>
      <c r="P100" s="245"/>
      <c r="Q100" s="245"/>
      <c r="R100" s="246"/>
      <c r="S100" s="246"/>
      <c r="T100" s="244">
        <f>T101</f>
        <v>2260000</v>
      </c>
      <c r="U100" s="558">
        <f t="shared" si="12"/>
        <v>100</v>
      </c>
    </row>
    <row r="101" spans="1:21" ht="60" customHeight="1">
      <c r="A101" s="179"/>
      <c r="B101" s="31"/>
      <c r="C101" s="65" t="s">
        <v>156</v>
      </c>
      <c r="D101" s="180" t="s">
        <v>33</v>
      </c>
      <c r="E101" s="180" t="s">
        <v>93</v>
      </c>
      <c r="F101" s="180" t="s">
        <v>220</v>
      </c>
      <c r="G101" s="180" t="s">
        <v>81</v>
      </c>
      <c r="H101" s="180" t="s">
        <v>157</v>
      </c>
      <c r="I101" s="180" t="s">
        <v>219</v>
      </c>
      <c r="J101" s="180" t="s">
        <v>35</v>
      </c>
      <c r="K101" s="180" t="s">
        <v>513</v>
      </c>
      <c r="L101" s="252">
        <v>2260000</v>
      </c>
      <c r="M101" s="185"/>
      <c r="N101" s="185"/>
      <c r="O101" s="185"/>
      <c r="P101" s="185"/>
      <c r="Q101" s="185"/>
      <c r="R101" s="186"/>
      <c r="S101" s="186"/>
      <c r="T101" s="187">
        <v>2260000</v>
      </c>
      <c r="U101" s="558">
        <f t="shared" si="12"/>
        <v>100</v>
      </c>
    </row>
    <row r="102" spans="1:21" ht="60" customHeight="1">
      <c r="A102" s="179"/>
      <c r="B102" s="31"/>
      <c r="C102" s="100" t="s">
        <v>645</v>
      </c>
      <c r="D102" s="243" t="s">
        <v>33</v>
      </c>
      <c r="E102" s="243" t="s">
        <v>93</v>
      </c>
      <c r="F102" s="243" t="s">
        <v>220</v>
      </c>
      <c r="G102" s="243" t="s">
        <v>81</v>
      </c>
      <c r="H102" s="243" t="s">
        <v>613</v>
      </c>
      <c r="I102" s="243" t="s">
        <v>34</v>
      </c>
      <c r="J102" s="243" t="s">
        <v>35</v>
      </c>
      <c r="K102" s="243" t="s">
        <v>513</v>
      </c>
      <c r="L102" s="244">
        <f>L103</f>
        <v>10000300</v>
      </c>
      <c r="M102" s="245"/>
      <c r="N102" s="245"/>
      <c r="O102" s="245"/>
      <c r="P102" s="245"/>
      <c r="Q102" s="245"/>
      <c r="R102" s="246"/>
      <c r="S102" s="246"/>
      <c r="T102" s="244">
        <f>T103</f>
        <v>7300219</v>
      </c>
      <c r="U102" s="558">
        <f>T102/L102*100</f>
        <v>73</v>
      </c>
    </row>
    <row r="103" spans="1:21" ht="60" customHeight="1">
      <c r="A103" s="179"/>
      <c r="B103" s="31"/>
      <c r="C103" s="253" t="s">
        <v>646</v>
      </c>
      <c r="D103" s="180" t="s">
        <v>33</v>
      </c>
      <c r="E103" s="180" t="s">
        <v>93</v>
      </c>
      <c r="F103" s="180" t="s">
        <v>220</v>
      </c>
      <c r="G103" s="180" t="s">
        <v>81</v>
      </c>
      <c r="H103" s="180" t="s">
        <v>613</v>
      </c>
      <c r="I103" s="180" t="s">
        <v>219</v>
      </c>
      <c r="J103" s="180" t="s">
        <v>35</v>
      </c>
      <c r="K103" s="180" t="s">
        <v>513</v>
      </c>
      <c r="L103" s="254">
        <v>10000300</v>
      </c>
      <c r="M103" s="185"/>
      <c r="N103" s="185"/>
      <c r="O103" s="185"/>
      <c r="P103" s="185"/>
      <c r="Q103" s="185"/>
      <c r="R103" s="186"/>
      <c r="S103" s="186"/>
      <c r="T103" s="189">
        <v>7300219</v>
      </c>
      <c r="U103" s="558">
        <f>T103/L103*100</f>
        <v>73</v>
      </c>
    </row>
    <row r="104" spans="1:21" ht="23.25" customHeight="1">
      <c r="A104" s="179"/>
      <c r="B104" s="31"/>
      <c r="C104" s="105" t="s">
        <v>160</v>
      </c>
      <c r="D104" s="243" t="s">
        <v>33</v>
      </c>
      <c r="E104" s="243" t="s">
        <v>93</v>
      </c>
      <c r="F104" s="243" t="s">
        <v>220</v>
      </c>
      <c r="G104" s="243" t="s">
        <v>81</v>
      </c>
      <c r="H104" s="243" t="s">
        <v>159</v>
      </c>
      <c r="I104" s="243" t="s">
        <v>34</v>
      </c>
      <c r="J104" s="243" t="s">
        <v>35</v>
      </c>
      <c r="K104" s="243" t="s">
        <v>513</v>
      </c>
      <c r="L104" s="244">
        <f>L105</f>
        <v>197142.54</v>
      </c>
      <c r="M104" s="245"/>
      <c r="N104" s="245"/>
      <c r="O104" s="245"/>
      <c r="P104" s="245"/>
      <c r="Q104" s="245"/>
      <c r="R104" s="246"/>
      <c r="S104" s="246"/>
      <c r="T104" s="244">
        <f>T105</f>
        <v>197142.54</v>
      </c>
      <c r="U104" s="558">
        <f>T104/L104*100</f>
        <v>100</v>
      </c>
    </row>
    <row r="105" spans="1:21" ht="42" customHeight="1">
      <c r="A105" s="179"/>
      <c r="B105" s="31"/>
      <c r="C105" s="66" t="s">
        <v>158</v>
      </c>
      <c r="D105" s="180" t="s">
        <v>33</v>
      </c>
      <c r="E105" s="180" t="s">
        <v>93</v>
      </c>
      <c r="F105" s="180" t="s">
        <v>220</v>
      </c>
      <c r="G105" s="180" t="s">
        <v>81</v>
      </c>
      <c r="H105" s="180" t="s">
        <v>159</v>
      </c>
      <c r="I105" s="180" t="s">
        <v>219</v>
      </c>
      <c r="J105" s="180" t="s">
        <v>35</v>
      </c>
      <c r="K105" s="180" t="s">
        <v>513</v>
      </c>
      <c r="L105" s="252">
        <v>197142.54</v>
      </c>
      <c r="M105" s="185"/>
      <c r="N105" s="185"/>
      <c r="O105" s="185"/>
      <c r="P105" s="185"/>
      <c r="Q105" s="185"/>
      <c r="R105" s="186"/>
      <c r="S105" s="186"/>
      <c r="T105" s="187">
        <v>197142.54</v>
      </c>
      <c r="U105" s="558">
        <f t="shared" si="12"/>
        <v>100</v>
      </c>
    </row>
    <row r="106" spans="1:21" ht="21.75" customHeight="1" thickBot="1">
      <c r="A106" s="179"/>
      <c r="B106" s="31"/>
      <c r="C106" s="67" t="s">
        <v>99</v>
      </c>
      <c r="D106" s="243" t="s">
        <v>33</v>
      </c>
      <c r="E106" s="243" t="s">
        <v>93</v>
      </c>
      <c r="F106" s="243" t="s">
        <v>220</v>
      </c>
      <c r="G106" s="243" t="s">
        <v>466</v>
      </c>
      <c r="H106" s="243" t="s">
        <v>100</v>
      </c>
      <c r="I106" s="243" t="s">
        <v>34</v>
      </c>
      <c r="J106" s="243" t="s">
        <v>35</v>
      </c>
      <c r="K106" s="243" t="s">
        <v>513</v>
      </c>
      <c r="L106" s="244">
        <f>L107</f>
        <v>47511765.56</v>
      </c>
      <c r="M106" s="245"/>
      <c r="N106" s="245"/>
      <c r="O106" s="245"/>
      <c r="P106" s="245"/>
      <c r="Q106" s="245"/>
      <c r="R106" s="246"/>
      <c r="S106" s="246"/>
      <c r="T106" s="247">
        <f>T107</f>
        <v>46615231.46</v>
      </c>
      <c r="U106" s="558">
        <f t="shared" si="12"/>
        <v>98.11302718509204</v>
      </c>
    </row>
    <row r="107" spans="1:21" ht="24" customHeight="1" thickBot="1">
      <c r="A107" s="179"/>
      <c r="B107" s="32"/>
      <c r="C107" s="68" t="s">
        <v>102</v>
      </c>
      <c r="D107" s="180" t="s">
        <v>33</v>
      </c>
      <c r="E107" s="180" t="s">
        <v>93</v>
      </c>
      <c r="F107" s="180" t="s">
        <v>220</v>
      </c>
      <c r="G107" s="180" t="s">
        <v>466</v>
      </c>
      <c r="H107" s="180" t="s">
        <v>100</v>
      </c>
      <c r="I107" s="180" t="s">
        <v>219</v>
      </c>
      <c r="J107" s="180" t="s">
        <v>35</v>
      </c>
      <c r="K107" s="180" t="s">
        <v>513</v>
      </c>
      <c r="L107" s="255">
        <v>47511765.56</v>
      </c>
      <c r="M107" s="185"/>
      <c r="N107" s="185"/>
      <c r="O107" s="185"/>
      <c r="P107" s="185"/>
      <c r="Q107" s="185"/>
      <c r="R107" s="186"/>
      <c r="S107" s="186"/>
      <c r="T107" s="256">
        <v>46615231.46</v>
      </c>
      <c r="U107" s="558">
        <f t="shared" si="12"/>
        <v>98.11302718509204</v>
      </c>
    </row>
    <row r="108" spans="1:21" ht="24" customHeight="1">
      <c r="A108" s="172" t="s">
        <v>428</v>
      </c>
      <c r="B108" s="7"/>
      <c r="C108" s="101" t="s">
        <v>439</v>
      </c>
      <c r="D108" s="173" t="s">
        <v>33</v>
      </c>
      <c r="E108" s="173" t="s">
        <v>93</v>
      </c>
      <c r="F108" s="173" t="s">
        <v>220</v>
      </c>
      <c r="G108" s="173" t="s">
        <v>197</v>
      </c>
      <c r="H108" s="173" t="s">
        <v>33</v>
      </c>
      <c r="I108" s="173" t="s">
        <v>34</v>
      </c>
      <c r="J108" s="173" t="s">
        <v>35</v>
      </c>
      <c r="K108" s="173" t="s">
        <v>513</v>
      </c>
      <c r="L108" s="175">
        <f>L109+L111+L113+L115+L117</f>
        <v>205898600</v>
      </c>
      <c r="M108" s="175">
        <f aca="true" t="shared" si="21" ref="M108:T108">M109+M111+M113+M115+M117</f>
        <v>0</v>
      </c>
      <c r="N108" s="175">
        <f t="shared" si="21"/>
        <v>0</v>
      </c>
      <c r="O108" s="175">
        <f t="shared" si="21"/>
        <v>0</v>
      </c>
      <c r="P108" s="175">
        <f t="shared" si="21"/>
        <v>0</v>
      </c>
      <c r="Q108" s="175">
        <f t="shared" si="21"/>
        <v>0</v>
      </c>
      <c r="R108" s="175">
        <f t="shared" si="21"/>
        <v>0</v>
      </c>
      <c r="S108" s="175">
        <f t="shared" si="21"/>
        <v>10500</v>
      </c>
      <c r="T108" s="175">
        <f t="shared" si="21"/>
        <v>203630473.99</v>
      </c>
      <c r="U108" s="558">
        <f t="shared" si="12"/>
        <v>98.89842572508992</v>
      </c>
    </row>
    <row r="109" spans="1:21" ht="36.75" customHeight="1">
      <c r="A109" s="179"/>
      <c r="B109" s="7"/>
      <c r="C109" s="69" t="s">
        <v>104</v>
      </c>
      <c r="D109" s="243" t="s">
        <v>33</v>
      </c>
      <c r="E109" s="243" t="s">
        <v>93</v>
      </c>
      <c r="F109" s="243" t="s">
        <v>220</v>
      </c>
      <c r="G109" s="243" t="s">
        <v>197</v>
      </c>
      <c r="H109" s="243" t="s">
        <v>105</v>
      </c>
      <c r="I109" s="243" t="s">
        <v>34</v>
      </c>
      <c r="J109" s="243" t="s">
        <v>35</v>
      </c>
      <c r="K109" s="243" t="s">
        <v>513</v>
      </c>
      <c r="L109" s="257">
        <f>L110</f>
        <v>16298000</v>
      </c>
      <c r="M109" s="245"/>
      <c r="N109" s="245"/>
      <c r="O109" s="245"/>
      <c r="P109" s="245"/>
      <c r="Q109" s="245"/>
      <c r="R109" s="246"/>
      <c r="S109" s="246"/>
      <c r="T109" s="257">
        <f>T110</f>
        <v>14680727.28</v>
      </c>
      <c r="U109" s="558">
        <f t="shared" si="12"/>
        <v>90.07686390968217</v>
      </c>
    </row>
    <row r="110" spans="1:21" ht="36.75" customHeight="1">
      <c r="A110" s="179"/>
      <c r="B110" s="7"/>
      <c r="C110" s="70" t="s">
        <v>106</v>
      </c>
      <c r="D110" s="180" t="s">
        <v>33</v>
      </c>
      <c r="E110" s="180" t="s">
        <v>93</v>
      </c>
      <c r="F110" s="180" t="s">
        <v>220</v>
      </c>
      <c r="G110" s="180" t="s">
        <v>197</v>
      </c>
      <c r="H110" s="180" t="s">
        <v>105</v>
      </c>
      <c r="I110" s="180" t="s">
        <v>219</v>
      </c>
      <c r="J110" s="180" t="s">
        <v>35</v>
      </c>
      <c r="K110" s="180" t="s">
        <v>513</v>
      </c>
      <c r="L110" s="258">
        <v>16298000</v>
      </c>
      <c r="M110" s="185"/>
      <c r="N110" s="185"/>
      <c r="O110" s="185"/>
      <c r="P110" s="185"/>
      <c r="Q110" s="185"/>
      <c r="R110" s="186"/>
      <c r="S110" s="186"/>
      <c r="T110" s="259">
        <v>14680727.28</v>
      </c>
      <c r="U110" s="558">
        <f t="shared" si="12"/>
        <v>90.07686390968217</v>
      </c>
    </row>
    <row r="111" spans="1:21" s="15" customFormat="1" ht="75" customHeight="1">
      <c r="A111" s="179"/>
      <c r="B111" s="7"/>
      <c r="C111" s="71" t="s">
        <v>295</v>
      </c>
      <c r="D111" s="243" t="s">
        <v>33</v>
      </c>
      <c r="E111" s="243" t="s">
        <v>93</v>
      </c>
      <c r="F111" s="243" t="s">
        <v>220</v>
      </c>
      <c r="G111" s="243" t="s">
        <v>306</v>
      </c>
      <c r="H111" s="243" t="s">
        <v>431</v>
      </c>
      <c r="I111" s="243" t="s">
        <v>34</v>
      </c>
      <c r="J111" s="243" t="s">
        <v>35</v>
      </c>
      <c r="K111" s="243" t="s">
        <v>513</v>
      </c>
      <c r="L111" s="244">
        <f>L112</f>
        <v>3702000</v>
      </c>
      <c r="M111" s="185"/>
      <c r="N111" s="185"/>
      <c r="O111" s="185"/>
      <c r="P111" s="185"/>
      <c r="Q111" s="185"/>
      <c r="R111" s="186"/>
      <c r="S111" s="186"/>
      <c r="T111" s="244">
        <f>T112</f>
        <v>3702000</v>
      </c>
      <c r="U111" s="558">
        <f t="shared" si="12"/>
        <v>100</v>
      </c>
    </row>
    <row r="112" spans="1:21" s="15" customFormat="1" ht="77.25" customHeight="1">
      <c r="A112" s="179"/>
      <c r="B112" s="7"/>
      <c r="C112" s="72" t="s">
        <v>296</v>
      </c>
      <c r="D112" s="180" t="s">
        <v>33</v>
      </c>
      <c r="E112" s="180" t="s">
        <v>93</v>
      </c>
      <c r="F112" s="180" t="s">
        <v>220</v>
      </c>
      <c r="G112" s="180" t="s">
        <v>306</v>
      </c>
      <c r="H112" s="180" t="s">
        <v>431</v>
      </c>
      <c r="I112" s="180" t="s">
        <v>219</v>
      </c>
      <c r="J112" s="180" t="s">
        <v>35</v>
      </c>
      <c r="K112" s="180" t="s">
        <v>513</v>
      </c>
      <c r="L112" s="260">
        <v>3702000</v>
      </c>
      <c r="M112" s="185"/>
      <c r="N112" s="185"/>
      <c r="O112" s="185"/>
      <c r="P112" s="185"/>
      <c r="Q112" s="185"/>
      <c r="R112" s="186"/>
      <c r="S112" s="186"/>
      <c r="T112" s="187">
        <v>3702000</v>
      </c>
      <c r="U112" s="558">
        <f t="shared" si="12"/>
        <v>100</v>
      </c>
    </row>
    <row r="113" spans="1:21" ht="47.25" customHeight="1">
      <c r="A113" s="179"/>
      <c r="B113" s="7"/>
      <c r="C113" s="80" t="s">
        <v>429</v>
      </c>
      <c r="D113" s="243" t="s">
        <v>33</v>
      </c>
      <c r="E113" s="243" t="s">
        <v>93</v>
      </c>
      <c r="F113" s="243" t="s">
        <v>220</v>
      </c>
      <c r="G113" s="243" t="s">
        <v>306</v>
      </c>
      <c r="H113" s="243" t="s">
        <v>430</v>
      </c>
      <c r="I113" s="243" t="s">
        <v>34</v>
      </c>
      <c r="J113" s="243" t="s">
        <v>35</v>
      </c>
      <c r="K113" s="243" t="s">
        <v>513</v>
      </c>
      <c r="L113" s="244">
        <f>L114</f>
        <v>1083800</v>
      </c>
      <c r="M113" s="245"/>
      <c r="N113" s="245"/>
      <c r="O113" s="245"/>
      <c r="P113" s="245"/>
      <c r="Q113" s="245"/>
      <c r="R113" s="246"/>
      <c r="S113" s="246"/>
      <c r="T113" s="244">
        <f>T114</f>
        <v>1083800</v>
      </c>
      <c r="U113" s="558">
        <f t="shared" si="12"/>
        <v>100</v>
      </c>
    </row>
    <row r="114" spans="1:21" ht="37.5" customHeight="1">
      <c r="A114" s="179"/>
      <c r="B114" s="7"/>
      <c r="C114" s="73" t="s">
        <v>103</v>
      </c>
      <c r="D114" s="180" t="s">
        <v>33</v>
      </c>
      <c r="E114" s="180" t="s">
        <v>93</v>
      </c>
      <c r="F114" s="180" t="s">
        <v>220</v>
      </c>
      <c r="G114" s="180" t="s">
        <v>306</v>
      </c>
      <c r="H114" s="180" t="s">
        <v>430</v>
      </c>
      <c r="I114" s="180" t="s">
        <v>219</v>
      </c>
      <c r="J114" s="180" t="s">
        <v>35</v>
      </c>
      <c r="K114" s="180" t="s">
        <v>513</v>
      </c>
      <c r="L114" s="261">
        <v>1083800</v>
      </c>
      <c r="M114" s="185"/>
      <c r="N114" s="185"/>
      <c r="O114" s="185"/>
      <c r="P114" s="185"/>
      <c r="Q114" s="186"/>
      <c r="R114" s="186"/>
      <c r="S114" s="262"/>
      <c r="T114" s="263">
        <v>1083800</v>
      </c>
      <c r="U114" s="558">
        <f t="shared" si="12"/>
        <v>100</v>
      </c>
    </row>
    <row r="115" spans="1:21" ht="76.5" customHeight="1">
      <c r="A115" s="179"/>
      <c r="B115" s="7"/>
      <c r="C115" s="99" t="s">
        <v>467</v>
      </c>
      <c r="D115" s="264" t="s">
        <v>33</v>
      </c>
      <c r="E115" s="264" t="s">
        <v>93</v>
      </c>
      <c r="F115" s="264" t="s">
        <v>220</v>
      </c>
      <c r="G115" s="264" t="s">
        <v>306</v>
      </c>
      <c r="H115" s="264" t="s">
        <v>57</v>
      </c>
      <c r="I115" s="264" t="s">
        <v>34</v>
      </c>
      <c r="J115" s="264" t="s">
        <v>35</v>
      </c>
      <c r="K115" s="264" t="s">
        <v>513</v>
      </c>
      <c r="L115" s="265">
        <f>L116</f>
        <v>1700</v>
      </c>
      <c r="M115" s="265">
        <f aca="true" t="shared" si="22" ref="M115:T115">M116</f>
        <v>0</v>
      </c>
      <c r="N115" s="265">
        <f t="shared" si="22"/>
        <v>0</v>
      </c>
      <c r="O115" s="265">
        <f t="shared" si="22"/>
        <v>0</v>
      </c>
      <c r="P115" s="265">
        <f t="shared" si="22"/>
        <v>0</v>
      </c>
      <c r="Q115" s="265">
        <f t="shared" si="22"/>
        <v>0</v>
      </c>
      <c r="R115" s="265">
        <f t="shared" si="22"/>
        <v>0</v>
      </c>
      <c r="S115" s="265">
        <f t="shared" si="22"/>
        <v>0</v>
      </c>
      <c r="T115" s="265">
        <f t="shared" si="22"/>
        <v>1700</v>
      </c>
      <c r="U115" s="558">
        <f t="shared" si="12"/>
        <v>100</v>
      </c>
    </row>
    <row r="116" spans="1:21" ht="78.75" customHeight="1">
      <c r="A116" s="179"/>
      <c r="B116" s="7"/>
      <c r="C116" s="73" t="s">
        <v>467</v>
      </c>
      <c r="D116" s="180" t="s">
        <v>33</v>
      </c>
      <c r="E116" s="180" t="s">
        <v>93</v>
      </c>
      <c r="F116" s="180" t="s">
        <v>220</v>
      </c>
      <c r="G116" s="180" t="s">
        <v>306</v>
      </c>
      <c r="H116" s="180" t="s">
        <v>57</v>
      </c>
      <c r="I116" s="180" t="s">
        <v>219</v>
      </c>
      <c r="J116" s="180" t="s">
        <v>35</v>
      </c>
      <c r="K116" s="180" t="s">
        <v>513</v>
      </c>
      <c r="L116" s="266">
        <v>1700</v>
      </c>
      <c r="M116" s="185"/>
      <c r="N116" s="185"/>
      <c r="O116" s="185"/>
      <c r="P116" s="185"/>
      <c r="Q116" s="186"/>
      <c r="R116" s="186"/>
      <c r="S116" s="262"/>
      <c r="T116" s="267">
        <v>1700</v>
      </c>
      <c r="U116" s="558">
        <f t="shared" si="12"/>
        <v>100</v>
      </c>
    </row>
    <row r="117" spans="1:21" ht="24" customHeight="1">
      <c r="A117" s="179"/>
      <c r="B117" s="7"/>
      <c r="C117" s="74" t="s">
        <v>108</v>
      </c>
      <c r="D117" s="268" t="s">
        <v>33</v>
      </c>
      <c r="E117" s="268" t="s">
        <v>93</v>
      </c>
      <c r="F117" s="268" t="s">
        <v>220</v>
      </c>
      <c r="G117" s="268" t="s">
        <v>432</v>
      </c>
      <c r="H117" s="268" t="s">
        <v>100</v>
      </c>
      <c r="I117" s="268" t="s">
        <v>34</v>
      </c>
      <c r="J117" s="268" t="s">
        <v>35</v>
      </c>
      <c r="K117" s="268" t="s">
        <v>513</v>
      </c>
      <c r="L117" s="269">
        <f>L118</f>
        <v>184813100</v>
      </c>
      <c r="M117" s="185"/>
      <c r="N117" s="185"/>
      <c r="O117" s="185"/>
      <c r="P117" s="185"/>
      <c r="Q117" s="186"/>
      <c r="R117" s="186"/>
      <c r="S117" s="187">
        <v>10500</v>
      </c>
      <c r="T117" s="269">
        <f>T118</f>
        <v>184162246.71</v>
      </c>
      <c r="U117" s="558">
        <f t="shared" si="12"/>
        <v>99.647831625572</v>
      </c>
    </row>
    <row r="118" spans="1:21" ht="27.75" customHeight="1">
      <c r="A118" s="179"/>
      <c r="B118" s="7"/>
      <c r="C118" s="38" t="s">
        <v>109</v>
      </c>
      <c r="D118" s="183" t="s">
        <v>33</v>
      </c>
      <c r="E118" s="183" t="s">
        <v>93</v>
      </c>
      <c r="F118" s="183" t="s">
        <v>220</v>
      </c>
      <c r="G118" s="183" t="s">
        <v>432</v>
      </c>
      <c r="H118" s="183" t="s">
        <v>100</v>
      </c>
      <c r="I118" s="183" t="s">
        <v>219</v>
      </c>
      <c r="J118" s="183" t="s">
        <v>35</v>
      </c>
      <c r="K118" s="183" t="s">
        <v>513</v>
      </c>
      <c r="L118" s="189">
        <v>184813100</v>
      </c>
      <c r="M118" s="185"/>
      <c r="N118" s="185"/>
      <c r="O118" s="185"/>
      <c r="P118" s="185"/>
      <c r="Q118" s="186"/>
      <c r="R118" s="186"/>
      <c r="S118" s="262"/>
      <c r="T118" s="270">
        <v>184162246.71</v>
      </c>
      <c r="U118" s="558">
        <f t="shared" si="12"/>
        <v>99.647831625572</v>
      </c>
    </row>
    <row r="119" spans="1:21" ht="28.5" customHeight="1">
      <c r="A119" s="172" t="s">
        <v>433</v>
      </c>
      <c r="B119" s="7"/>
      <c r="C119" s="36" t="s">
        <v>265</v>
      </c>
      <c r="D119" s="173" t="s">
        <v>33</v>
      </c>
      <c r="E119" s="173" t="s">
        <v>93</v>
      </c>
      <c r="F119" s="173" t="s">
        <v>220</v>
      </c>
      <c r="G119" s="173" t="s">
        <v>434</v>
      </c>
      <c r="H119" s="173" t="s">
        <v>33</v>
      </c>
      <c r="I119" s="173" t="s">
        <v>34</v>
      </c>
      <c r="J119" s="173" t="s">
        <v>35</v>
      </c>
      <c r="K119" s="173" t="s">
        <v>513</v>
      </c>
      <c r="L119" s="175">
        <f>L120+L122+L124</f>
        <v>29528000</v>
      </c>
      <c r="M119" s="175">
        <f aca="true" t="shared" si="23" ref="M119:T119">M120+M122+M124</f>
        <v>0</v>
      </c>
      <c r="N119" s="175">
        <f t="shared" si="23"/>
        <v>0</v>
      </c>
      <c r="O119" s="175">
        <f t="shared" si="23"/>
        <v>0</v>
      </c>
      <c r="P119" s="175">
        <f t="shared" si="23"/>
        <v>0</v>
      </c>
      <c r="Q119" s="175">
        <f t="shared" si="23"/>
        <v>0</v>
      </c>
      <c r="R119" s="175">
        <f t="shared" si="23"/>
        <v>0</v>
      </c>
      <c r="S119" s="175">
        <f t="shared" si="23"/>
        <v>1623000</v>
      </c>
      <c r="T119" s="175">
        <f t="shared" si="23"/>
        <v>28161000</v>
      </c>
      <c r="U119" s="558">
        <f t="shared" si="12"/>
        <v>95.37049580059605</v>
      </c>
    </row>
    <row r="120" spans="1:21" ht="66" customHeight="1">
      <c r="A120" s="179"/>
      <c r="B120" s="7"/>
      <c r="C120" s="75" t="s">
        <v>110</v>
      </c>
      <c r="D120" s="268" t="s">
        <v>33</v>
      </c>
      <c r="E120" s="268" t="s">
        <v>93</v>
      </c>
      <c r="F120" s="268" t="s">
        <v>220</v>
      </c>
      <c r="G120" s="268" t="s">
        <v>434</v>
      </c>
      <c r="H120" s="268" t="s">
        <v>83</v>
      </c>
      <c r="I120" s="268" t="s">
        <v>34</v>
      </c>
      <c r="J120" s="268" t="s">
        <v>35</v>
      </c>
      <c r="K120" s="268" t="s">
        <v>513</v>
      </c>
      <c r="L120" s="269">
        <f>L121</f>
        <v>3095200</v>
      </c>
      <c r="M120" s="245"/>
      <c r="N120" s="245"/>
      <c r="O120" s="245"/>
      <c r="P120" s="245"/>
      <c r="Q120" s="246"/>
      <c r="R120" s="246"/>
      <c r="S120" s="247">
        <v>541000</v>
      </c>
      <c r="T120" s="269">
        <f>T121</f>
        <v>1728200</v>
      </c>
      <c r="U120" s="558">
        <f t="shared" si="12"/>
        <v>55.83484104419747</v>
      </c>
    </row>
    <row r="121" spans="1:21" ht="74.25" customHeight="1">
      <c r="A121" s="179"/>
      <c r="B121" s="7"/>
      <c r="C121" s="76" t="s">
        <v>111</v>
      </c>
      <c r="D121" s="183" t="s">
        <v>33</v>
      </c>
      <c r="E121" s="183" t="s">
        <v>93</v>
      </c>
      <c r="F121" s="183" t="s">
        <v>220</v>
      </c>
      <c r="G121" s="183" t="s">
        <v>434</v>
      </c>
      <c r="H121" s="183" t="s">
        <v>83</v>
      </c>
      <c r="I121" s="183" t="s">
        <v>219</v>
      </c>
      <c r="J121" s="183" t="s">
        <v>35</v>
      </c>
      <c r="K121" s="183" t="s">
        <v>513</v>
      </c>
      <c r="L121" s="271">
        <v>3095200</v>
      </c>
      <c r="M121" s="245"/>
      <c r="N121" s="245"/>
      <c r="O121" s="245"/>
      <c r="P121" s="245"/>
      <c r="Q121" s="246"/>
      <c r="R121" s="246"/>
      <c r="S121" s="272"/>
      <c r="T121" s="273">
        <v>1728200</v>
      </c>
      <c r="U121" s="558">
        <f t="shared" si="12"/>
        <v>55.83484104419747</v>
      </c>
    </row>
    <row r="122" spans="1:21" ht="55.5" customHeight="1">
      <c r="A122" s="179"/>
      <c r="B122" s="7"/>
      <c r="C122" s="288" t="s">
        <v>647</v>
      </c>
      <c r="D122" s="268" t="s">
        <v>33</v>
      </c>
      <c r="E122" s="268" t="s">
        <v>93</v>
      </c>
      <c r="F122" s="268" t="s">
        <v>220</v>
      </c>
      <c r="G122" s="268" t="s">
        <v>178</v>
      </c>
      <c r="H122" s="268" t="s">
        <v>648</v>
      </c>
      <c r="I122" s="268" t="s">
        <v>34</v>
      </c>
      <c r="J122" s="268" t="s">
        <v>35</v>
      </c>
      <c r="K122" s="268" t="s">
        <v>513</v>
      </c>
      <c r="L122" s="269">
        <f>L123</f>
        <v>3136000</v>
      </c>
      <c r="M122" s="245"/>
      <c r="N122" s="245"/>
      <c r="O122" s="245"/>
      <c r="P122" s="245"/>
      <c r="Q122" s="246"/>
      <c r="R122" s="246"/>
      <c r="S122" s="247">
        <v>541000</v>
      </c>
      <c r="T122" s="269">
        <f>T123</f>
        <v>3136000</v>
      </c>
      <c r="U122" s="558">
        <f>T122/L122*100</f>
        <v>100</v>
      </c>
    </row>
    <row r="123" spans="1:21" ht="59.25" customHeight="1">
      <c r="A123" s="179"/>
      <c r="B123" s="7"/>
      <c r="C123" s="38" t="s">
        <v>649</v>
      </c>
      <c r="D123" s="183" t="s">
        <v>33</v>
      </c>
      <c r="E123" s="183" t="s">
        <v>93</v>
      </c>
      <c r="F123" s="183" t="s">
        <v>220</v>
      </c>
      <c r="G123" s="183" t="s">
        <v>178</v>
      </c>
      <c r="H123" s="183" t="s">
        <v>648</v>
      </c>
      <c r="I123" s="183" t="s">
        <v>219</v>
      </c>
      <c r="J123" s="183" t="s">
        <v>35</v>
      </c>
      <c r="K123" s="183" t="s">
        <v>513</v>
      </c>
      <c r="L123" s="191">
        <v>3136000</v>
      </c>
      <c r="M123" s="245"/>
      <c r="N123" s="245"/>
      <c r="O123" s="245"/>
      <c r="P123" s="245"/>
      <c r="Q123" s="246"/>
      <c r="R123" s="246"/>
      <c r="S123" s="272"/>
      <c r="T123" s="274">
        <v>3136000</v>
      </c>
      <c r="U123" s="558">
        <f t="shared" si="12"/>
        <v>100</v>
      </c>
    </row>
    <row r="124" spans="1:21" ht="53.25" customHeight="1">
      <c r="A124" s="179"/>
      <c r="B124" s="7"/>
      <c r="C124" s="275" t="s">
        <v>179</v>
      </c>
      <c r="D124" s="268" t="s">
        <v>33</v>
      </c>
      <c r="E124" s="268" t="s">
        <v>93</v>
      </c>
      <c r="F124" s="268" t="s">
        <v>220</v>
      </c>
      <c r="G124" s="268" t="s">
        <v>180</v>
      </c>
      <c r="H124" s="268" t="s">
        <v>100</v>
      </c>
      <c r="I124" s="268" t="s">
        <v>34</v>
      </c>
      <c r="J124" s="268" t="s">
        <v>35</v>
      </c>
      <c r="K124" s="268" t="s">
        <v>513</v>
      </c>
      <c r="L124" s="269">
        <f>L125</f>
        <v>23296800</v>
      </c>
      <c r="M124" s="245"/>
      <c r="N124" s="245"/>
      <c r="O124" s="245"/>
      <c r="P124" s="245"/>
      <c r="Q124" s="246"/>
      <c r="R124" s="246"/>
      <c r="S124" s="247">
        <v>541000</v>
      </c>
      <c r="T124" s="269">
        <f>T125</f>
        <v>23296800</v>
      </c>
      <c r="U124" s="558">
        <f t="shared" si="12"/>
        <v>100</v>
      </c>
    </row>
    <row r="125" spans="1:22" ht="48" customHeight="1">
      <c r="A125" s="179"/>
      <c r="B125" s="7"/>
      <c r="C125" s="76" t="s">
        <v>179</v>
      </c>
      <c r="D125" s="183" t="s">
        <v>33</v>
      </c>
      <c r="E125" s="183" t="s">
        <v>93</v>
      </c>
      <c r="F125" s="183" t="s">
        <v>220</v>
      </c>
      <c r="G125" s="183" t="s">
        <v>180</v>
      </c>
      <c r="H125" s="183" t="s">
        <v>100</v>
      </c>
      <c r="I125" s="183" t="s">
        <v>219</v>
      </c>
      <c r="J125" s="183" t="s">
        <v>35</v>
      </c>
      <c r="K125" s="183" t="s">
        <v>513</v>
      </c>
      <c r="L125" s="271">
        <v>23296800</v>
      </c>
      <c r="M125" s="245"/>
      <c r="N125" s="245"/>
      <c r="O125" s="245"/>
      <c r="P125" s="245"/>
      <c r="Q125" s="246"/>
      <c r="R125" s="246"/>
      <c r="S125" s="272"/>
      <c r="T125" s="273">
        <v>23296800</v>
      </c>
      <c r="U125" s="558">
        <f t="shared" si="12"/>
        <v>100</v>
      </c>
      <c r="V125" s="1" t="s">
        <v>706</v>
      </c>
    </row>
    <row r="126" spans="1:21" ht="24.75" customHeight="1">
      <c r="A126" s="165" t="s">
        <v>435</v>
      </c>
      <c r="B126" s="93"/>
      <c r="C126" s="35" t="s">
        <v>112</v>
      </c>
      <c r="D126" s="167" t="s">
        <v>33</v>
      </c>
      <c r="E126" s="167" t="s">
        <v>93</v>
      </c>
      <c r="F126" s="167" t="s">
        <v>214</v>
      </c>
      <c r="G126" s="167" t="s">
        <v>34</v>
      </c>
      <c r="H126" s="167" t="s">
        <v>33</v>
      </c>
      <c r="I126" s="167" t="s">
        <v>34</v>
      </c>
      <c r="J126" s="167" t="s">
        <v>35</v>
      </c>
      <c r="K126" s="167" t="s">
        <v>513</v>
      </c>
      <c r="L126" s="168">
        <f>L127</f>
        <v>360000</v>
      </c>
      <c r="M126" s="276"/>
      <c r="N126" s="276"/>
      <c r="O126" s="276"/>
      <c r="P126" s="276"/>
      <c r="Q126" s="276"/>
      <c r="R126" s="276"/>
      <c r="S126" s="276"/>
      <c r="T126" s="168">
        <f>T127</f>
        <v>94781.9</v>
      </c>
      <c r="U126" s="558">
        <f t="shared" si="12"/>
        <v>26.328305555555552</v>
      </c>
    </row>
    <row r="127" spans="1:21" ht="30" customHeight="1">
      <c r="A127" s="179"/>
      <c r="B127" s="7"/>
      <c r="C127" s="77" t="s">
        <v>113</v>
      </c>
      <c r="D127" s="277" t="s">
        <v>33</v>
      </c>
      <c r="E127" s="277" t="s">
        <v>93</v>
      </c>
      <c r="F127" s="277" t="s">
        <v>214</v>
      </c>
      <c r="G127" s="277" t="s">
        <v>219</v>
      </c>
      <c r="H127" s="277" t="s">
        <v>44</v>
      </c>
      <c r="I127" s="277" t="s">
        <v>219</v>
      </c>
      <c r="J127" s="277" t="s">
        <v>35</v>
      </c>
      <c r="K127" s="277" t="s">
        <v>513</v>
      </c>
      <c r="L127" s="278">
        <v>360000</v>
      </c>
      <c r="M127" s="279"/>
      <c r="N127" s="279"/>
      <c r="O127" s="279"/>
      <c r="P127" s="279"/>
      <c r="Q127" s="279"/>
      <c r="R127" s="279"/>
      <c r="S127" s="279"/>
      <c r="T127" s="280">
        <v>94781.9</v>
      </c>
      <c r="U127" s="558">
        <f t="shared" si="12"/>
        <v>26.328305555555552</v>
      </c>
    </row>
    <row r="128" spans="1:21" ht="33.75" customHeight="1">
      <c r="A128" s="165" t="s">
        <v>436</v>
      </c>
      <c r="B128" s="33"/>
      <c r="C128" s="98" t="s">
        <v>114</v>
      </c>
      <c r="D128" s="167" t="s">
        <v>33</v>
      </c>
      <c r="E128" s="167" t="s">
        <v>93</v>
      </c>
      <c r="F128" s="167" t="s">
        <v>115</v>
      </c>
      <c r="G128" s="167" t="s">
        <v>34</v>
      </c>
      <c r="H128" s="167" t="s">
        <v>33</v>
      </c>
      <c r="I128" s="167" t="s">
        <v>34</v>
      </c>
      <c r="J128" s="167" t="s">
        <v>35</v>
      </c>
      <c r="K128" s="167" t="s">
        <v>33</v>
      </c>
      <c r="L128" s="171">
        <f>L129</f>
        <v>-3587306.17</v>
      </c>
      <c r="M128" s="281"/>
      <c r="N128" s="281"/>
      <c r="O128" s="281"/>
      <c r="P128" s="281"/>
      <c r="Q128" s="281"/>
      <c r="R128" s="281"/>
      <c r="S128" s="281"/>
      <c r="T128" s="171">
        <f>T129</f>
        <v>-3587306.17</v>
      </c>
      <c r="U128" s="558">
        <f t="shared" si="12"/>
        <v>100</v>
      </c>
    </row>
    <row r="129" spans="1:21" ht="57" customHeight="1" thickBot="1">
      <c r="A129" s="282"/>
      <c r="B129" s="7"/>
      <c r="C129" s="78" t="s">
        <v>116</v>
      </c>
      <c r="D129" s="283" t="s">
        <v>33</v>
      </c>
      <c r="E129" s="283" t="s">
        <v>93</v>
      </c>
      <c r="F129" s="283" t="s">
        <v>115</v>
      </c>
      <c r="G129" s="283" t="s">
        <v>177</v>
      </c>
      <c r="H129" s="283" t="s">
        <v>40</v>
      </c>
      <c r="I129" s="283" t="s">
        <v>219</v>
      </c>
      <c r="J129" s="283" t="s">
        <v>35</v>
      </c>
      <c r="K129" s="283" t="s">
        <v>513</v>
      </c>
      <c r="L129" s="284">
        <v>-3587306.17</v>
      </c>
      <c r="M129" s="279"/>
      <c r="N129" s="279"/>
      <c r="O129" s="279"/>
      <c r="P129" s="279"/>
      <c r="Q129" s="279"/>
      <c r="R129" s="279"/>
      <c r="S129" s="279"/>
      <c r="T129" s="284">
        <v>-3587306.17</v>
      </c>
      <c r="U129" s="561">
        <f>T129/L129*100</f>
        <v>100</v>
      </c>
    </row>
    <row r="130" spans="1:23" ht="28.5" customHeight="1" thickBot="1">
      <c r="A130" s="285"/>
      <c r="B130" s="556"/>
      <c r="C130" s="79" t="s">
        <v>117</v>
      </c>
      <c r="D130" s="286"/>
      <c r="E130" s="286"/>
      <c r="F130" s="286"/>
      <c r="G130" s="286"/>
      <c r="H130" s="286"/>
      <c r="I130" s="286"/>
      <c r="J130" s="286"/>
      <c r="K130" s="286"/>
      <c r="L130" s="287">
        <f>L8+L90</f>
        <v>508820000</v>
      </c>
      <c r="M130" s="557"/>
      <c r="N130" s="557"/>
      <c r="O130" s="557"/>
      <c r="P130" s="557"/>
      <c r="Q130" s="557"/>
      <c r="R130" s="557"/>
      <c r="S130" s="557"/>
      <c r="T130" s="287">
        <f>T8+T90</f>
        <v>494896341.35</v>
      </c>
      <c r="U130" s="562">
        <f>T130/L130*100</f>
        <v>97.26353943437759</v>
      </c>
      <c r="W130" s="17"/>
    </row>
    <row r="131" spans="1:19" ht="18">
      <c r="A131" s="6"/>
      <c r="B131" s="7"/>
      <c r="C131" s="6"/>
      <c r="D131" s="8"/>
      <c r="E131" s="8"/>
      <c r="F131" s="8"/>
      <c r="G131" s="8"/>
      <c r="H131" s="8"/>
      <c r="I131" s="8"/>
      <c r="J131" s="8"/>
      <c r="K131" s="8"/>
      <c r="L131" s="1"/>
      <c r="M131" s="16"/>
      <c r="N131" s="16"/>
      <c r="O131" s="16"/>
      <c r="P131" s="16"/>
      <c r="Q131" s="16"/>
      <c r="R131" s="16"/>
      <c r="S131" s="16"/>
    </row>
    <row r="132" spans="1:19" ht="18">
      <c r="A132" s="6"/>
      <c r="B132" s="7"/>
      <c r="C132" s="6"/>
      <c r="D132" s="8"/>
      <c r="E132" s="8"/>
      <c r="F132" s="8"/>
      <c r="G132" s="8"/>
      <c r="H132" s="8"/>
      <c r="I132" s="8"/>
      <c r="J132" s="8"/>
      <c r="K132" s="8"/>
      <c r="L132" s="1"/>
      <c r="M132" s="16"/>
      <c r="N132" s="16"/>
      <c r="O132" s="16"/>
      <c r="P132" s="16"/>
      <c r="Q132" s="16"/>
      <c r="R132" s="16"/>
      <c r="S132" s="16"/>
    </row>
    <row r="133" spans="1:19" ht="18">
      <c r="A133" s="6"/>
      <c r="B133" s="7"/>
      <c r="C133" s="6"/>
      <c r="D133" s="8"/>
      <c r="E133" s="8"/>
      <c r="F133" s="8"/>
      <c r="G133" s="8"/>
      <c r="H133" s="8"/>
      <c r="I133" s="8"/>
      <c r="J133" s="8"/>
      <c r="K133" s="8"/>
      <c r="L133" s="1"/>
      <c r="M133" s="16"/>
      <c r="N133" s="16"/>
      <c r="O133" s="16"/>
      <c r="P133" s="16"/>
      <c r="Q133" s="16"/>
      <c r="R133" s="16"/>
      <c r="S133" s="16"/>
    </row>
    <row r="134" spans="1:19" ht="18">
      <c r="A134" s="6"/>
      <c r="B134" s="7"/>
      <c r="C134" s="6"/>
      <c r="D134" s="8"/>
      <c r="E134" s="8"/>
      <c r="F134" s="8"/>
      <c r="G134" s="8"/>
      <c r="H134" s="8"/>
      <c r="I134" s="8"/>
      <c r="J134" s="8"/>
      <c r="K134" s="8"/>
      <c r="L134" s="1"/>
      <c r="M134" s="16"/>
      <c r="N134" s="16"/>
      <c r="O134" s="16"/>
      <c r="P134" s="16"/>
      <c r="Q134" s="16"/>
      <c r="R134" s="16"/>
      <c r="S134" s="16"/>
    </row>
    <row r="135" spans="1:19" ht="18">
      <c r="A135" s="6"/>
      <c r="B135" s="7"/>
      <c r="C135" s="6"/>
      <c r="D135" s="8"/>
      <c r="E135" s="8"/>
      <c r="F135" s="8"/>
      <c r="G135" s="8"/>
      <c r="H135" s="8"/>
      <c r="I135" s="8"/>
      <c r="J135" s="8"/>
      <c r="K135" s="8"/>
      <c r="L135" s="1"/>
      <c r="M135" s="16"/>
      <c r="N135" s="16"/>
      <c r="O135" s="16"/>
      <c r="P135" s="16"/>
      <c r="Q135" s="16"/>
      <c r="R135" s="16"/>
      <c r="S135" s="16"/>
    </row>
    <row r="136" spans="1:19" ht="18">
      <c r="A136" s="6"/>
      <c r="B136" s="7"/>
      <c r="C136" s="6"/>
      <c r="D136" s="8"/>
      <c r="E136" s="8"/>
      <c r="F136" s="8"/>
      <c r="G136" s="8"/>
      <c r="H136" s="8"/>
      <c r="I136" s="8"/>
      <c r="J136" s="8"/>
      <c r="K136" s="8"/>
      <c r="L136" s="1"/>
      <c r="M136" s="16"/>
      <c r="N136" s="16"/>
      <c r="O136" s="16"/>
      <c r="P136" s="16"/>
      <c r="Q136" s="16"/>
      <c r="R136" s="16"/>
      <c r="S136" s="16"/>
    </row>
    <row r="137" spans="1:19" ht="18">
      <c r="A137" s="6"/>
      <c r="B137" s="7"/>
      <c r="C137" s="6"/>
      <c r="D137" s="8"/>
      <c r="E137" s="8"/>
      <c r="F137" s="8"/>
      <c r="G137" s="8"/>
      <c r="H137" s="8"/>
      <c r="I137" s="8"/>
      <c r="J137" s="8"/>
      <c r="K137" s="8"/>
      <c r="L137" s="1"/>
      <c r="M137" s="16"/>
      <c r="N137" s="16"/>
      <c r="O137" s="16"/>
      <c r="P137" s="16"/>
      <c r="Q137" s="16"/>
      <c r="R137" s="16"/>
      <c r="S137" s="16"/>
    </row>
    <row r="138" spans="1:19" ht="18">
      <c r="A138" s="6"/>
      <c r="B138" s="7"/>
      <c r="C138" s="6"/>
      <c r="D138" s="8"/>
      <c r="E138" s="8"/>
      <c r="F138" s="8"/>
      <c r="G138" s="8"/>
      <c r="H138" s="8"/>
      <c r="I138" s="8"/>
      <c r="J138" s="8"/>
      <c r="K138" s="8"/>
      <c r="L138" s="1"/>
      <c r="M138" s="16"/>
      <c r="N138" s="16"/>
      <c r="O138" s="16"/>
      <c r="P138" s="16"/>
      <c r="Q138" s="16"/>
      <c r="R138" s="16"/>
      <c r="S138" s="16"/>
    </row>
    <row r="139" spans="1:19" ht="18">
      <c r="A139" s="6"/>
      <c r="B139" s="7"/>
      <c r="C139" s="6"/>
      <c r="D139" s="8"/>
      <c r="E139" s="8"/>
      <c r="F139" s="8"/>
      <c r="G139" s="8"/>
      <c r="H139" s="8"/>
      <c r="I139" s="8"/>
      <c r="J139" s="8"/>
      <c r="K139" s="8"/>
      <c r="L139" s="1"/>
      <c r="M139" s="16"/>
      <c r="N139" s="16"/>
      <c r="O139" s="16"/>
      <c r="P139" s="16"/>
      <c r="Q139" s="16"/>
      <c r="R139" s="16"/>
      <c r="S139" s="16"/>
    </row>
    <row r="140" spans="1:19" ht="18">
      <c r="A140" s="6"/>
      <c r="B140" s="7"/>
      <c r="C140" s="6"/>
      <c r="D140" s="8"/>
      <c r="E140" s="8"/>
      <c r="F140" s="8"/>
      <c r="G140" s="8"/>
      <c r="H140" s="8"/>
      <c r="I140" s="8"/>
      <c r="J140" s="8"/>
      <c r="K140" s="8"/>
      <c r="L140" s="1"/>
      <c r="M140" s="16"/>
      <c r="N140" s="16"/>
      <c r="O140" s="16"/>
      <c r="P140" s="16"/>
      <c r="Q140" s="16"/>
      <c r="R140" s="16"/>
      <c r="S140" s="16"/>
    </row>
    <row r="141" spans="1:19" ht="18">
      <c r="A141" s="6"/>
      <c r="B141" s="7"/>
      <c r="C141" s="6"/>
      <c r="D141" s="8"/>
      <c r="E141" s="8"/>
      <c r="F141" s="8"/>
      <c r="G141" s="8"/>
      <c r="H141" s="8"/>
      <c r="I141" s="8"/>
      <c r="J141" s="8"/>
      <c r="K141" s="8"/>
      <c r="L141" s="1"/>
      <c r="M141" s="16"/>
      <c r="N141" s="16"/>
      <c r="O141" s="16"/>
      <c r="P141" s="16"/>
      <c r="Q141" s="16"/>
      <c r="R141" s="16"/>
      <c r="S141" s="16"/>
    </row>
    <row r="142" spans="1:19" ht="18">
      <c r="A142" s="6"/>
      <c r="B142" s="7"/>
      <c r="C142" s="6"/>
      <c r="D142" s="8"/>
      <c r="E142" s="8"/>
      <c r="F142" s="8"/>
      <c r="G142" s="8"/>
      <c r="H142" s="8"/>
      <c r="I142" s="8"/>
      <c r="J142" s="8"/>
      <c r="K142" s="8"/>
      <c r="L142" s="1"/>
      <c r="M142" s="16"/>
      <c r="N142" s="16"/>
      <c r="O142" s="16"/>
      <c r="P142" s="16"/>
      <c r="Q142" s="16"/>
      <c r="R142" s="16"/>
      <c r="S142" s="16"/>
    </row>
    <row r="143" spans="1:19" ht="18">
      <c r="A143" s="6"/>
      <c r="B143" s="7"/>
      <c r="C143" s="6"/>
      <c r="D143" s="8"/>
      <c r="E143" s="8"/>
      <c r="F143" s="8"/>
      <c r="G143" s="8"/>
      <c r="H143" s="8"/>
      <c r="I143" s="8"/>
      <c r="J143" s="8"/>
      <c r="K143" s="8"/>
      <c r="L143" s="1"/>
      <c r="M143" s="16"/>
      <c r="N143" s="16"/>
      <c r="O143" s="16"/>
      <c r="P143" s="16"/>
      <c r="Q143" s="16"/>
      <c r="R143" s="16"/>
      <c r="S143" s="16"/>
    </row>
    <row r="144" spans="1:19" ht="18">
      <c r="A144" s="6"/>
      <c r="B144" s="7"/>
      <c r="C144" s="6"/>
      <c r="D144" s="8"/>
      <c r="E144" s="8"/>
      <c r="F144" s="8"/>
      <c r="G144" s="8"/>
      <c r="H144" s="8"/>
      <c r="I144" s="8"/>
      <c r="J144" s="8"/>
      <c r="K144" s="8"/>
      <c r="L144" s="1"/>
      <c r="M144" s="16"/>
      <c r="N144" s="16"/>
      <c r="O144" s="16"/>
      <c r="P144" s="16"/>
      <c r="Q144" s="16"/>
      <c r="R144" s="16"/>
      <c r="S144" s="16"/>
    </row>
    <row r="145" spans="1:19" ht="18">
      <c r="A145" s="6"/>
      <c r="B145" s="7"/>
      <c r="C145" s="6"/>
      <c r="D145" s="8"/>
      <c r="E145" s="8"/>
      <c r="F145" s="8"/>
      <c r="G145" s="8"/>
      <c r="H145" s="8"/>
      <c r="I145" s="8"/>
      <c r="J145" s="8"/>
      <c r="K145" s="8"/>
      <c r="L145" s="1"/>
      <c r="M145" s="16"/>
      <c r="N145" s="16"/>
      <c r="O145" s="16"/>
      <c r="P145" s="16"/>
      <c r="Q145" s="16"/>
      <c r="R145" s="16"/>
      <c r="S145" s="16"/>
    </row>
    <row r="146" spans="1:19" ht="18">
      <c r="A146" s="6"/>
      <c r="B146" s="7"/>
      <c r="C146" s="6"/>
      <c r="D146" s="8"/>
      <c r="E146" s="8"/>
      <c r="F146" s="8"/>
      <c r="G146" s="8"/>
      <c r="H146" s="8"/>
      <c r="I146" s="8"/>
      <c r="J146" s="8"/>
      <c r="K146" s="8"/>
      <c r="L146" s="1"/>
      <c r="M146" s="16"/>
      <c r="N146" s="16"/>
      <c r="O146" s="16"/>
      <c r="P146" s="16"/>
      <c r="Q146" s="16"/>
      <c r="R146" s="16"/>
      <c r="S146" s="16"/>
    </row>
    <row r="147" spans="1:19" ht="18">
      <c r="A147" s="6"/>
      <c r="B147" s="7"/>
      <c r="C147" s="6"/>
      <c r="D147" s="8"/>
      <c r="E147" s="8"/>
      <c r="F147" s="8"/>
      <c r="G147" s="8"/>
      <c r="H147" s="8"/>
      <c r="I147" s="8"/>
      <c r="J147" s="8"/>
      <c r="K147" s="8"/>
      <c r="L147" s="1"/>
      <c r="M147" s="16"/>
      <c r="N147" s="16"/>
      <c r="O147" s="16"/>
      <c r="P147" s="16"/>
      <c r="Q147" s="16"/>
      <c r="R147" s="16"/>
      <c r="S147" s="16"/>
    </row>
    <row r="148" spans="1:19" ht="18">
      <c r="A148" s="6"/>
      <c r="B148" s="7"/>
      <c r="C148" s="6"/>
      <c r="D148" s="8"/>
      <c r="E148" s="8"/>
      <c r="F148" s="8"/>
      <c r="G148" s="8"/>
      <c r="H148" s="8"/>
      <c r="I148" s="8"/>
      <c r="J148" s="8"/>
      <c r="K148" s="8"/>
      <c r="L148" s="1"/>
      <c r="M148" s="16"/>
      <c r="N148" s="16"/>
      <c r="O148" s="16"/>
      <c r="P148" s="16"/>
      <c r="Q148" s="16"/>
      <c r="R148" s="16"/>
      <c r="S148" s="16"/>
    </row>
    <row r="149" spans="1:19" ht="18">
      <c r="A149" s="6"/>
      <c r="B149" s="7"/>
      <c r="C149" s="6"/>
      <c r="D149" s="8"/>
      <c r="E149" s="8"/>
      <c r="F149" s="8"/>
      <c r="G149" s="8"/>
      <c r="H149" s="8"/>
      <c r="I149" s="8"/>
      <c r="J149" s="8"/>
      <c r="K149" s="8"/>
      <c r="L149" s="1"/>
      <c r="M149" s="16"/>
      <c r="N149" s="16"/>
      <c r="O149" s="16"/>
      <c r="P149" s="16"/>
      <c r="Q149" s="16"/>
      <c r="R149" s="16"/>
      <c r="S149" s="16"/>
    </row>
    <row r="150" spans="1:19" ht="18">
      <c r="A150" s="6"/>
      <c r="B150" s="7"/>
      <c r="C150" s="6"/>
      <c r="D150" s="8"/>
      <c r="E150" s="8"/>
      <c r="F150" s="8"/>
      <c r="G150" s="8"/>
      <c r="H150" s="8"/>
      <c r="I150" s="8"/>
      <c r="J150" s="8"/>
      <c r="K150" s="8"/>
      <c r="L150" s="16"/>
      <c r="M150" s="16"/>
      <c r="N150" s="16"/>
      <c r="O150" s="16"/>
      <c r="P150" s="16"/>
      <c r="Q150" s="16"/>
      <c r="R150" s="16"/>
      <c r="S150" s="16"/>
    </row>
    <row r="151" spans="1:19" ht="18">
      <c r="A151" s="6"/>
      <c r="B151" s="7"/>
      <c r="C151" s="6"/>
      <c r="D151" s="8"/>
      <c r="E151" s="8"/>
      <c r="F151" s="8"/>
      <c r="G151" s="8"/>
      <c r="H151" s="8"/>
      <c r="I151" s="8"/>
      <c r="J151" s="8"/>
      <c r="K151" s="8"/>
      <c r="L151" s="16"/>
      <c r="M151" s="16"/>
      <c r="N151" s="16"/>
      <c r="O151" s="16"/>
      <c r="P151" s="16"/>
      <c r="Q151" s="16"/>
      <c r="R151" s="16"/>
      <c r="S151" s="16"/>
    </row>
    <row r="152" spans="1:19" ht="18">
      <c r="A152" s="6"/>
      <c r="B152" s="7"/>
      <c r="C152" s="6"/>
      <c r="D152" s="8"/>
      <c r="E152" s="8"/>
      <c r="F152" s="8"/>
      <c r="G152" s="8"/>
      <c r="H152" s="8"/>
      <c r="I152" s="8"/>
      <c r="J152" s="8"/>
      <c r="K152" s="8"/>
      <c r="L152" s="16"/>
      <c r="M152" s="16"/>
      <c r="N152" s="16"/>
      <c r="O152" s="16"/>
      <c r="P152" s="16"/>
      <c r="Q152" s="16"/>
      <c r="R152" s="16"/>
      <c r="S152" s="16"/>
    </row>
    <row r="153" spans="1:19" ht="18">
      <c r="A153" s="6"/>
      <c r="B153" s="7"/>
      <c r="C153" s="6"/>
      <c r="D153" s="8"/>
      <c r="E153" s="8"/>
      <c r="F153" s="8"/>
      <c r="G153" s="8"/>
      <c r="H153" s="8"/>
      <c r="I153" s="8"/>
      <c r="J153" s="8"/>
      <c r="K153" s="8"/>
      <c r="L153" s="16"/>
      <c r="M153" s="16"/>
      <c r="N153" s="16"/>
      <c r="O153" s="16"/>
      <c r="P153" s="16"/>
      <c r="Q153" s="16"/>
      <c r="R153" s="16"/>
      <c r="S153" s="16"/>
    </row>
    <row r="154" spans="1:19" ht="18">
      <c r="A154" s="6"/>
      <c r="B154" s="7"/>
      <c r="C154" s="6"/>
      <c r="D154" s="8"/>
      <c r="E154" s="8"/>
      <c r="F154" s="8"/>
      <c r="G154" s="8"/>
      <c r="H154" s="8"/>
      <c r="I154" s="8"/>
      <c r="J154" s="8"/>
      <c r="K154" s="8"/>
      <c r="L154" s="16"/>
      <c r="M154" s="16"/>
      <c r="N154" s="16"/>
      <c r="O154" s="16"/>
      <c r="P154" s="16"/>
      <c r="Q154" s="16"/>
      <c r="R154" s="16"/>
      <c r="S154" s="16"/>
    </row>
    <row r="155" spans="1:19" ht="18">
      <c r="A155" s="6"/>
      <c r="B155" s="7"/>
      <c r="C155" s="6"/>
      <c r="D155" s="8"/>
      <c r="E155" s="8"/>
      <c r="F155" s="8"/>
      <c r="G155" s="8"/>
      <c r="H155" s="8"/>
      <c r="I155" s="8"/>
      <c r="J155" s="8"/>
      <c r="K155" s="8"/>
      <c r="L155" s="16"/>
      <c r="M155" s="16"/>
      <c r="N155" s="16"/>
      <c r="O155" s="16"/>
      <c r="P155" s="16"/>
      <c r="Q155" s="16"/>
      <c r="R155" s="16"/>
      <c r="S155" s="16"/>
    </row>
    <row r="156" spans="1:19" ht="18">
      <c r="A156" s="6"/>
      <c r="B156" s="7"/>
      <c r="C156" s="6"/>
      <c r="D156" s="8"/>
      <c r="E156" s="8"/>
      <c r="F156" s="8"/>
      <c r="G156" s="8"/>
      <c r="H156" s="8"/>
      <c r="I156" s="8"/>
      <c r="J156" s="8"/>
      <c r="K156" s="8"/>
      <c r="L156" s="16"/>
      <c r="M156" s="16"/>
      <c r="N156" s="16"/>
      <c r="O156" s="16"/>
      <c r="P156" s="16"/>
      <c r="Q156" s="16"/>
      <c r="R156" s="16"/>
      <c r="S156" s="16"/>
    </row>
    <row r="157" spans="1:19" ht="18">
      <c r="A157" s="6"/>
      <c r="B157" s="7"/>
      <c r="C157" s="6"/>
      <c r="D157" s="8"/>
      <c r="E157" s="8"/>
      <c r="F157" s="8"/>
      <c r="G157" s="8"/>
      <c r="H157" s="8"/>
      <c r="I157" s="8"/>
      <c r="J157" s="8"/>
      <c r="K157" s="8"/>
      <c r="L157" s="16"/>
      <c r="M157" s="16"/>
      <c r="N157" s="16"/>
      <c r="O157" s="16"/>
      <c r="P157" s="16"/>
      <c r="Q157" s="16"/>
      <c r="R157" s="16"/>
      <c r="S157" s="16"/>
    </row>
    <row r="158" spans="1:19" ht="18">
      <c r="A158" s="6"/>
      <c r="B158" s="7"/>
      <c r="C158" s="6"/>
      <c r="D158" s="8"/>
      <c r="E158" s="8"/>
      <c r="F158" s="8"/>
      <c r="G158" s="8"/>
      <c r="H158" s="8"/>
      <c r="I158" s="8"/>
      <c r="J158" s="8"/>
      <c r="K158" s="8"/>
      <c r="L158" s="16"/>
      <c r="M158" s="16"/>
      <c r="N158" s="16"/>
      <c r="O158" s="16"/>
      <c r="P158" s="16"/>
      <c r="Q158" s="16"/>
      <c r="R158" s="16"/>
      <c r="S158" s="16"/>
    </row>
    <row r="159" spans="1:19" ht="18">
      <c r="A159" s="6"/>
      <c r="B159" s="7"/>
      <c r="C159" s="6"/>
      <c r="D159" s="8"/>
      <c r="E159" s="8"/>
      <c r="F159" s="8"/>
      <c r="G159" s="8"/>
      <c r="H159" s="8"/>
      <c r="I159" s="8"/>
      <c r="J159" s="8"/>
      <c r="K159" s="8"/>
      <c r="L159" s="16"/>
      <c r="M159" s="16"/>
      <c r="N159" s="16"/>
      <c r="O159" s="16"/>
      <c r="P159" s="16"/>
      <c r="Q159" s="16"/>
      <c r="R159" s="16"/>
      <c r="S159" s="16"/>
    </row>
    <row r="160" spans="1:19" ht="18">
      <c r="A160" s="6"/>
      <c r="B160" s="7"/>
      <c r="C160" s="6"/>
      <c r="D160" s="8"/>
      <c r="E160" s="8"/>
      <c r="F160" s="8"/>
      <c r="G160" s="8"/>
      <c r="H160" s="8"/>
      <c r="I160" s="8"/>
      <c r="J160" s="8"/>
      <c r="K160" s="8"/>
      <c r="L160" s="16"/>
      <c r="M160" s="16"/>
      <c r="N160" s="16"/>
      <c r="O160" s="16"/>
      <c r="P160" s="16"/>
      <c r="Q160" s="16"/>
      <c r="R160" s="16"/>
      <c r="S160" s="16"/>
    </row>
    <row r="161" spans="1:19" ht="18">
      <c r="A161" s="6"/>
      <c r="B161" s="7"/>
      <c r="C161" s="6"/>
      <c r="D161" s="8"/>
      <c r="E161" s="8"/>
      <c r="F161" s="8"/>
      <c r="G161" s="8"/>
      <c r="H161" s="8"/>
      <c r="I161" s="8"/>
      <c r="J161" s="8"/>
      <c r="K161" s="8"/>
      <c r="L161" s="16"/>
      <c r="M161" s="16"/>
      <c r="N161" s="16"/>
      <c r="O161" s="16"/>
      <c r="P161" s="16"/>
      <c r="Q161" s="16"/>
      <c r="R161" s="16"/>
      <c r="S161" s="16"/>
    </row>
    <row r="162" spans="1:19" ht="18">
      <c r="A162" s="6"/>
      <c r="B162" s="7"/>
      <c r="C162" s="6"/>
      <c r="D162" s="8"/>
      <c r="E162" s="8"/>
      <c r="F162" s="8"/>
      <c r="G162" s="8"/>
      <c r="H162" s="8"/>
      <c r="I162" s="8"/>
      <c r="J162" s="8"/>
      <c r="K162" s="8"/>
      <c r="L162" s="16"/>
      <c r="M162" s="16"/>
      <c r="N162" s="16"/>
      <c r="O162" s="16"/>
      <c r="P162" s="16"/>
      <c r="Q162" s="16"/>
      <c r="R162" s="16"/>
      <c r="S162" s="16"/>
    </row>
    <row r="163" spans="1:19" ht="18">
      <c r="A163" s="6"/>
      <c r="B163" s="7"/>
      <c r="C163" s="6"/>
      <c r="D163" s="8"/>
      <c r="E163" s="8"/>
      <c r="F163" s="8"/>
      <c r="G163" s="8"/>
      <c r="H163" s="8"/>
      <c r="I163" s="8"/>
      <c r="J163" s="8"/>
      <c r="K163" s="8"/>
      <c r="L163" s="16"/>
      <c r="M163" s="16"/>
      <c r="N163" s="16"/>
      <c r="O163" s="16"/>
      <c r="P163" s="16"/>
      <c r="Q163" s="16"/>
      <c r="R163" s="16"/>
      <c r="S163" s="16"/>
    </row>
    <row r="164" spans="1:19" ht="18">
      <c r="A164" s="6"/>
      <c r="B164" s="7"/>
      <c r="C164" s="6"/>
      <c r="D164" s="8"/>
      <c r="E164" s="8"/>
      <c r="F164" s="8"/>
      <c r="G164" s="8"/>
      <c r="H164" s="8"/>
      <c r="I164" s="8"/>
      <c r="J164" s="8"/>
      <c r="K164" s="8"/>
      <c r="L164" s="16"/>
      <c r="M164" s="16"/>
      <c r="N164" s="16"/>
      <c r="O164" s="16"/>
      <c r="P164" s="16"/>
      <c r="Q164" s="16"/>
      <c r="R164" s="16"/>
      <c r="S164" s="16"/>
    </row>
    <row r="165" spans="1:19" ht="18">
      <c r="A165" s="6"/>
      <c r="B165" s="7"/>
      <c r="C165" s="6"/>
      <c r="D165" s="8"/>
      <c r="E165" s="8"/>
      <c r="F165" s="8"/>
      <c r="G165" s="8"/>
      <c r="H165" s="8"/>
      <c r="I165" s="8"/>
      <c r="J165" s="8"/>
      <c r="K165" s="8"/>
      <c r="L165" s="16"/>
      <c r="M165" s="16"/>
      <c r="N165" s="16"/>
      <c r="O165" s="16"/>
      <c r="P165" s="16"/>
      <c r="Q165" s="16"/>
      <c r="R165" s="16"/>
      <c r="S165" s="16"/>
    </row>
    <row r="166" spans="1:19" ht="18">
      <c r="A166" s="6"/>
      <c r="B166" s="7"/>
      <c r="C166" s="6"/>
      <c r="D166" s="8"/>
      <c r="E166" s="8"/>
      <c r="F166" s="8"/>
      <c r="G166" s="8"/>
      <c r="H166" s="8"/>
      <c r="I166" s="8"/>
      <c r="J166" s="8"/>
      <c r="K166" s="8"/>
      <c r="L166" s="16"/>
      <c r="M166" s="16"/>
      <c r="N166" s="16"/>
      <c r="O166" s="16"/>
      <c r="P166" s="16"/>
      <c r="Q166" s="16"/>
      <c r="R166" s="16"/>
      <c r="S166" s="16"/>
    </row>
    <row r="167" ht="18">
      <c r="C167" s="6"/>
    </row>
  </sheetData>
  <sheetProtection/>
  <mergeCells count="15">
    <mergeCell ref="L2:U2"/>
    <mergeCell ref="U6:U7"/>
    <mergeCell ref="O6:O7"/>
    <mergeCell ref="P6:P7"/>
    <mergeCell ref="Q6:Q7"/>
    <mergeCell ref="R6:R7"/>
    <mergeCell ref="S6:S7"/>
    <mergeCell ref="T6:T7"/>
    <mergeCell ref="D6:K6"/>
    <mergeCell ref="L6:L7"/>
    <mergeCell ref="M6:M7"/>
    <mergeCell ref="A4:S4"/>
    <mergeCell ref="N6:N7"/>
    <mergeCell ref="C6:C7"/>
    <mergeCell ref="A6:A7"/>
  </mergeCells>
  <printOptions/>
  <pageMargins left="0.7874015748031497" right="0.22" top="0.23" bottom="0.27" header="0" footer="0"/>
  <pageSetup fitToHeight="0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394"/>
  <sheetViews>
    <sheetView tabSelected="1" view="pageBreakPreview" zoomScaleSheetLayoutView="100" zoomScalePageLayoutView="0" workbookViewId="0" topLeftCell="A1">
      <selection activeCell="G389" sqref="G389"/>
    </sheetView>
  </sheetViews>
  <sheetFormatPr defaultColWidth="9.125" defaultRowHeight="12.75"/>
  <cols>
    <col min="1" max="1" width="46.625" style="18" customWidth="1"/>
    <col min="2" max="2" width="6.625" style="18" customWidth="1"/>
    <col min="3" max="3" width="6.875" style="18" customWidth="1"/>
    <col min="4" max="4" width="6.50390625" style="18" customWidth="1"/>
    <col min="5" max="5" width="12.625" style="18" customWidth="1"/>
    <col min="6" max="6" width="9.875" style="18" customWidth="1"/>
    <col min="7" max="7" width="19.50390625" style="18" customWidth="1"/>
    <col min="8" max="8" width="18.50390625" style="18" customWidth="1"/>
    <col min="9" max="9" width="8.50390625" style="18" customWidth="1"/>
    <col min="10" max="10" width="13.625" style="18" customWidth="1"/>
    <col min="11" max="11" width="13.875" style="18" bestFit="1" customWidth="1"/>
    <col min="12" max="16384" width="9.125" style="18" customWidth="1"/>
  </cols>
  <sheetData>
    <row r="1" spans="1:9" ht="12.75">
      <c r="A1" s="89"/>
      <c r="B1" s="89"/>
      <c r="C1" s="89"/>
      <c r="D1" s="89"/>
      <c r="E1" s="89"/>
      <c r="F1" s="89" t="s">
        <v>120</v>
      </c>
      <c r="G1" s="89"/>
      <c r="H1" s="19"/>
      <c r="I1" s="19"/>
    </row>
    <row r="2" spans="1:15" ht="31.5" customHeight="1">
      <c r="A2" s="89"/>
      <c r="B2" s="89"/>
      <c r="C2" s="89"/>
      <c r="D2" s="89"/>
      <c r="E2" s="89"/>
      <c r="F2" s="595" t="s">
        <v>705</v>
      </c>
      <c r="G2" s="596"/>
      <c r="H2" s="596"/>
      <c r="I2" s="596"/>
      <c r="J2" s="565"/>
      <c r="K2" s="565"/>
      <c r="L2" s="565"/>
      <c r="M2" s="565"/>
      <c r="N2" s="565"/>
      <c r="O2" s="565"/>
    </row>
    <row r="3" spans="1:7" ht="12.75">
      <c r="A3" s="89"/>
      <c r="B3" s="89"/>
      <c r="C3" s="89"/>
      <c r="D3" s="89"/>
      <c r="E3" s="89"/>
      <c r="F3" s="115"/>
      <c r="G3" s="89"/>
    </row>
    <row r="4" spans="1:9" ht="31.5" customHeight="1" thickBot="1">
      <c r="A4" s="610" t="s">
        <v>636</v>
      </c>
      <c r="B4" s="610"/>
      <c r="C4" s="610"/>
      <c r="D4" s="610"/>
      <c r="E4" s="610"/>
      <c r="F4" s="610"/>
      <c r="G4" s="610"/>
      <c r="H4" s="610"/>
      <c r="I4" s="610"/>
    </row>
    <row r="5" spans="1:9" ht="12.75" customHeight="1">
      <c r="A5" s="614" t="s">
        <v>211</v>
      </c>
      <c r="B5" s="604" t="s">
        <v>242</v>
      </c>
      <c r="C5" s="617" t="s">
        <v>212</v>
      </c>
      <c r="D5" s="604" t="s">
        <v>221</v>
      </c>
      <c r="E5" s="601" t="s">
        <v>230</v>
      </c>
      <c r="F5" s="604" t="s">
        <v>231</v>
      </c>
      <c r="G5" s="607" t="s">
        <v>122</v>
      </c>
      <c r="H5" s="607" t="s">
        <v>707</v>
      </c>
      <c r="I5" s="598" t="s">
        <v>119</v>
      </c>
    </row>
    <row r="6" spans="1:9" ht="12.75">
      <c r="A6" s="615"/>
      <c r="B6" s="605"/>
      <c r="C6" s="618"/>
      <c r="D6" s="605"/>
      <c r="E6" s="602"/>
      <c r="F6" s="605"/>
      <c r="G6" s="608"/>
      <c r="H6" s="608"/>
      <c r="I6" s="599"/>
    </row>
    <row r="7" spans="1:9" ht="12.75">
      <c r="A7" s="615"/>
      <c r="B7" s="605"/>
      <c r="C7" s="618"/>
      <c r="D7" s="605"/>
      <c r="E7" s="602"/>
      <c r="F7" s="605"/>
      <c r="G7" s="608"/>
      <c r="H7" s="608"/>
      <c r="I7" s="599"/>
    </row>
    <row r="8" spans="1:9" ht="12.75">
      <c r="A8" s="615"/>
      <c r="B8" s="605"/>
      <c r="C8" s="618"/>
      <c r="D8" s="605"/>
      <c r="E8" s="602"/>
      <c r="F8" s="605"/>
      <c r="G8" s="608"/>
      <c r="H8" s="608"/>
      <c r="I8" s="599"/>
    </row>
    <row r="9" spans="1:9" ht="12.75">
      <c r="A9" s="615"/>
      <c r="B9" s="605"/>
      <c r="C9" s="618"/>
      <c r="D9" s="605"/>
      <c r="E9" s="602"/>
      <c r="F9" s="605"/>
      <c r="G9" s="608"/>
      <c r="H9" s="608"/>
      <c r="I9" s="599"/>
    </row>
    <row r="10" spans="1:9" ht="13.5" thickBot="1">
      <c r="A10" s="616"/>
      <c r="B10" s="606"/>
      <c r="C10" s="619"/>
      <c r="D10" s="606"/>
      <c r="E10" s="603"/>
      <c r="F10" s="606"/>
      <c r="G10" s="609"/>
      <c r="H10" s="609"/>
      <c r="I10" s="600"/>
    </row>
    <row r="11" spans="1:9" ht="13.5" thickBot="1">
      <c r="A11" s="156" t="s">
        <v>201</v>
      </c>
      <c r="B11" s="154" t="s">
        <v>243</v>
      </c>
      <c r="C11" s="151"/>
      <c r="D11" s="144"/>
      <c r="E11" s="147"/>
      <c r="F11" s="144"/>
      <c r="G11" s="139">
        <f>G383</f>
        <v>510259000</v>
      </c>
      <c r="H11" s="139">
        <f>H383</f>
        <v>488556388.85999995</v>
      </c>
      <c r="I11" s="134">
        <f>H11/G11*100</f>
        <v>95.74674603681659</v>
      </c>
    </row>
    <row r="12" spans="1:9" ht="17.25">
      <c r="A12" s="453" t="s">
        <v>226</v>
      </c>
      <c r="B12" s="454" t="s">
        <v>243</v>
      </c>
      <c r="C12" s="455" t="s">
        <v>213</v>
      </c>
      <c r="D12" s="456"/>
      <c r="E12" s="455"/>
      <c r="F12" s="456"/>
      <c r="G12" s="457">
        <f>G13+G58+G61</f>
        <v>44197770.970000006</v>
      </c>
      <c r="H12" s="457">
        <f>H13+H58+H61</f>
        <v>43111907.13</v>
      </c>
      <c r="I12" s="136">
        <f aca="true" t="shared" si="0" ref="I12:I90">H12/G12*100</f>
        <v>97.54317058039635</v>
      </c>
    </row>
    <row r="13" spans="1:9" ht="38.25" customHeight="1">
      <c r="A13" s="554" t="s">
        <v>238</v>
      </c>
      <c r="B13" s="352" t="s">
        <v>243</v>
      </c>
      <c r="C13" s="481" t="s">
        <v>213</v>
      </c>
      <c r="D13" s="482" t="s">
        <v>223</v>
      </c>
      <c r="E13" s="483"/>
      <c r="F13" s="482"/>
      <c r="G13" s="484">
        <f>G14+G20+G24+G28+G31+G37+G39+G42+G44+G46+G48+G50+G54+G56</f>
        <v>29213940.710000005</v>
      </c>
      <c r="H13" s="484">
        <f>H14+H20+H24+H28+H31+H37+H39+H42+H44+H46+H48+H50+H54+H56</f>
        <v>28896554.19</v>
      </c>
      <c r="I13" s="135">
        <f t="shared" si="0"/>
        <v>98.91357854405666</v>
      </c>
    </row>
    <row r="14" spans="1:9" ht="36" customHeight="1">
      <c r="A14" s="552" t="s">
        <v>289</v>
      </c>
      <c r="B14" s="352" t="s">
        <v>243</v>
      </c>
      <c r="C14" s="496" t="s">
        <v>213</v>
      </c>
      <c r="D14" s="415" t="s">
        <v>223</v>
      </c>
      <c r="E14" s="497" t="s">
        <v>307</v>
      </c>
      <c r="F14" s="415"/>
      <c r="G14" s="140">
        <f>G15+G16+G17+G18+G19</f>
        <v>23128550.020000003</v>
      </c>
      <c r="H14" s="140">
        <f>H15+H16+H17+H18+H19</f>
        <v>22820768.46</v>
      </c>
      <c r="I14" s="135">
        <f t="shared" si="0"/>
        <v>98.66925700169767</v>
      </c>
    </row>
    <row r="15" spans="1:9" ht="18.75" customHeight="1">
      <c r="A15" s="439" t="s">
        <v>308</v>
      </c>
      <c r="B15" s="352" t="s">
        <v>243</v>
      </c>
      <c r="C15" s="440" t="s">
        <v>213</v>
      </c>
      <c r="D15" s="416" t="s">
        <v>223</v>
      </c>
      <c r="E15" s="498" t="s">
        <v>307</v>
      </c>
      <c r="F15" s="416" t="s">
        <v>287</v>
      </c>
      <c r="G15" s="141">
        <v>16749675.98</v>
      </c>
      <c r="H15" s="141">
        <v>16688433.78</v>
      </c>
      <c r="I15" s="135">
        <f t="shared" si="0"/>
        <v>99.63436785241024</v>
      </c>
    </row>
    <row r="16" spans="1:9" ht="22.5" customHeight="1">
      <c r="A16" s="439" t="s">
        <v>290</v>
      </c>
      <c r="B16" s="352" t="s">
        <v>243</v>
      </c>
      <c r="C16" s="440" t="s">
        <v>291</v>
      </c>
      <c r="D16" s="416" t="s">
        <v>223</v>
      </c>
      <c r="E16" s="498" t="s">
        <v>307</v>
      </c>
      <c r="F16" s="416" t="s">
        <v>292</v>
      </c>
      <c r="G16" s="141">
        <v>240802.6</v>
      </c>
      <c r="H16" s="141">
        <v>233493.91</v>
      </c>
      <c r="I16" s="135">
        <f t="shared" si="0"/>
        <v>96.9648625056374</v>
      </c>
    </row>
    <row r="17" spans="1:9" ht="43.5" customHeight="1">
      <c r="A17" s="439" t="s">
        <v>309</v>
      </c>
      <c r="B17" s="352" t="s">
        <v>243</v>
      </c>
      <c r="C17" s="440" t="s">
        <v>291</v>
      </c>
      <c r="D17" s="416" t="s">
        <v>223</v>
      </c>
      <c r="E17" s="498" t="s">
        <v>307</v>
      </c>
      <c r="F17" s="416" t="s">
        <v>310</v>
      </c>
      <c r="G17" s="141">
        <v>4142637.44</v>
      </c>
      <c r="H17" s="141">
        <v>4142637.44</v>
      </c>
      <c r="I17" s="135">
        <f t="shared" si="0"/>
        <v>100</v>
      </c>
    </row>
    <row r="18" spans="1:9" ht="25.5" customHeight="1">
      <c r="A18" s="439" t="s">
        <v>285</v>
      </c>
      <c r="B18" s="352" t="s">
        <v>243</v>
      </c>
      <c r="C18" s="440" t="s">
        <v>213</v>
      </c>
      <c r="D18" s="416" t="s">
        <v>223</v>
      </c>
      <c r="E18" s="498" t="s">
        <v>307</v>
      </c>
      <c r="F18" s="416" t="s">
        <v>286</v>
      </c>
      <c r="G18" s="141">
        <v>1992710.99</v>
      </c>
      <c r="H18" s="141">
        <v>1753480.32</v>
      </c>
      <c r="I18" s="135">
        <f t="shared" si="0"/>
        <v>87.9947131721294</v>
      </c>
    </row>
    <row r="19" spans="1:9" ht="25.5" customHeight="1">
      <c r="A19" s="439" t="s">
        <v>339</v>
      </c>
      <c r="B19" s="352" t="s">
        <v>243</v>
      </c>
      <c r="C19" s="440" t="s">
        <v>213</v>
      </c>
      <c r="D19" s="416" t="s">
        <v>223</v>
      </c>
      <c r="E19" s="498" t="s">
        <v>307</v>
      </c>
      <c r="F19" s="416" t="s">
        <v>340</v>
      </c>
      <c r="G19" s="141">
        <v>2723.01</v>
      </c>
      <c r="H19" s="141">
        <v>2723.01</v>
      </c>
      <c r="I19" s="135">
        <f t="shared" si="0"/>
        <v>100</v>
      </c>
    </row>
    <row r="20" spans="1:11" ht="26.25" customHeight="1">
      <c r="A20" s="555" t="s">
        <v>244</v>
      </c>
      <c r="B20" s="352" t="s">
        <v>243</v>
      </c>
      <c r="C20" s="496" t="s">
        <v>213</v>
      </c>
      <c r="D20" s="415" t="s">
        <v>223</v>
      </c>
      <c r="E20" s="497" t="s">
        <v>311</v>
      </c>
      <c r="F20" s="415"/>
      <c r="G20" s="140">
        <f>G21+G23+G22</f>
        <v>1988970.69</v>
      </c>
      <c r="H20" s="140">
        <f>H21+H22+H23</f>
        <v>1988970.69</v>
      </c>
      <c r="I20" s="135">
        <f t="shared" si="0"/>
        <v>100</v>
      </c>
      <c r="K20" s="21"/>
    </row>
    <row r="21" spans="1:9" ht="14.25" customHeight="1">
      <c r="A21" s="439" t="s">
        <v>312</v>
      </c>
      <c r="B21" s="352" t="s">
        <v>243</v>
      </c>
      <c r="C21" s="440" t="s">
        <v>213</v>
      </c>
      <c r="D21" s="416" t="s">
        <v>223</v>
      </c>
      <c r="E21" s="498" t="s">
        <v>311</v>
      </c>
      <c r="F21" s="416" t="s">
        <v>287</v>
      </c>
      <c r="G21" s="141">
        <v>1563000</v>
      </c>
      <c r="H21" s="141">
        <v>1563000</v>
      </c>
      <c r="I21" s="135">
        <f t="shared" si="0"/>
        <v>100</v>
      </c>
    </row>
    <row r="22" spans="1:9" ht="27" customHeight="1">
      <c r="A22" s="439" t="s">
        <v>290</v>
      </c>
      <c r="B22" s="352" t="s">
        <v>243</v>
      </c>
      <c r="C22" s="440" t="s">
        <v>291</v>
      </c>
      <c r="D22" s="416" t="s">
        <v>223</v>
      </c>
      <c r="E22" s="498" t="s">
        <v>311</v>
      </c>
      <c r="F22" s="416" t="s">
        <v>292</v>
      </c>
      <c r="G22" s="141">
        <v>9000</v>
      </c>
      <c r="H22" s="141">
        <v>9000</v>
      </c>
      <c r="I22" s="135">
        <f>H22/G22*100</f>
        <v>100</v>
      </c>
    </row>
    <row r="23" spans="1:9" ht="40.5" customHeight="1">
      <c r="A23" s="439" t="s">
        <v>309</v>
      </c>
      <c r="B23" s="352" t="s">
        <v>243</v>
      </c>
      <c r="C23" s="440" t="s">
        <v>213</v>
      </c>
      <c r="D23" s="416" t="s">
        <v>223</v>
      </c>
      <c r="E23" s="498" t="s">
        <v>311</v>
      </c>
      <c r="F23" s="416" t="s">
        <v>310</v>
      </c>
      <c r="G23" s="141">
        <v>416970.69</v>
      </c>
      <c r="H23" s="141">
        <v>416970.69</v>
      </c>
      <c r="I23" s="135">
        <f t="shared" si="0"/>
        <v>100</v>
      </c>
    </row>
    <row r="24" spans="1:9" ht="24.75" customHeight="1">
      <c r="A24" s="553" t="s">
        <v>268</v>
      </c>
      <c r="B24" s="352" t="s">
        <v>243</v>
      </c>
      <c r="C24" s="496" t="s">
        <v>213</v>
      </c>
      <c r="D24" s="415" t="s">
        <v>223</v>
      </c>
      <c r="E24" s="497" t="s">
        <v>313</v>
      </c>
      <c r="F24" s="415"/>
      <c r="G24" s="140">
        <f>G25+G26+G27</f>
        <v>352000</v>
      </c>
      <c r="H24" s="140">
        <f>H25+H26+H27</f>
        <v>351983.31</v>
      </c>
      <c r="I24" s="135">
        <f t="shared" si="0"/>
        <v>99.99525852272727</v>
      </c>
    </row>
    <row r="25" spans="1:9" ht="15" customHeight="1">
      <c r="A25" s="439" t="s">
        <v>312</v>
      </c>
      <c r="B25" s="352" t="s">
        <v>243</v>
      </c>
      <c r="C25" s="440" t="s">
        <v>213</v>
      </c>
      <c r="D25" s="416" t="s">
        <v>223</v>
      </c>
      <c r="E25" s="498" t="s">
        <v>313</v>
      </c>
      <c r="F25" s="416" t="s">
        <v>287</v>
      </c>
      <c r="G25" s="141">
        <v>270634.42</v>
      </c>
      <c r="H25" s="141">
        <v>270617.73</v>
      </c>
      <c r="I25" s="135">
        <f t="shared" si="0"/>
        <v>99.99383300911983</v>
      </c>
    </row>
    <row r="26" spans="1:9" ht="39" customHeight="1">
      <c r="A26" s="439" t="s">
        <v>309</v>
      </c>
      <c r="B26" s="352" t="s">
        <v>243</v>
      </c>
      <c r="C26" s="440" t="s">
        <v>213</v>
      </c>
      <c r="D26" s="416" t="s">
        <v>223</v>
      </c>
      <c r="E26" s="498" t="s">
        <v>313</v>
      </c>
      <c r="F26" s="416" t="s">
        <v>310</v>
      </c>
      <c r="G26" s="141">
        <v>65455.08</v>
      </c>
      <c r="H26" s="141">
        <v>65455.08</v>
      </c>
      <c r="I26" s="135">
        <f t="shared" si="0"/>
        <v>100</v>
      </c>
    </row>
    <row r="27" spans="1:9" ht="30" customHeight="1">
      <c r="A27" s="439" t="s">
        <v>285</v>
      </c>
      <c r="B27" s="352" t="s">
        <v>243</v>
      </c>
      <c r="C27" s="440" t="s">
        <v>213</v>
      </c>
      <c r="D27" s="416" t="s">
        <v>223</v>
      </c>
      <c r="E27" s="498" t="s">
        <v>313</v>
      </c>
      <c r="F27" s="416" t="s">
        <v>286</v>
      </c>
      <c r="G27" s="141">
        <v>15910.5</v>
      </c>
      <c r="H27" s="141">
        <v>15910.5</v>
      </c>
      <c r="I27" s="135">
        <f t="shared" si="0"/>
        <v>100</v>
      </c>
    </row>
    <row r="28" spans="1:9" ht="40.5" customHeight="1">
      <c r="A28" s="552" t="s">
        <v>637</v>
      </c>
      <c r="B28" s="352" t="s">
        <v>243</v>
      </c>
      <c r="C28" s="496" t="s">
        <v>213</v>
      </c>
      <c r="D28" s="415" t="s">
        <v>223</v>
      </c>
      <c r="E28" s="497" t="s">
        <v>314</v>
      </c>
      <c r="F28" s="415"/>
      <c r="G28" s="140">
        <f>G29+G30</f>
        <v>92000</v>
      </c>
      <c r="H28" s="140">
        <f>H29+H30</f>
        <v>92000</v>
      </c>
      <c r="I28" s="135">
        <f t="shared" si="0"/>
        <v>100</v>
      </c>
    </row>
    <row r="29" spans="1:9" ht="16.5" customHeight="1">
      <c r="A29" s="439" t="s">
        <v>312</v>
      </c>
      <c r="B29" s="352" t="s">
        <v>243</v>
      </c>
      <c r="C29" s="440" t="s">
        <v>213</v>
      </c>
      <c r="D29" s="416" t="s">
        <v>223</v>
      </c>
      <c r="E29" s="498" t="s">
        <v>314</v>
      </c>
      <c r="F29" s="416" t="s">
        <v>287</v>
      </c>
      <c r="G29" s="141">
        <v>78160.64</v>
      </c>
      <c r="H29" s="141">
        <v>78160.64</v>
      </c>
      <c r="I29" s="135">
        <f t="shared" si="0"/>
        <v>100</v>
      </c>
    </row>
    <row r="30" spans="1:9" ht="44.25" customHeight="1">
      <c r="A30" s="439" t="s">
        <v>309</v>
      </c>
      <c r="B30" s="352" t="s">
        <v>243</v>
      </c>
      <c r="C30" s="440" t="s">
        <v>213</v>
      </c>
      <c r="D30" s="416" t="s">
        <v>223</v>
      </c>
      <c r="E30" s="498" t="s">
        <v>314</v>
      </c>
      <c r="F30" s="416" t="s">
        <v>310</v>
      </c>
      <c r="G30" s="141">
        <v>13839.36</v>
      </c>
      <c r="H30" s="141">
        <v>13839.36</v>
      </c>
      <c r="I30" s="135">
        <f>H30/G30*100</f>
        <v>100</v>
      </c>
    </row>
    <row r="31" spans="1:9" ht="47.25" customHeight="1">
      <c r="A31" s="446" t="s">
        <v>281</v>
      </c>
      <c r="B31" s="352" t="s">
        <v>243</v>
      </c>
      <c r="C31" s="447" t="s">
        <v>213</v>
      </c>
      <c r="D31" s="448" t="s">
        <v>223</v>
      </c>
      <c r="E31" s="551" t="s">
        <v>315</v>
      </c>
      <c r="F31" s="448"/>
      <c r="G31" s="140">
        <f>G32+G33+G34+G35+G36</f>
        <v>361000</v>
      </c>
      <c r="H31" s="140">
        <f>H32+H33+H34+H35+H36</f>
        <v>361000</v>
      </c>
      <c r="I31" s="135">
        <f t="shared" si="0"/>
        <v>100</v>
      </c>
    </row>
    <row r="32" spans="1:9" ht="18.75" customHeight="1">
      <c r="A32" s="439" t="s">
        <v>308</v>
      </c>
      <c r="B32" s="352" t="s">
        <v>243</v>
      </c>
      <c r="C32" s="440" t="s">
        <v>213</v>
      </c>
      <c r="D32" s="416" t="s">
        <v>223</v>
      </c>
      <c r="E32" s="498" t="s">
        <v>315</v>
      </c>
      <c r="F32" s="416" t="s">
        <v>287</v>
      </c>
      <c r="G32" s="141">
        <v>232801.26</v>
      </c>
      <c r="H32" s="141">
        <v>232801.26</v>
      </c>
      <c r="I32" s="135">
        <f t="shared" si="0"/>
        <v>100</v>
      </c>
    </row>
    <row r="33" spans="1:9" ht="33.75" customHeight="1">
      <c r="A33" s="439" t="s">
        <v>290</v>
      </c>
      <c r="B33" s="352" t="s">
        <v>243</v>
      </c>
      <c r="C33" s="440" t="s">
        <v>213</v>
      </c>
      <c r="D33" s="416" t="s">
        <v>223</v>
      </c>
      <c r="E33" s="498" t="s">
        <v>315</v>
      </c>
      <c r="F33" s="416" t="s">
        <v>292</v>
      </c>
      <c r="G33" s="141">
        <v>11879.6</v>
      </c>
      <c r="H33" s="141">
        <v>11879.6</v>
      </c>
      <c r="I33" s="135">
        <f>H33/G33*100</f>
        <v>100</v>
      </c>
    </row>
    <row r="34" spans="1:9" ht="43.5" customHeight="1">
      <c r="A34" s="439" t="s">
        <v>309</v>
      </c>
      <c r="B34" s="352" t="s">
        <v>243</v>
      </c>
      <c r="C34" s="440" t="s">
        <v>213</v>
      </c>
      <c r="D34" s="416" t="s">
        <v>223</v>
      </c>
      <c r="E34" s="498" t="s">
        <v>315</v>
      </c>
      <c r="F34" s="416" t="s">
        <v>310</v>
      </c>
      <c r="G34" s="141">
        <v>76059.14</v>
      </c>
      <c r="H34" s="141">
        <v>76059.14</v>
      </c>
      <c r="I34" s="135">
        <f t="shared" si="0"/>
        <v>100</v>
      </c>
    </row>
    <row r="35" spans="1:9" ht="24">
      <c r="A35" s="439" t="s">
        <v>285</v>
      </c>
      <c r="B35" s="352" t="s">
        <v>243</v>
      </c>
      <c r="C35" s="440" t="s">
        <v>213</v>
      </c>
      <c r="D35" s="416" t="s">
        <v>223</v>
      </c>
      <c r="E35" s="498" t="s">
        <v>315</v>
      </c>
      <c r="F35" s="416" t="s">
        <v>286</v>
      </c>
      <c r="G35" s="141">
        <v>30260</v>
      </c>
      <c r="H35" s="141">
        <v>30260</v>
      </c>
      <c r="I35" s="135">
        <f t="shared" si="0"/>
        <v>100</v>
      </c>
    </row>
    <row r="36" spans="1:9" ht="14.25" customHeight="1">
      <c r="A36" s="439" t="s">
        <v>293</v>
      </c>
      <c r="B36" s="352" t="s">
        <v>243</v>
      </c>
      <c r="C36" s="440" t="s">
        <v>213</v>
      </c>
      <c r="D36" s="416" t="s">
        <v>223</v>
      </c>
      <c r="E36" s="498" t="s">
        <v>315</v>
      </c>
      <c r="F36" s="416" t="s">
        <v>280</v>
      </c>
      <c r="G36" s="141">
        <v>10000</v>
      </c>
      <c r="H36" s="141">
        <v>10000</v>
      </c>
      <c r="I36" s="135">
        <f t="shared" si="0"/>
        <v>100</v>
      </c>
    </row>
    <row r="37" spans="1:9" ht="25.5" customHeight="1">
      <c r="A37" s="446" t="s">
        <v>265</v>
      </c>
      <c r="B37" s="352" t="s">
        <v>243</v>
      </c>
      <c r="C37" s="447" t="s">
        <v>213</v>
      </c>
      <c r="D37" s="448" t="s">
        <v>223</v>
      </c>
      <c r="E37" s="551" t="s">
        <v>679</v>
      </c>
      <c r="F37" s="448"/>
      <c r="G37" s="140">
        <f>G38</f>
        <v>521100</v>
      </c>
      <c r="H37" s="140">
        <f>H38</f>
        <v>518447.73</v>
      </c>
      <c r="I37" s="135">
        <f>H37/G37*100</f>
        <v>99.49102475532527</v>
      </c>
    </row>
    <row r="38" spans="1:9" ht="29.25" customHeight="1">
      <c r="A38" s="439" t="s">
        <v>285</v>
      </c>
      <c r="B38" s="352" t="s">
        <v>243</v>
      </c>
      <c r="C38" s="440" t="s">
        <v>213</v>
      </c>
      <c r="D38" s="416" t="s">
        <v>223</v>
      </c>
      <c r="E38" s="498" t="s">
        <v>679</v>
      </c>
      <c r="F38" s="416" t="s">
        <v>286</v>
      </c>
      <c r="G38" s="141">
        <v>521100</v>
      </c>
      <c r="H38" s="141">
        <v>518447.73</v>
      </c>
      <c r="I38" s="135">
        <f t="shared" si="0"/>
        <v>99.49102475532527</v>
      </c>
    </row>
    <row r="39" spans="1:9" ht="63" customHeight="1">
      <c r="A39" s="446" t="s">
        <v>682</v>
      </c>
      <c r="B39" s="352" t="s">
        <v>243</v>
      </c>
      <c r="C39" s="447" t="s">
        <v>213</v>
      </c>
      <c r="D39" s="448" t="s">
        <v>223</v>
      </c>
      <c r="E39" s="551" t="s">
        <v>680</v>
      </c>
      <c r="F39" s="416"/>
      <c r="G39" s="140">
        <f>G40+G41</f>
        <v>2466120</v>
      </c>
      <c r="H39" s="140">
        <f>H40+H41</f>
        <v>2466120</v>
      </c>
      <c r="I39" s="135">
        <f>H39/G39*100</f>
        <v>100</v>
      </c>
    </row>
    <row r="40" spans="1:9" ht="25.5" customHeight="1">
      <c r="A40" s="439" t="s">
        <v>681</v>
      </c>
      <c r="B40" s="352" t="s">
        <v>243</v>
      </c>
      <c r="C40" s="440" t="s">
        <v>213</v>
      </c>
      <c r="D40" s="416" t="s">
        <v>223</v>
      </c>
      <c r="E40" s="498" t="s">
        <v>680</v>
      </c>
      <c r="F40" s="416" t="s">
        <v>287</v>
      </c>
      <c r="G40" s="141">
        <v>1894101.33</v>
      </c>
      <c r="H40" s="141">
        <v>1894101.33</v>
      </c>
      <c r="I40" s="135">
        <f>H40/G40*100</f>
        <v>100</v>
      </c>
    </row>
    <row r="41" spans="1:9" ht="45.75" customHeight="1">
      <c r="A41" s="439" t="s">
        <v>309</v>
      </c>
      <c r="B41" s="352" t="s">
        <v>243</v>
      </c>
      <c r="C41" s="440" t="s">
        <v>213</v>
      </c>
      <c r="D41" s="416" t="s">
        <v>223</v>
      </c>
      <c r="E41" s="498" t="s">
        <v>680</v>
      </c>
      <c r="F41" s="416" t="s">
        <v>310</v>
      </c>
      <c r="G41" s="141">
        <v>572018.67</v>
      </c>
      <c r="H41" s="141">
        <v>572018.67</v>
      </c>
      <c r="I41" s="135">
        <f>H41/G41*100</f>
        <v>100</v>
      </c>
    </row>
    <row r="42" spans="1:9" ht="44.25" customHeight="1">
      <c r="A42" s="552" t="s">
        <v>149</v>
      </c>
      <c r="B42" s="352" t="s">
        <v>243</v>
      </c>
      <c r="C42" s="496" t="s">
        <v>213</v>
      </c>
      <c r="D42" s="415" t="s">
        <v>223</v>
      </c>
      <c r="E42" s="497" t="s">
        <v>317</v>
      </c>
      <c r="F42" s="415"/>
      <c r="G42" s="140">
        <f>G43</f>
        <v>35200</v>
      </c>
      <c r="H42" s="140">
        <f>H43</f>
        <v>35200</v>
      </c>
      <c r="I42" s="135">
        <f t="shared" si="0"/>
        <v>100</v>
      </c>
    </row>
    <row r="43" spans="1:9" ht="49.5" customHeight="1">
      <c r="A43" s="350" t="s">
        <v>309</v>
      </c>
      <c r="B43" s="352" t="s">
        <v>243</v>
      </c>
      <c r="C43" s="440" t="s">
        <v>213</v>
      </c>
      <c r="D43" s="416" t="s">
        <v>223</v>
      </c>
      <c r="E43" s="498" t="s">
        <v>317</v>
      </c>
      <c r="F43" s="416" t="s">
        <v>310</v>
      </c>
      <c r="G43" s="141">
        <v>35200</v>
      </c>
      <c r="H43" s="141">
        <v>35200</v>
      </c>
      <c r="I43" s="135">
        <f t="shared" si="0"/>
        <v>100</v>
      </c>
    </row>
    <row r="44" spans="1:9" ht="29.25" customHeight="1">
      <c r="A44" s="552" t="s">
        <v>288</v>
      </c>
      <c r="B44" s="352" t="s">
        <v>243</v>
      </c>
      <c r="C44" s="496" t="s">
        <v>213</v>
      </c>
      <c r="D44" s="415" t="s">
        <v>223</v>
      </c>
      <c r="E44" s="497" t="s">
        <v>316</v>
      </c>
      <c r="F44" s="415"/>
      <c r="G44" s="140">
        <f>G45</f>
        <v>176000</v>
      </c>
      <c r="H44" s="140">
        <f>H45</f>
        <v>176000</v>
      </c>
      <c r="I44" s="135">
        <f>H44/G44*100</f>
        <v>100</v>
      </c>
    </row>
    <row r="45" spans="1:9" ht="57.75" customHeight="1">
      <c r="A45" s="350" t="s">
        <v>309</v>
      </c>
      <c r="B45" s="352" t="s">
        <v>243</v>
      </c>
      <c r="C45" s="440" t="s">
        <v>213</v>
      </c>
      <c r="D45" s="416" t="s">
        <v>223</v>
      </c>
      <c r="E45" s="498" t="s">
        <v>316</v>
      </c>
      <c r="F45" s="416" t="s">
        <v>310</v>
      </c>
      <c r="G45" s="141">
        <v>176000</v>
      </c>
      <c r="H45" s="141">
        <v>176000</v>
      </c>
      <c r="I45" s="135">
        <f>H45/G45*100</f>
        <v>100</v>
      </c>
    </row>
    <row r="46" spans="1:9" ht="54.75" customHeight="1">
      <c r="A46" s="552" t="s">
        <v>318</v>
      </c>
      <c r="B46" s="352" t="s">
        <v>243</v>
      </c>
      <c r="C46" s="496" t="s">
        <v>213</v>
      </c>
      <c r="D46" s="415" t="s">
        <v>223</v>
      </c>
      <c r="E46" s="497" t="s">
        <v>319</v>
      </c>
      <c r="F46" s="415"/>
      <c r="G46" s="140">
        <f>G47</f>
        <v>5000</v>
      </c>
      <c r="H46" s="140">
        <f>H47</f>
        <v>5000</v>
      </c>
      <c r="I46" s="135">
        <f t="shared" si="0"/>
        <v>100</v>
      </c>
    </row>
    <row r="47" spans="1:9" ht="46.5" customHeight="1">
      <c r="A47" s="350" t="s">
        <v>309</v>
      </c>
      <c r="B47" s="352" t="s">
        <v>243</v>
      </c>
      <c r="C47" s="440" t="s">
        <v>213</v>
      </c>
      <c r="D47" s="416" t="s">
        <v>223</v>
      </c>
      <c r="E47" s="498" t="s">
        <v>319</v>
      </c>
      <c r="F47" s="416" t="s">
        <v>310</v>
      </c>
      <c r="G47" s="141">
        <v>5000</v>
      </c>
      <c r="H47" s="141">
        <v>5000</v>
      </c>
      <c r="I47" s="135">
        <f t="shared" si="0"/>
        <v>100</v>
      </c>
    </row>
    <row r="48" spans="1:9" ht="36.75" customHeight="1">
      <c r="A48" s="553" t="s">
        <v>298</v>
      </c>
      <c r="B48" s="352" t="s">
        <v>243</v>
      </c>
      <c r="C48" s="496" t="s">
        <v>213</v>
      </c>
      <c r="D48" s="415" t="s">
        <v>223</v>
      </c>
      <c r="E48" s="497" t="s">
        <v>320</v>
      </c>
      <c r="F48" s="415"/>
      <c r="G48" s="140">
        <f>G49</f>
        <v>11000</v>
      </c>
      <c r="H48" s="140">
        <f>H49</f>
        <v>11000</v>
      </c>
      <c r="I48" s="135">
        <f t="shared" si="0"/>
        <v>100</v>
      </c>
    </row>
    <row r="49" spans="1:9" ht="57" customHeight="1">
      <c r="A49" s="350" t="s">
        <v>309</v>
      </c>
      <c r="B49" s="352" t="s">
        <v>243</v>
      </c>
      <c r="C49" s="440" t="s">
        <v>213</v>
      </c>
      <c r="D49" s="416" t="s">
        <v>223</v>
      </c>
      <c r="E49" s="498" t="s">
        <v>321</v>
      </c>
      <c r="F49" s="416" t="s">
        <v>310</v>
      </c>
      <c r="G49" s="141">
        <v>11000</v>
      </c>
      <c r="H49" s="141">
        <v>11000</v>
      </c>
      <c r="I49" s="135">
        <f t="shared" si="0"/>
        <v>100</v>
      </c>
    </row>
    <row r="50" spans="1:9" ht="54" customHeight="1">
      <c r="A50" s="397" t="s">
        <v>678</v>
      </c>
      <c r="B50" s="352" t="s">
        <v>243</v>
      </c>
      <c r="C50" s="496" t="s">
        <v>213</v>
      </c>
      <c r="D50" s="415" t="s">
        <v>223</v>
      </c>
      <c r="E50" s="497" t="s">
        <v>322</v>
      </c>
      <c r="F50" s="415"/>
      <c r="G50" s="140">
        <f>G51+G52+G53</f>
        <v>33000</v>
      </c>
      <c r="H50" s="140">
        <f>H51+H52+H53</f>
        <v>33000</v>
      </c>
      <c r="I50" s="135">
        <f t="shared" si="0"/>
        <v>100</v>
      </c>
    </row>
    <row r="51" spans="1:9" ht="21.75" customHeight="1">
      <c r="A51" s="350" t="s">
        <v>312</v>
      </c>
      <c r="B51" s="352" t="s">
        <v>243</v>
      </c>
      <c r="C51" s="440" t="s">
        <v>213</v>
      </c>
      <c r="D51" s="416" t="s">
        <v>223</v>
      </c>
      <c r="E51" s="498" t="s">
        <v>322</v>
      </c>
      <c r="F51" s="416" t="s">
        <v>287</v>
      </c>
      <c r="G51" s="141">
        <v>28075.12</v>
      </c>
      <c r="H51" s="141">
        <v>28075.12</v>
      </c>
      <c r="I51" s="135">
        <f t="shared" si="0"/>
        <v>100</v>
      </c>
    </row>
    <row r="52" spans="1:9" ht="41.25" customHeight="1">
      <c r="A52" s="350" t="s">
        <v>309</v>
      </c>
      <c r="B52" s="352" t="s">
        <v>243</v>
      </c>
      <c r="C52" s="440" t="s">
        <v>213</v>
      </c>
      <c r="D52" s="416" t="s">
        <v>223</v>
      </c>
      <c r="E52" s="498" t="s">
        <v>322</v>
      </c>
      <c r="F52" s="416" t="s">
        <v>310</v>
      </c>
      <c r="G52" s="141">
        <v>3000</v>
      </c>
      <c r="H52" s="141">
        <v>3000</v>
      </c>
      <c r="I52" s="135">
        <f>H52/G52*100</f>
        <v>100</v>
      </c>
    </row>
    <row r="53" spans="1:9" ht="32.25" customHeight="1">
      <c r="A53" s="350" t="s">
        <v>285</v>
      </c>
      <c r="B53" s="352" t="s">
        <v>243</v>
      </c>
      <c r="C53" s="440" t="s">
        <v>213</v>
      </c>
      <c r="D53" s="416" t="s">
        <v>223</v>
      </c>
      <c r="E53" s="498" t="s">
        <v>322</v>
      </c>
      <c r="F53" s="416" t="s">
        <v>286</v>
      </c>
      <c r="G53" s="141">
        <v>1924.88</v>
      </c>
      <c r="H53" s="141">
        <v>1924.88</v>
      </c>
      <c r="I53" s="135">
        <f t="shared" si="0"/>
        <v>100</v>
      </c>
    </row>
    <row r="54" spans="1:9" ht="51.75" customHeight="1">
      <c r="A54" s="397" t="s">
        <v>299</v>
      </c>
      <c r="B54" s="352" t="s">
        <v>243</v>
      </c>
      <c r="C54" s="496" t="s">
        <v>213</v>
      </c>
      <c r="D54" s="415" t="s">
        <v>223</v>
      </c>
      <c r="E54" s="497" t="s">
        <v>202</v>
      </c>
      <c r="F54" s="415"/>
      <c r="G54" s="140">
        <f>G55</f>
        <v>33000</v>
      </c>
      <c r="H54" s="140">
        <f>H55</f>
        <v>26064</v>
      </c>
      <c r="I54" s="135">
        <f t="shared" si="0"/>
        <v>78.98181818181818</v>
      </c>
    </row>
    <row r="55" spans="1:9" ht="30.75" customHeight="1">
      <c r="A55" s="350" t="s">
        <v>285</v>
      </c>
      <c r="B55" s="352" t="s">
        <v>243</v>
      </c>
      <c r="C55" s="440" t="s">
        <v>213</v>
      </c>
      <c r="D55" s="416" t="s">
        <v>223</v>
      </c>
      <c r="E55" s="498" t="s">
        <v>202</v>
      </c>
      <c r="F55" s="416" t="s">
        <v>286</v>
      </c>
      <c r="G55" s="141">
        <v>33000</v>
      </c>
      <c r="H55" s="141">
        <v>26064</v>
      </c>
      <c r="I55" s="135">
        <f t="shared" si="0"/>
        <v>78.98181818181818</v>
      </c>
    </row>
    <row r="56" spans="1:9" ht="37.5" customHeight="1">
      <c r="A56" s="397" t="s">
        <v>471</v>
      </c>
      <c r="B56" s="352" t="s">
        <v>243</v>
      </c>
      <c r="C56" s="496" t="s">
        <v>213</v>
      </c>
      <c r="D56" s="415" t="s">
        <v>223</v>
      </c>
      <c r="E56" s="497" t="s">
        <v>323</v>
      </c>
      <c r="F56" s="415"/>
      <c r="G56" s="140">
        <f>G57</f>
        <v>11000</v>
      </c>
      <c r="H56" s="140">
        <f>H57</f>
        <v>11000</v>
      </c>
      <c r="I56" s="135">
        <f>H56/G56*100</f>
        <v>100</v>
      </c>
    </row>
    <row r="57" spans="1:9" ht="49.5" customHeight="1">
      <c r="A57" s="350" t="s">
        <v>309</v>
      </c>
      <c r="B57" s="352" t="s">
        <v>243</v>
      </c>
      <c r="C57" s="440" t="s">
        <v>213</v>
      </c>
      <c r="D57" s="416" t="s">
        <v>223</v>
      </c>
      <c r="E57" s="498" t="s">
        <v>323</v>
      </c>
      <c r="F57" s="416" t="s">
        <v>310</v>
      </c>
      <c r="G57" s="141">
        <v>11000</v>
      </c>
      <c r="H57" s="141">
        <v>11000</v>
      </c>
      <c r="I57" s="135">
        <f>H57/G57*100</f>
        <v>100</v>
      </c>
    </row>
    <row r="58" spans="1:9" ht="20.25" customHeight="1">
      <c r="A58" s="351" t="s">
        <v>478</v>
      </c>
      <c r="B58" s="352" t="s">
        <v>243</v>
      </c>
      <c r="C58" s="481" t="s">
        <v>213</v>
      </c>
      <c r="D58" s="482" t="s">
        <v>219</v>
      </c>
      <c r="E58" s="483" t="s">
        <v>325</v>
      </c>
      <c r="F58" s="482"/>
      <c r="G58" s="484">
        <f>G59</f>
        <v>1700</v>
      </c>
      <c r="H58" s="484">
        <f>H59</f>
        <v>1700</v>
      </c>
      <c r="I58" s="135">
        <f>H58/G58*100</f>
        <v>100</v>
      </c>
    </row>
    <row r="59" spans="1:9" ht="53.25" customHeight="1">
      <c r="A59" s="397" t="s">
        <v>473</v>
      </c>
      <c r="B59" s="352" t="s">
        <v>243</v>
      </c>
      <c r="C59" s="496" t="s">
        <v>213</v>
      </c>
      <c r="D59" s="415" t="s">
        <v>219</v>
      </c>
      <c r="E59" s="497" t="s">
        <v>472</v>
      </c>
      <c r="F59" s="415"/>
      <c r="G59" s="140">
        <f>G60</f>
        <v>1700</v>
      </c>
      <c r="H59" s="140">
        <f>H60</f>
        <v>1700</v>
      </c>
      <c r="I59" s="135">
        <f>H59/G59*100</f>
        <v>100</v>
      </c>
    </row>
    <row r="60" spans="1:9" ht="30" customHeight="1">
      <c r="A60" s="350" t="s">
        <v>285</v>
      </c>
      <c r="B60" s="352" t="s">
        <v>243</v>
      </c>
      <c r="C60" s="440" t="s">
        <v>213</v>
      </c>
      <c r="D60" s="416" t="s">
        <v>219</v>
      </c>
      <c r="E60" s="498" t="s">
        <v>472</v>
      </c>
      <c r="F60" s="416" t="s">
        <v>286</v>
      </c>
      <c r="G60" s="141">
        <v>1700</v>
      </c>
      <c r="H60" s="141">
        <v>1700</v>
      </c>
      <c r="I60" s="135">
        <f>H60/G60*100</f>
        <v>100</v>
      </c>
    </row>
    <row r="61" spans="1:9" ht="17.25" customHeight="1">
      <c r="A61" s="351" t="s">
        <v>227</v>
      </c>
      <c r="B61" s="352" t="s">
        <v>243</v>
      </c>
      <c r="C61" s="481" t="s">
        <v>213</v>
      </c>
      <c r="D61" s="482" t="s">
        <v>264</v>
      </c>
      <c r="E61" s="483" t="s">
        <v>325</v>
      </c>
      <c r="F61" s="482"/>
      <c r="G61" s="484">
        <f>G64+G71+G76+G85+G90+G74+G62+G88</f>
        <v>14982130.26</v>
      </c>
      <c r="H61" s="484">
        <f>H64+H71+H76+H85+H90+H74+H62+H88</f>
        <v>14213652.94</v>
      </c>
      <c r="I61" s="135">
        <f t="shared" si="0"/>
        <v>94.87070725815462</v>
      </c>
    </row>
    <row r="62" spans="1:9" ht="81.75" customHeight="1">
      <c r="A62" s="413" t="s">
        <v>601</v>
      </c>
      <c r="B62" s="352" t="s">
        <v>243</v>
      </c>
      <c r="C62" s="574" t="s">
        <v>213</v>
      </c>
      <c r="D62" s="567" t="s">
        <v>264</v>
      </c>
      <c r="E62" s="519" t="s">
        <v>600</v>
      </c>
      <c r="F62" s="482"/>
      <c r="G62" s="140">
        <f>G63</f>
        <v>230000</v>
      </c>
      <c r="H62" s="140">
        <f>H63</f>
        <v>208884</v>
      </c>
      <c r="I62" s="135">
        <f>H62/G62*100</f>
        <v>90.81913043478261</v>
      </c>
    </row>
    <row r="63" spans="1:9" ht="30.75" customHeight="1">
      <c r="A63" s="350" t="s">
        <v>285</v>
      </c>
      <c r="B63" s="352" t="s">
        <v>243</v>
      </c>
      <c r="C63" s="440" t="s">
        <v>213</v>
      </c>
      <c r="D63" s="416" t="s">
        <v>264</v>
      </c>
      <c r="E63" s="498" t="s">
        <v>600</v>
      </c>
      <c r="F63" s="416" t="s">
        <v>286</v>
      </c>
      <c r="G63" s="141">
        <v>230000</v>
      </c>
      <c r="H63" s="141">
        <v>208884</v>
      </c>
      <c r="I63" s="135">
        <f>H63/G63*100</f>
        <v>90.81913043478261</v>
      </c>
    </row>
    <row r="64" spans="1:9" ht="29.25" customHeight="1">
      <c r="A64" s="413" t="s">
        <v>11</v>
      </c>
      <c r="B64" s="352" t="s">
        <v>243</v>
      </c>
      <c r="C64" s="496" t="s">
        <v>213</v>
      </c>
      <c r="D64" s="415" t="s">
        <v>264</v>
      </c>
      <c r="E64" s="497" t="s">
        <v>203</v>
      </c>
      <c r="F64" s="415"/>
      <c r="G64" s="140">
        <f>G65+G67+G68+G69+G70+G66</f>
        <v>962468.81</v>
      </c>
      <c r="H64" s="140">
        <f>H65+H66+H67+H68+H69+H70</f>
        <v>796152.63</v>
      </c>
      <c r="I64" s="135">
        <f t="shared" si="0"/>
        <v>82.71983691606589</v>
      </c>
    </row>
    <row r="65" spans="1:9" ht="28.5" customHeight="1">
      <c r="A65" s="350" t="s">
        <v>285</v>
      </c>
      <c r="B65" s="352" t="s">
        <v>243</v>
      </c>
      <c r="C65" s="440" t="s">
        <v>213</v>
      </c>
      <c r="D65" s="416" t="s">
        <v>264</v>
      </c>
      <c r="E65" s="498" t="s">
        <v>203</v>
      </c>
      <c r="F65" s="416" t="s">
        <v>286</v>
      </c>
      <c r="G65" s="141">
        <v>816610.43</v>
      </c>
      <c r="H65" s="141">
        <v>654094.25</v>
      </c>
      <c r="I65" s="135">
        <f t="shared" si="0"/>
        <v>80.09868916320355</v>
      </c>
    </row>
    <row r="66" spans="1:9" ht="20.25" customHeight="1">
      <c r="A66" s="350" t="s">
        <v>520</v>
      </c>
      <c r="B66" s="352" t="s">
        <v>243</v>
      </c>
      <c r="C66" s="440" t="s">
        <v>213</v>
      </c>
      <c r="D66" s="416" t="s">
        <v>264</v>
      </c>
      <c r="E66" s="498" t="s">
        <v>203</v>
      </c>
      <c r="F66" s="416" t="s">
        <v>519</v>
      </c>
      <c r="G66" s="141">
        <v>12800</v>
      </c>
      <c r="H66" s="141">
        <v>9000</v>
      </c>
      <c r="I66" s="135">
        <f>H66/G66*100</f>
        <v>70.3125</v>
      </c>
    </row>
    <row r="67" spans="1:9" ht="40.5" customHeight="1">
      <c r="A67" s="427" t="s">
        <v>204</v>
      </c>
      <c r="B67" s="352" t="s">
        <v>243</v>
      </c>
      <c r="C67" s="440" t="s">
        <v>213</v>
      </c>
      <c r="D67" s="416" t="s">
        <v>264</v>
      </c>
      <c r="E67" s="498" t="s">
        <v>203</v>
      </c>
      <c r="F67" s="416" t="s">
        <v>449</v>
      </c>
      <c r="G67" s="141">
        <v>20376.41</v>
      </c>
      <c r="H67" s="141">
        <v>20376.41</v>
      </c>
      <c r="I67" s="135">
        <f t="shared" si="0"/>
        <v>100</v>
      </c>
    </row>
    <row r="68" spans="1:9" ht="27" customHeight="1">
      <c r="A68" s="350" t="s">
        <v>448</v>
      </c>
      <c r="B68" s="352" t="s">
        <v>243</v>
      </c>
      <c r="C68" s="440" t="s">
        <v>213</v>
      </c>
      <c r="D68" s="416" t="s">
        <v>264</v>
      </c>
      <c r="E68" s="498" t="s">
        <v>203</v>
      </c>
      <c r="F68" s="416" t="s">
        <v>451</v>
      </c>
      <c r="G68" s="141">
        <v>18</v>
      </c>
      <c r="H68" s="141">
        <v>18</v>
      </c>
      <c r="I68" s="135">
        <f t="shared" si="0"/>
        <v>100</v>
      </c>
    </row>
    <row r="69" spans="1:9" ht="26.25" customHeight="1">
      <c r="A69" s="350" t="s">
        <v>450</v>
      </c>
      <c r="B69" s="352" t="s">
        <v>243</v>
      </c>
      <c r="C69" s="440" t="s">
        <v>213</v>
      </c>
      <c r="D69" s="416" t="s">
        <v>264</v>
      </c>
      <c r="E69" s="498" t="s">
        <v>203</v>
      </c>
      <c r="F69" s="416" t="s">
        <v>452</v>
      </c>
      <c r="G69" s="141">
        <v>27739.12</v>
      </c>
      <c r="H69" s="141">
        <v>27739.12</v>
      </c>
      <c r="I69" s="135">
        <f t="shared" si="0"/>
        <v>100</v>
      </c>
    </row>
    <row r="70" spans="1:9" ht="16.5" customHeight="1">
      <c r="A70" s="350" t="s">
        <v>326</v>
      </c>
      <c r="B70" s="352" t="s">
        <v>243</v>
      </c>
      <c r="C70" s="440" t="s">
        <v>213</v>
      </c>
      <c r="D70" s="416" t="s">
        <v>264</v>
      </c>
      <c r="E70" s="498" t="s">
        <v>203</v>
      </c>
      <c r="F70" s="416" t="s">
        <v>327</v>
      </c>
      <c r="G70" s="141">
        <v>84924.85</v>
      </c>
      <c r="H70" s="141">
        <v>84924.85</v>
      </c>
      <c r="I70" s="135">
        <f t="shared" si="0"/>
        <v>100</v>
      </c>
    </row>
    <row r="71" spans="1:9" ht="76.5" customHeight="1">
      <c r="A71" s="413" t="s">
        <v>677</v>
      </c>
      <c r="B71" s="352" t="s">
        <v>243</v>
      </c>
      <c r="C71" s="496" t="s">
        <v>213</v>
      </c>
      <c r="D71" s="415" t="s">
        <v>264</v>
      </c>
      <c r="E71" s="497" t="s">
        <v>483</v>
      </c>
      <c r="F71" s="415"/>
      <c r="G71" s="140">
        <f>G72+G73</f>
        <v>300000</v>
      </c>
      <c r="H71" s="140">
        <f>H72+H73</f>
        <v>300000</v>
      </c>
      <c r="I71" s="135">
        <f>H71/G71*100</f>
        <v>100</v>
      </c>
    </row>
    <row r="72" spans="1:9" ht="16.5" customHeight="1">
      <c r="A72" s="350" t="s">
        <v>655</v>
      </c>
      <c r="B72" s="352" t="s">
        <v>243</v>
      </c>
      <c r="C72" s="440" t="s">
        <v>213</v>
      </c>
      <c r="D72" s="416" t="s">
        <v>264</v>
      </c>
      <c r="E72" s="498" t="s">
        <v>483</v>
      </c>
      <c r="F72" s="416" t="s">
        <v>454</v>
      </c>
      <c r="G72" s="141">
        <v>200000</v>
      </c>
      <c r="H72" s="141">
        <v>200000</v>
      </c>
      <c r="I72" s="135">
        <f>H72/G72*100</f>
        <v>100</v>
      </c>
    </row>
    <row r="73" spans="1:9" ht="39.75" customHeight="1">
      <c r="A73" s="350" t="s">
        <v>521</v>
      </c>
      <c r="B73" s="352" t="s">
        <v>243</v>
      </c>
      <c r="C73" s="440" t="s">
        <v>213</v>
      </c>
      <c r="D73" s="416" t="s">
        <v>264</v>
      </c>
      <c r="E73" s="498" t="s">
        <v>483</v>
      </c>
      <c r="F73" s="416" t="s">
        <v>107</v>
      </c>
      <c r="G73" s="141">
        <v>100000</v>
      </c>
      <c r="H73" s="141">
        <v>100000</v>
      </c>
      <c r="I73" s="135">
        <f>H73/G73*100</f>
        <v>100</v>
      </c>
    </row>
    <row r="74" spans="1:11" ht="47.25" customHeight="1">
      <c r="A74" s="413" t="s">
        <v>676</v>
      </c>
      <c r="B74" s="352" t="s">
        <v>243</v>
      </c>
      <c r="C74" s="496" t="s">
        <v>213</v>
      </c>
      <c r="D74" s="415" t="s">
        <v>264</v>
      </c>
      <c r="E74" s="497" t="s">
        <v>518</v>
      </c>
      <c r="F74" s="415"/>
      <c r="G74" s="140">
        <f>G75</f>
        <v>291000</v>
      </c>
      <c r="H74" s="140">
        <f>H75</f>
        <v>291000</v>
      </c>
      <c r="I74" s="135">
        <f>H74/G74*100</f>
        <v>100</v>
      </c>
      <c r="K74" s="130"/>
    </row>
    <row r="75" spans="1:9" ht="28.5" customHeight="1">
      <c r="A75" s="350" t="s">
        <v>285</v>
      </c>
      <c r="B75" s="352" t="s">
        <v>243</v>
      </c>
      <c r="C75" s="440" t="s">
        <v>213</v>
      </c>
      <c r="D75" s="416" t="s">
        <v>264</v>
      </c>
      <c r="E75" s="498" t="s">
        <v>518</v>
      </c>
      <c r="F75" s="416" t="s">
        <v>286</v>
      </c>
      <c r="G75" s="141">
        <v>291000</v>
      </c>
      <c r="H75" s="141">
        <v>291000</v>
      </c>
      <c r="I75" s="135">
        <f>H75/G75*100</f>
        <v>100</v>
      </c>
    </row>
    <row r="76" spans="1:9" ht="32.25" customHeight="1">
      <c r="A76" s="413" t="s">
        <v>638</v>
      </c>
      <c r="B76" s="352" t="s">
        <v>243</v>
      </c>
      <c r="C76" s="496" t="s">
        <v>213</v>
      </c>
      <c r="D76" s="415" t="s">
        <v>264</v>
      </c>
      <c r="E76" s="497" t="s">
        <v>328</v>
      </c>
      <c r="F76" s="415"/>
      <c r="G76" s="140">
        <f>G77+G78+G79+G80+G81+G82+G83+G84</f>
        <v>6693661.45</v>
      </c>
      <c r="H76" s="140">
        <f>H77+H78+H79+H80+H81+H82+H83+H84</f>
        <v>6112616.31</v>
      </c>
      <c r="I76" s="135">
        <f t="shared" si="0"/>
        <v>91.3194722448952</v>
      </c>
    </row>
    <row r="77" spans="1:9" ht="19.5" customHeight="1">
      <c r="A77" s="350" t="s">
        <v>655</v>
      </c>
      <c r="B77" s="352" t="s">
        <v>243</v>
      </c>
      <c r="C77" s="440" t="s">
        <v>213</v>
      </c>
      <c r="D77" s="416" t="s">
        <v>264</v>
      </c>
      <c r="E77" s="498" t="s">
        <v>328</v>
      </c>
      <c r="F77" s="416" t="s">
        <v>454</v>
      </c>
      <c r="G77" s="141">
        <v>2600525.79</v>
      </c>
      <c r="H77" s="141">
        <v>2553497.04</v>
      </c>
      <c r="I77" s="135">
        <f t="shared" si="0"/>
        <v>98.19156763678933</v>
      </c>
    </row>
    <row r="78" spans="1:9" ht="30.75" customHeight="1">
      <c r="A78" s="350" t="s">
        <v>658</v>
      </c>
      <c r="B78" s="352" t="s">
        <v>243</v>
      </c>
      <c r="C78" s="440" t="s">
        <v>213</v>
      </c>
      <c r="D78" s="416" t="s">
        <v>264</v>
      </c>
      <c r="E78" s="498" t="s">
        <v>328</v>
      </c>
      <c r="F78" s="416" t="s">
        <v>455</v>
      </c>
      <c r="G78" s="141">
        <v>39039.8</v>
      </c>
      <c r="H78" s="141">
        <v>38545.35</v>
      </c>
      <c r="I78" s="135">
        <f t="shared" si="0"/>
        <v>98.73347199524586</v>
      </c>
    </row>
    <row r="79" spans="1:9" ht="39" customHeight="1">
      <c r="A79" s="350" t="s">
        <v>654</v>
      </c>
      <c r="B79" s="352" t="s">
        <v>243</v>
      </c>
      <c r="C79" s="440" t="s">
        <v>213</v>
      </c>
      <c r="D79" s="416" t="s">
        <v>264</v>
      </c>
      <c r="E79" s="498" t="s">
        <v>328</v>
      </c>
      <c r="F79" s="416" t="s">
        <v>107</v>
      </c>
      <c r="G79" s="141">
        <v>542261.74</v>
      </c>
      <c r="H79" s="141">
        <v>524277.33</v>
      </c>
      <c r="I79" s="135">
        <f t="shared" si="0"/>
        <v>96.68344478812023</v>
      </c>
    </row>
    <row r="80" spans="1:9" ht="28.5" customHeight="1">
      <c r="A80" s="350" t="s">
        <v>457</v>
      </c>
      <c r="B80" s="352" t="s">
        <v>243</v>
      </c>
      <c r="C80" s="440" t="s">
        <v>213</v>
      </c>
      <c r="D80" s="416" t="s">
        <v>264</v>
      </c>
      <c r="E80" s="498" t="s">
        <v>328</v>
      </c>
      <c r="F80" s="416" t="s">
        <v>286</v>
      </c>
      <c r="G80" s="141">
        <v>3397435.41</v>
      </c>
      <c r="H80" s="141">
        <v>2881897.88</v>
      </c>
      <c r="I80" s="135">
        <f t="shared" si="0"/>
        <v>84.82568561914175</v>
      </c>
    </row>
    <row r="81" spans="1:9" ht="98.25" customHeight="1">
      <c r="A81" s="427" t="s">
        <v>453</v>
      </c>
      <c r="B81" s="352" t="s">
        <v>243</v>
      </c>
      <c r="C81" s="440" t="s">
        <v>213</v>
      </c>
      <c r="D81" s="416" t="s">
        <v>264</v>
      </c>
      <c r="E81" s="498" t="s">
        <v>328</v>
      </c>
      <c r="F81" s="416" t="s">
        <v>449</v>
      </c>
      <c r="G81" s="141">
        <v>8000</v>
      </c>
      <c r="H81" s="141">
        <v>8000</v>
      </c>
      <c r="I81" s="135">
        <f t="shared" si="0"/>
        <v>100</v>
      </c>
    </row>
    <row r="82" spans="1:9" ht="25.5" customHeight="1">
      <c r="A82" s="350" t="s">
        <v>448</v>
      </c>
      <c r="B82" s="352" t="s">
        <v>243</v>
      </c>
      <c r="C82" s="440" t="s">
        <v>213</v>
      </c>
      <c r="D82" s="416" t="s">
        <v>264</v>
      </c>
      <c r="E82" s="498" t="s">
        <v>328</v>
      </c>
      <c r="F82" s="416" t="s">
        <v>451</v>
      </c>
      <c r="G82" s="141">
        <v>77807</v>
      </c>
      <c r="H82" s="141">
        <v>77807</v>
      </c>
      <c r="I82" s="135">
        <f t="shared" si="0"/>
        <v>100</v>
      </c>
    </row>
    <row r="83" spans="1:9" ht="26.25" customHeight="1">
      <c r="A83" s="350" t="s">
        <v>542</v>
      </c>
      <c r="B83" s="352" t="s">
        <v>243</v>
      </c>
      <c r="C83" s="440" t="s">
        <v>213</v>
      </c>
      <c r="D83" s="416" t="s">
        <v>264</v>
      </c>
      <c r="E83" s="498" t="s">
        <v>328</v>
      </c>
      <c r="F83" s="416" t="s">
        <v>452</v>
      </c>
      <c r="G83" s="141">
        <v>25977</v>
      </c>
      <c r="H83" s="141">
        <v>25977</v>
      </c>
      <c r="I83" s="135">
        <f t="shared" si="0"/>
        <v>100</v>
      </c>
    </row>
    <row r="84" spans="1:9" ht="15" customHeight="1">
      <c r="A84" s="350" t="s">
        <v>326</v>
      </c>
      <c r="B84" s="352" t="s">
        <v>243</v>
      </c>
      <c r="C84" s="440" t="s">
        <v>213</v>
      </c>
      <c r="D84" s="416" t="s">
        <v>264</v>
      </c>
      <c r="E84" s="498" t="s">
        <v>328</v>
      </c>
      <c r="F84" s="416" t="s">
        <v>327</v>
      </c>
      <c r="G84" s="141">
        <v>2614.71</v>
      </c>
      <c r="H84" s="141">
        <v>2614.71</v>
      </c>
      <c r="I84" s="135">
        <f t="shared" si="0"/>
        <v>100</v>
      </c>
    </row>
    <row r="85" spans="1:9" ht="41.25" customHeight="1">
      <c r="A85" s="385" t="s">
        <v>675</v>
      </c>
      <c r="B85" s="352" t="s">
        <v>243</v>
      </c>
      <c r="C85" s="358" t="s">
        <v>213</v>
      </c>
      <c r="D85" s="415" t="s">
        <v>264</v>
      </c>
      <c r="E85" s="497" t="s">
        <v>481</v>
      </c>
      <c r="F85" s="515"/>
      <c r="G85" s="140">
        <f>G86+G87</f>
        <v>1500000</v>
      </c>
      <c r="H85" s="140">
        <f>H86+H87</f>
        <v>1500000</v>
      </c>
      <c r="I85" s="135">
        <f>H85/G85*100</f>
        <v>100</v>
      </c>
    </row>
    <row r="86" spans="1:9" ht="21" customHeight="1">
      <c r="A86" s="350" t="s">
        <v>657</v>
      </c>
      <c r="B86" s="352" t="s">
        <v>243</v>
      </c>
      <c r="C86" s="514" t="s">
        <v>213</v>
      </c>
      <c r="D86" s="515" t="s">
        <v>264</v>
      </c>
      <c r="E86" s="498" t="s">
        <v>481</v>
      </c>
      <c r="F86" s="515" t="s">
        <v>454</v>
      </c>
      <c r="G86" s="141">
        <v>1200000</v>
      </c>
      <c r="H86" s="141">
        <v>1200000</v>
      </c>
      <c r="I86" s="135">
        <f>H86/G86*100</f>
        <v>100</v>
      </c>
    </row>
    <row r="87" spans="1:9" ht="42.75" customHeight="1">
      <c r="A87" s="350" t="s">
        <v>654</v>
      </c>
      <c r="B87" s="352" t="s">
        <v>243</v>
      </c>
      <c r="C87" s="514" t="s">
        <v>213</v>
      </c>
      <c r="D87" s="515" t="s">
        <v>264</v>
      </c>
      <c r="E87" s="498" t="s">
        <v>481</v>
      </c>
      <c r="F87" s="416" t="s">
        <v>107</v>
      </c>
      <c r="G87" s="141">
        <v>300000</v>
      </c>
      <c r="H87" s="141">
        <v>300000</v>
      </c>
      <c r="I87" s="135">
        <f>H87/G87*100</f>
        <v>100</v>
      </c>
    </row>
    <row r="88" spans="1:9" ht="80.25" customHeight="1">
      <c r="A88" s="385" t="s">
        <v>615</v>
      </c>
      <c r="B88" s="352" t="s">
        <v>243</v>
      </c>
      <c r="C88" s="358" t="s">
        <v>213</v>
      </c>
      <c r="D88" s="415" t="s">
        <v>264</v>
      </c>
      <c r="E88" s="497" t="s">
        <v>614</v>
      </c>
      <c r="F88" s="416"/>
      <c r="G88" s="140">
        <f>SUM(G89:G89)</f>
        <v>5000000</v>
      </c>
      <c r="H88" s="140">
        <f>SUM(H89:H89)</f>
        <v>5000000</v>
      </c>
      <c r="I88" s="135">
        <f>H88/G88*100</f>
        <v>100</v>
      </c>
    </row>
    <row r="89" spans="1:9" ht="42.75" customHeight="1">
      <c r="A89" s="350" t="s">
        <v>457</v>
      </c>
      <c r="B89" s="352" t="s">
        <v>243</v>
      </c>
      <c r="C89" s="440" t="s">
        <v>213</v>
      </c>
      <c r="D89" s="416" t="s">
        <v>264</v>
      </c>
      <c r="E89" s="498" t="s">
        <v>614</v>
      </c>
      <c r="F89" s="416" t="s">
        <v>286</v>
      </c>
      <c r="G89" s="141">
        <v>5000000</v>
      </c>
      <c r="H89" s="141">
        <v>5000000</v>
      </c>
      <c r="I89" s="135">
        <f>H89/G89*100</f>
        <v>100</v>
      </c>
    </row>
    <row r="90" spans="1:9" ht="38.25" customHeight="1">
      <c r="A90" s="385" t="s">
        <v>150</v>
      </c>
      <c r="B90" s="352" t="s">
        <v>243</v>
      </c>
      <c r="C90" s="358" t="s">
        <v>213</v>
      </c>
      <c r="D90" s="415" t="s">
        <v>264</v>
      </c>
      <c r="E90" s="497" t="s">
        <v>329</v>
      </c>
      <c r="F90" s="515"/>
      <c r="G90" s="140">
        <f>SUM(G91:G91)</f>
        <v>5000</v>
      </c>
      <c r="H90" s="140">
        <f>SUM(H91:H91)</f>
        <v>5000</v>
      </c>
      <c r="I90" s="135">
        <f t="shared" si="0"/>
        <v>100</v>
      </c>
    </row>
    <row r="91" spans="1:9" ht="31.5" customHeight="1">
      <c r="A91" s="350" t="s">
        <v>457</v>
      </c>
      <c r="B91" s="352" t="s">
        <v>243</v>
      </c>
      <c r="C91" s="514" t="s">
        <v>213</v>
      </c>
      <c r="D91" s="515" t="s">
        <v>264</v>
      </c>
      <c r="E91" s="498" t="s">
        <v>329</v>
      </c>
      <c r="F91" s="515" t="s">
        <v>286</v>
      </c>
      <c r="G91" s="141">
        <v>5000</v>
      </c>
      <c r="H91" s="141">
        <v>5000</v>
      </c>
      <c r="I91" s="135">
        <f aca="true" t="shared" si="1" ref="I91:I162">H91/G91*100</f>
        <v>100</v>
      </c>
    </row>
    <row r="92" spans="1:9" ht="19.5" customHeight="1">
      <c r="A92" s="433" t="s">
        <v>276</v>
      </c>
      <c r="B92" s="458" t="s">
        <v>243</v>
      </c>
      <c r="C92" s="459" t="s">
        <v>220</v>
      </c>
      <c r="D92" s="460"/>
      <c r="E92" s="461"/>
      <c r="F92" s="460"/>
      <c r="G92" s="462">
        <f aca="true" t="shared" si="2" ref="G92:H94">G93</f>
        <v>1083800</v>
      </c>
      <c r="H92" s="462">
        <f t="shared" si="2"/>
        <v>1083800</v>
      </c>
      <c r="I92" s="136">
        <f t="shared" si="1"/>
        <v>100</v>
      </c>
    </row>
    <row r="93" spans="1:9" ht="17.25" customHeight="1">
      <c r="A93" s="550" t="s">
        <v>277</v>
      </c>
      <c r="B93" s="352" t="s">
        <v>243</v>
      </c>
      <c r="C93" s="481" t="s">
        <v>220</v>
      </c>
      <c r="D93" s="482" t="s">
        <v>222</v>
      </c>
      <c r="E93" s="483"/>
      <c r="F93" s="482"/>
      <c r="G93" s="484">
        <f t="shared" si="2"/>
        <v>1083800</v>
      </c>
      <c r="H93" s="484">
        <f t="shared" si="2"/>
        <v>1083800</v>
      </c>
      <c r="I93" s="135">
        <f t="shared" si="1"/>
        <v>100</v>
      </c>
    </row>
    <row r="94" spans="1:9" ht="25.5" customHeight="1">
      <c r="A94" s="397" t="s">
        <v>266</v>
      </c>
      <c r="B94" s="352" t="s">
        <v>243</v>
      </c>
      <c r="C94" s="496" t="s">
        <v>220</v>
      </c>
      <c r="D94" s="415" t="s">
        <v>222</v>
      </c>
      <c r="E94" s="497" t="s">
        <v>330</v>
      </c>
      <c r="F94" s="415"/>
      <c r="G94" s="140">
        <f t="shared" si="2"/>
        <v>1083800</v>
      </c>
      <c r="H94" s="140">
        <f t="shared" si="2"/>
        <v>1083800</v>
      </c>
      <c r="I94" s="135">
        <f t="shared" si="1"/>
        <v>100</v>
      </c>
    </row>
    <row r="95" spans="1:9" ht="16.5" customHeight="1">
      <c r="A95" s="350" t="s">
        <v>293</v>
      </c>
      <c r="B95" s="352" t="s">
        <v>243</v>
      </c>
      <c r="C95" s="440" t="s">
        <v>220</v>
      </c>
      <c r="D95" s="416" t="s">
        <v>222</v>
      </c>
      <c r="E95" s="498" t="s">
        <v>330</v>
      </c>
      <c r="F95" s="416" t="s">
        <v>280</v>
      </c>
      <c r="G95" s="141">
        <v>1083800</v>
      </c>
      <c r="H95" s="141">
        <v>1083800</v>
      </c>
      <c r="I95" s="135">
        <f t="shared" si="1"/>
        <v>100</v>
      </c>
    </row>
    <row r="96" spans="1:9" ht="36.75" customHeight="1">
      <c r="A96" s="433" t="s">
        <v>523</v>
      </c>
      <c r="B96" s="458" t="s">
        <v>243</v>
      </c>
      <c r="C96" s="459" t="s">
        <v>222</v>
      </c>
      <c r="D96" s="463"/>
      <c r="E96" s="464"/>
      <c r="F96" s="463"/>
      <c r="G96" s="462">
        <f>G98</f>
        <v>394997.08</v>
      </c>
      <c r="H96" s="462">
        <f>H98</f>
        <v>340215.84</v>
      </c>
      <c r="I96" s="136">
        <f>H96/G96*100</f>
        <v>86.13122912199756</v>
      </c>
    </row>
    <row r="97" spans="1:9" ht="27" customHeight="1">
      <c r="A97" s="549" t="s">
        <v>524</v>
      </c>
      <c r="B97" s="352" t="s">
        <v>243</v>
      </c>
      <c r="C97" s="572" t="s">
        <v>222</v>
      </c>
      <c r="D97" s="573" t="s">
        <v>245</v>
      </c>
      <c r="E97" s="497"/>
      <c r="F97" s="415"/>
      <c r="G97" s="484">
        <f>G98</f>
        <v>394997.08</v>
      </c>
      <c r="H97" s="484">
        <f>H98</f>
        <v>340215.84</v>
      </c>
      <c r="I97" s="135">
        <f>H97/G97*100</f>
        <v>86.13122912199756</v>
      </c>
    </row>
    <row r="98" spans="1:9" ht="29.25" customHeight="1">
      <c r="A98" s="566" t="s">
        <v>525</v>
      </c>
      <c r="B98" s="352" t="s">
        <v>243</v>
      </c>
      <c r="C98" s="519" t="s">
        <v>222</v>
      </c>
      <c r="D98" s="567" t="s">
        <v>245</v>
      </c>
      <c r="E98" s="497" t="s">
        <v>522</v>
      </c>
      <c r="F98" s="416"/>
      <c r="G98" s="533">
        <f>G99</f>
        <v>394997.08</v>
      </c>
      <c r="H98" s="533">
        <f>H99</f>
        <v>340215.84</v>
      </c>
      <c r="I98" s="135">
        <f>H98/G98*100</f>
        <v>86.13122912199756</v>
      </c>
    </row>
    <row r="99" spans="1:9" ht="31.5" customHeight="1">
      <c r="A99" s="350" t="s">
        <v>457</v>
      </c>
      <c r="B99" s="352" t="s">
        <v>243</v>
      </c>
      <c r="C99" s="498" t="s">
        <v>222</v>
      </c>
      <c r="D99" s="416" t="s">
        <v>245</v>
      </c>
      <c r="E99" s="498" t="s">
        <v>522</v>
      </c>
      <c r="F99" s="416" t="s">
        <v>286</v>
      </c>
      <c r="G99" s="141">
        <v>394997.08</v>
      </c>
      <c r="H99" s="141">
        <v>340215.84</v>
      </c>
      <c r="I99" s="135">
        <f>H99/G99*100</f>
        <v>86.13122912199756</v>
      </c>
    </row>
    <row r="100" spans="1:9" ht="17.25" customHeight="1">
      <c r="A100" s="433" t="s">
        <v>239</v>
      </c>
      <c r="B100" s="458" t="s">
        <v>243</v>
      </c>
      <c r="C100" s="459" t="s">
        <v>223</v>
      </c>
      <c r="D100" s="463"/>
      <c r="E100" s="464"/>
      <c r="F100" s="463"/>
      <c r="G100" s="462">
        <f>G101+G106+G109</f>
        <v>5182412.76</v>
      </c>
      <c r="H100" s="462">
        <f>H101+H106+H109</f>
        <v>5182362.76</v>
      </c>
      <c r="I100" s="136">
        <f t="shared" si="1"/>
        <v>99.99903519842368</v>
      </c>
    </row>
    <row r="101" spans="1:9" ht="24" customHeight="1">
      <c r="A101" s="571" t="s">
        <v>252</v>
      </c>
      <c r="B101" s="352" t="s">
        <v>243</v>
      </c>
      <c r="C101" s="572" t="s">
        <v>223</v>
      </c>
      <c r="D101" s="573" t="s">
        <v>213</v>
      </c>
      <c r="E101" s="497"/>
      <c r="F101" s="416"/>
      <c r="G101" s="484">
        <f>G102</f>
        <v>133700</v>
      </c>
      <c r="H101" s="484">
        <f>H102</f>
        <v>133700</v>
      </c>
      <c r="I101" s="135">
        <f>H101/G101*100</f>
        <v>100</v>
      </c>
    </row>
    <row r="102" spans="1:9" ht="24" customHeight="1">
      <c r="A102" s="566" t="s">
        <v>253</v>
      </c>
      <c r="B102" s="352" t="s">
        <v>243</v>
      </c>
      <c r="C102" s="519" t="s">
        <v>223</v>
      </c>
      <c r="D102" s="567" t="s">
        <v>213</v>
      </c>
      <c r="E102" s="519" t="s">
        <v>616</v>
      </c>
      <c r="F102" s="567"/>
      <c r="G102" s="533">
        <f>G103+G104+G105</f>
        <v>133700</v>
      </c>
      <c r="H102" s="533">
        <f>H103+H104+H105</f>
        <v>133700</v>
      </c>
      <c r="I102" s="135">
        <f t="shared" si="1"/>
        <v>100</v>
      </c>
    </row>
    <row r="103" spans="1:9" ht="24" customHeight="1">
      <c r="A103" s="350" t="s">
        <v>655</v>
      </c>
      <c r="B103" s="352" t="s">
        <v>243</v>
      </c>
      <c r="C103" s="514" t="s">
        <v>223</v>
      </c>
      <c r="D103" s="515" t="s">
        <v>213</v>
      </c>
      <c r="E103" s="498" t="s">
        <v>616</v>
      </c>
      <c r="F103" s="515" t="s">
        <v>454</v>
      </c>
      <c r="G103" s="141">
        <v>25883.26</v>
      </c>
      <c r="H103" s="141">
        <v>25883.26</v>
      </c>
      <c r="I103" s="135">
        <f t="shared" si="1"/>
        <v>100</v>
      </c>
    </row>
    <row r="104" spans="1:9" ht="24" customHeight="1">
      <c r="A104" s="350" t="s">
        <v>654</v>
      </c>
      <c r="B104" s="352" t="s">
        <v>243</v>
      </c>
      <c r="C104" s="514" t="s">
        <v>223</v>
      </c>
      <c r="D104" s="515" t="s">
        <v>213</v>
      </c>
      <c r="E104" s="498" t="s">
        <v>616</v>
      </c>
      <c r="F104" s="416" t="s">
        <v>107</v>
      </c>
      <c r="G104" s="141">
        <v>7816.74</v>
      </c>
      <c r="H104" s="141">
        <v>7816.74</v>
      </c>
      <c r="I104" s="135">
        <f t="shared" si="1"/>
        <v>100</v>
      </c>
    </row>
    <row r="105" spans="1:9" ht="24" customHeight="1">
      <c r="A105" s="350" t="s">
        <v>457</v>
      </c>
      <c r="B105" s="352" t="s">
        <v>243</v>
      </c>
      <c r="C105" s="498" t="s">
        <v>223</v>
      </c>
      <c r="D105" s="416" t="s">
        <v>213</v>
      </c>
      <c r="E105" s="498" t="s">
        <v>616</v>
      </c>
      <c r="F105" s="416" t="s">
        <v>286</v>
      </c>
      <c r="G105" s="141">
        <v>100000</v>
      </c>
      <c r="H105" s="141">
        <v>100000</v>
      </c>
      <c r="I105" s="135">
        <f t="shared" si="1"/>
        <v>100</v>
      </c>
    </row>
    <row r="106" spans="1:9" ht="21" customHeight="1">
      <c r="A106" s="538" t="s">
        <v>12</v>
      </c>
      <c r="B106" s="352" t="s">
        <v>243</v>
      </c>
      <c r="C106" s="483" t="s">
        <v>223</v>
      </c>
      <c r="D106" s="482" t="s">
        <v>219</v>
      </c>
      <c r="E106" s="483"/>
      <c r="F106" s="482"/>
      <c r="G106" s="484">
        <f>G107</f>
        <v>520000</v>
      </c>
      <c r="H106" s="484">
        <f>H107</f>
        <v>519950</v>
      </c>
      <c r="I106" s="135">
        <f t="shared" si="1"/>
        <v>99.99038461538461</v>
      </c>
    </row>
    <row r="107" spans="1:9" ht="62.25" customHeight="1">
      <c r="A107" s="397" t="s">
        <v>300</v>
      </c>
      <c r="B107" s="352" t="s">
        <v>243</v>
      </c>
      <c r="C107" s="497" t="s">
        <v>223</v>
      </c>
      <c r="D107" s="415" t="s">
        <v>219</v>
      </c>
      <c r="E107" s="519" t="s">
        <v>331</v>
      </c>
      <c r="F107" s="415"/>
      <c r="G107" s="140">
        <f>G108</f>
        <v>520000</v>
      </c>
      <c r="H107" s="140">
        <f>H108</f>
        <v>519950</v>
      </c>
      <c r="I107" s="135">
        <f t="shared" si="1"/>
        <v>99.99038461538461</v>
      </c>
    </row>
    <row r="108" spans="1:9" ht="31.5" customHeight="1">
      <c r="A108" s="350" t="s">
        <v>457</v>
      </c>
      <c r="B108" s="352" t="s">
        <v>243</v>
      </c>
      <c r="C108" s="498" t="s">
        <v>223</v>
      </c>
      <c r="D108" s="416" t="s">
        <v>219</v>
      </c>
      <c r="E108" s="498" t="s">
        <v>331</v>
      </c>
      <c r="F108" s="416" t="s">
        <v>286</v>
      </c>
      <c r="G108" s="141">
        <v>520000</v>
      </c>
      <c r="H108" s="141">
        <v>519950</v>
      </c>
      <c r="I108" s="135">
        <f t="shared" si="1"/>
        <v>99.99038461538461</v>
      </c>
    </row>
    <row r="109" spans="1:9" ht="19.5" customHeight="1">
      <c r="A109" s="538" t="s">
        <v>251</v>
      </c>
      <c r="B109" s="352" t="s">
        <v>243</v>
      </c>
      <c r="C109" s="483" t="s">
        <v>223</v>
      </c>
      <c r="D109" s="482" t="s">
        <v>217</v>
      </c>
      <c r="E109" s="483"/>
      <c r="F109" s="482"/>
      <c r="G109" s="484">
        <f>G112+G110</f>
        <v>4528712.76</v>
      </c>
      <c r="H109" s="484">
        <f>H112+H110</f>
        <v>4528712.76</v>
      </c>
      <c r="I109" s="135">
        <f t="shared" si="1"/>
        <v>100</v>
      </c>
    </row>
    <row r="110" spans="1:9" ht="15" customHeight="1">
      <c r="A110" s="413" t="s">
        <v>672</v>
      </c>
      <c r="B110" s="352" t="s">
        <v>243</v>
      </c>
      <c r="C110" s="496" t="s">
        <v>223</v>
      </c>
      <c r="D110" s="415" t="s">
        <v>217</v>
      </c>
      <c r="E110" s="497" t="s">
        <v>670</v>
      </c>
      <c r="F110" s="416"/>
      <c r="G110" s="140">
        <f>G111</f>
        <v>4000000</v>
      </c>
      <c r="H110" s="140">
        <f>H111</f>
        <v>4000000</v>
      </c>
      <c r="I110" s="135">
        <f t="shared" si="1"/>
        <v>100</v>
      </c>
    </row>
    <row r="111" spans="1:9" ht="50.25" customHeight="1">
      <c r="A111" s="350" t="s">
        <v>669</v>
      </c>
      <c r="B111" s="352" t="s">
        <v>243</v>
      </c>
      <c r="C111" s="440" t="s">
        <v>223</v>
      </c>
      <c r="D111" s="416" t="s">
        <v>217</v>
      </c>
      <c r="E111" s="539" t="s">
        <v>670</v>
      </c>
      <c r="F111" s="416" t="s">
        <v>671</v>
      </c>
      <c r="G111" s="141">
        <v>4000000</v>
      </c>
      <c r="H111" s="141">
        <v>4000000</v>
      </c>
      <c r="I111" s="135">
        <f t="shared" si="1"/>
        <v>100</v>
      </c>
    </row>
    <row r="112" spans="1:9" ht="36.75" customHeight="1">
      <c r="A112" s="538" t="s">
        <v>673</v>
      </c>
      <c r="B112" s="352" t="s">
        <v>243</v>
      </c>
      <c r="C112" s="483" t="s">
        <v>223</v>
      </c>
      <c r="D112" s="482" t="s">
        <v>217</v>
      </c>
      <c r="E112" s="302" t="s">
        <v>668</v>
      </c>
      <c r="F112" s="482"/>
      <c r="G112" s="484">
        <f>G113+G116</f>
        <v>528712.76</v>
      </c>
      <c r="H112" s="484">
        <f>H113+H116</f>
        <v>528712.76</v>
      </c>
      <c r="I112" s="135">
        <f t="shared" si="1"/>
        <v>100</v>
      </c>
    </row>
    <row r="113" spans="1:9" ht="90" customHeight="1">
      <c r="A113" s="397" t="s">
        <v>674</v>
      </c>
      <c r="B113" s="540" t="s">
        <v>243</v>
      </c>
      <c r="C113" s="541" t="s">
        <v>223</v>
      </c>
      <c r="D113" s="542" t="s">
        <v>217</v>
      </c>
      <c r="E113" s="543" t="s">
        <v>485</v>
      </c>
      <c r="F113" s="542"/>
      <c r="G113" s="544">
        <f>G114+G115</f>
        <v>453712.76</v>
      </c>
      <c r="H113" s="544">
        <f>H115+H114</f>
        <v>453712.76</v>
      </c>
      <c r="I113" s="135">
        <f aca="true" t="shared" si="3" ref="I113:I118">H113/G113*100</f>
        <v>100</v>
      </c>
    </row>
    <row r="114" spans="1:9" ht="53.25" customHeight="1">
      <c r="A114" s="427" t="s">
        <v>131</v>
      </c>
      <c r="B114" s="545" t="s">
        <v>243</v>
      </c>
      <c r="C114" s="546" t="s">
        <v>223</v>
      </c>
      <c r="D114" s="545" t="s">
        <v>217</v>
      </c>
      <c r="E114" s="546" t="s">
        <v>485</v>
      </c>
      <c r="F114" s="545" t="s">
        <v>187</v>
      </c>
      <c r="G114" s="547">
        <v>302475.17</v>
      </c>
      <c r="H114" s="547">
        <v>302475.17</v>
      </c>
      <c r="I114" s="135">
        <f t="shared" si="3"/>
        <v>100</v>
      </c>
    </row>
    <row r="115" spans="1:9" ht="53.25" customHeight="1">
      <c r="A115" s="427" t="s">
        <v>666</v>
      </c>
      <c r="B115" s="545" t="s">
        <v>243</v>
      </c>
      <c r="C115" s="546" t="s">
        <v>223</v>
      </c>
      <c r="D115" s="545" t="s">
        <v>217</v>
      </c>
      <c r="E115" s="546" t="s">
        <v>485</v>
      </c>
      <c r="F115" s="545" t="s">
        <v>639</v>
      </c>
      <c r="G115" s="547">
        <v>151237.59</v>
      </c>
      <c r="H115" s="547">
        <v>151237.59</v>
      </c>
      <c r="I115" s="135">
        <f t="shared" si="3"/>
        <v>100</v>
      </c>
    </row>
    <row r="116" spans="1:9" ht="53.25" customHeight="1">
      <c r="A116" s="568" t="s">
        <v>667</v>
      </c>
      <c r="B116" s="569" t="s">
        <v>243</v>
      </c>
      <c r="C116" s="570" t="s">
        <v>223</v>
      </c>
      <c r="D116" s="569" t="s">
        <v>217</v>
      </c>
      <c r="E116" s="570" t="s">
        <v>486</v>
      </c>
      <c r="F116" s="548"/>
      <c r="G116" s="544">
        <f>G117+G118</f>
        <v>75000</v>
      </c>
      <c r="H116" s="544">
        <f>H118+H117</f>
        <v>75000</v>
      </c>
      <c r="I116" s="135">
        <f t="shared" si="3"/>
        <v>100</v>
      </c>
    </row>
    <row r="117" spans="1:9" ht="53.25" customHeight="1">
      <c r="A117" s="427" t="s">
        <v>667</v>
      </c>
      <c r="B117" s="545" t="s">
        <v>243</v>
      </c>
      <c r="C117" s="546" t="s">
        <v>223</v>
      </c>
      <c r="D117" s="545" t="s">
        <v>217</v>
      </c>
      <c r="E117" s="546" t="s">
        <v>486</v>
      </c>
      <c r="F117" s="545" t="s">
        <v>187</v>
      </c>
      <c r="G117" s="547">
        <v>50000</v>
      </c>
      <c r="H117" s="547">
        <v>50000</v>
      </c>
      <c r="I117" s="135">
        <f t="shared" si="3"/>
        <v>100</v>
      </c>
    </row>
    <row r="118" spans="1:9" ht="45.75" customHeight="1">
      <c r="A118" s="427" t="s">
        <v>667</v>
      </c>
      <c r="B118" s="545" t="s">
        <v>243</v>
      </c>
      <c r="C118" s="546" t="s">
        <v>223</v>
      </c>
      <c r="D118" s="545" t="s">
        <v>217</v>
      </c>
      <c r="E118" s="546" t="s">
        <v>486</v>
      </c>
      <c r="F118" s="545" t="s">
        <v>639</v>
      </c>
      <c r="G118" s="547">
        <v>25000</v>
      </c>
      <c r="H118" s="547">
        <v>25000</v>
      </c>
      <c r="I118" s="135">
        <f t="shared" si="3"/>
        <v>100</v>
      </c>
    </row>
    <row r="119" spans="1:9" ht="21.75" customHeight="1">
      <c r="A119" s="465" t="s">
        <v>199</v>
      </c>
      <c r="B119" s="466" t="s">
        <v>243</v>
      </c>
      <c r="C119" s="464" t="s">
        <v>219</v>
      </c>
      <c r="D119" s="467"/>
      <c r="E119" s="468"/>
      <c r="F119" s="463"/>
      <c r="G119" s="469">
        <f>G120+G141+G136</f>
        <v>21364518.2</v>
      </c>
      <c r="H119" s="469">
        <f>H120+H141+H136</f>
        <v>17671897.66</v>
      </c>
      <c r="I119" s="136">
        <f t="shared" si="1"/>
        <v>82.71610665200959</v>
      </c>
    </row>
    <row r="120" spans="1:9" ht="18" customHeight="1">
      <c r="A120" s="351" t="s">
        <v>199</v>
      </c>
      <c r="B120" s="352" t="s">
        <v>243</v>
      </c>
      <c r="C120" s="483" t="s">
        <v>219</v>
      </c>
      <c r="D120" s="482" t="s">
        <v>213</v>
      </c>
      <c r="E120" s="536"/>
      <c r="F120" s="537"/>
      <c r="G120" s="484">
        <f>G121+G123+G125+G127+G130+G132+G134</f>
        <v>6450398.569999999</v>
      </c>
      <c r="H120" s="484">
        <f>H121+H123+H125+H127+H130+H132+H134</f>
        <v>4459872.659999999</v>
      </c>
      <c r="I120" s="135">
        <f t="shared" si="1"/>
        <v>69.1410400706448</v>
      </c>
    </row>
    <row r="121" spans="1:9" ht="84" customHeight="1">
      <c r="A121" s="413" t="s">
        <v>683</v>
      </c>
      <c r="B121" s="352" t="s">
        <v>243</v>
      </c>
      <c r="C121" s="497" t="s">
        <v>219</v>
      </c>
      <c r="D121" s="415" t="s">
        <v>213</v>
      </c>
      <c r="E121" s="497" t="s">
        <v>526</v>
      </c>
      <c r="F121" s="416"/>
      <c r="G121" s="140">
        <f>G122</f>
        <v>974982.95</v>
      </c>
      <c r="H121" s="140">
        <f>H122</f>
        <v>951061</v>
      </c>
      <c r="I121" s="135">
        <f aca="true" t="shared" si="4" ref="I121:I141">H121/G121*100</f>
        <v>97.54642376053859</v>
      </c>
    </row>
    <row r="122" spans="1:9" ht="43.5" customHeight="1">
      <c r="A122" s="350" t="s">
        <v>401</v>
      </c>
      <c r="B122" s="352" t="s">
        <v>243</v>
      </c>
      <c r="C122" s="498" t="s">
        <v>219</v>
      </c>
      <c r="D122" s="416" t="s">
        <v>213</v>
      </c>
      <c r="E122" s="498" t="s">
        <v>526</v>
      </c>
      <c r="F122" s="416" t="s">
        <v>402</v>
      </c>
      <c r="G122" s="141">
        <v>974982.95</v>
      </c>
      <c r="H122" s="141">
        <v>951061</v>
      </c>
      <c r="I122" s="135">
        <f t="shared" si="4"/>
        <v>97.54642376053859</v>
      </c>
    </row>
    <row r="123" spans="1:9" ht="60" customHeight="1">
      <c r="A123" s="413" t="s">
        <v>470</v>
      </c>
      <c r="B123" s="352" t="s">
        <v>243</v>
      </c>
      <c r="C123" s="497" t="s">
        <v>219</v>
      </c>
      <c r="D123" s="415" t="s">
        <v>213</v>
      </c>
      <c r="E123" s="497" t="s">
        <v>468</v>
      </c>
      <c r="F123" s="416"/>
      <c r="G123" s="140">
        <f>G124</f>
        <v>900146.45</v>
      </c>
      <c r="H123" s="140">
        <f>H124</f>
        <v>876224.5</v>
      </c>
      <c r="I123" s="135">
        <f t="shared" si="4"/>
        <v>97.34243799994991</v>
      </c>
    </row>
    <row r="124" spans="1:9" ht="20.25" customHeight="1">
      <c r="A124" s="350" t="s">
        <v>602</v>
      </c>
      <c r="B124" s="352" t="s">
        <v>243</v>
      </c>
      <c r="C124" s="498" t="s">
        <v>219</v>
      </c>
      <c r="D124" s="416" t="s">
        <v>213</v>
      </c>
      <c r="E124" s="498" t="s">
        <v>468</v>
      </c>
      <c r="F124" s="416" t="s">
        <v>469</v>
      </c>
      <c r="G124" s="141">
        <v>900146.45</v>
      </c>
      <c r="H124" s="141">
        <v>876224.5</v>
      </c>
      <c r="I124" s="135">
        <f t="shared" si="4"/>
        <v>97.34243799994991</v>
      </c>
    </row>
    <row r="125" spans="1:9" ht="33.75" customHeight="1">
      <c r="A125" s="413" t="s">
        <v>528</v>
      </c>
      <c r="B125" s="352" t="s">
        <v>243</v>
      </c>
      <c r="C125" s="497" t="s">
        <v>219</v>
      </c>
      <c r="D125" s="415" t="s">
        <v>213</v>
      </c>
      <c r="E125" s="497" t="s">
        <v>527</v>
      </c>
      <c r="F125" s="416"/>
      <c r="G125" s="140">
        <f>G126</f>
        <v>446217.05</v>
      </c>
      <c r="H125" s="140">
        <f>H126</f>
        <v>446217.05</v>
      </c>
      <c r="I125" s="135">
        <f t="shared" si="4"/>
        <v>100</v>
      </c>
    </row>
    <row r="126" spans="1:9" ht="37.5" customHeight="1">
      <c r="A126" s="350" t="s">
        <v>457</v>
      </c>
      <c r="B126" s="352" t="s">
        <v>243</v>
      </c>
      <c r="C126" s="498" t="s">
        <v>219</v>
      </c>
      <c r="D126" s="416" t="s">
        <v>213</v>
      </c>
      <c r="E126" s="498" t="s">
        <v>527</v>
      </c>
      <c r="F126" s="416" t="s">
        <v>286</v>
      </c>
      <c r="G126" s="141">
        <v>446217.05</v>
      </c>
      <c r="H126" s="141">
        <v>446217.05</v>
      </c>
      <c r="I126" s="135">
        <f t="shared" si="4"/>
        <v>100</v>
      </c>
    </row>
    <row r="127" spans="1:9" ht="24" customHeight="1">
      <c r="A127" s="413" t="s">
        <v>332</v>
      </c>
      <c r="B127" s="352" t="s">
        <v>243</v>
      </c>
      <c r="C127" s="497" t="s">
        <v>219</v>
      </c>
      <c r="D127" s="415" t="s">
        <v>213</v>
      </c>
      <c r="E127" s="497" t="s">
        <v>333</v>
      </c>
      <c r="F127" s="416"/>
      <c r="G127" s="140">
        <f>G128+G129</f>
        <v>884588.77</v>
      </c>
      <c r="H127" s="140">
        <f>H128+H129</f>
        <v>406250.77</v>
      </c>
      <c r="I127" s="135">
        <f t="shared" si="4"/>
        <v>45.92538180198693</v>
      </c>
    </row>
    <row r="128" spans="1:9" ht="34.5" customHeight="1">
      <c r="A128" s="350" t="s">
        <v>457</v>
      </c>
      <c r="B128" s="352" t="s">
        <v>243</v>
      </c>
      <c r="C128" s="498" t="s">
        <v>219</v>
      </c>
      <c r="D128" s="416" t="s">
        <v>213</v>
      </c>
      <c r="E128" s="498" t="s">
        <v>333</v>
      </c>
      <c r="F128" s="416" t="s">
        <v>286</v>
      </c>
      <c r="G128" s="141">
        <v>624588.77</v>
      </c>
      <c r="H128" s="141">
        <v>146250.77</v>
      </c>
      <c r="I128" s="135">
        <f t="shared" si="4"/>
        <v>23.41552986935708</v>
      </c>
    </row>
    <row r="129" spans="1:9" ht="40.5" customHeight="1">
      <c r="A129" s="350" t="s">
        <v>487</v>
      </c>
      <c r="B129" s="352" t="s">
        <v>243</v>
      </c>
      <c r="C129" s="498" t="s">
        <v>219</v>
      </c>
      <c r="D129" s="416" t="s">
        <v>213</v>
      </c>
      <c r="E129" s="498" t="s">
        <v>333</v>
      </c>
      <c r="F129" s="416" t="s">
        <v>14</v>
      </c>
      <c r="G129" s="141">
        <v>260000</v>
      </c>
      <c r="H129" s="141">
        <v>260000</v>
      </c>
      <c r="I129" s="135">
        <f t="shared" si="4"/>
        <v>100</v>
      </c>
    </row>
    <row r="130" spans="1:9" ht="22.5" customHeight="1">
      <c r="A130" s="413" t="s">
        <v>488</v>
      </c>
      <c r="B130" s="352" t="s">
        <v>243</v>
      </c>
      <c r="C130" s="497" t="s">
        <v>219</v>
      </c>
      <c r="D130" s="415" t="s">
        <v>213</v>
      </c>
      <c r="E130" s="497" t="s">
        <v>334</v>
      </c>
      <c r="F130" s="416"/>
      <c r="G130" s="140">
        <f>G131</f>
        <v>2720500</v>
      </c>
      <c r="H130" s="140">
        <f>H131</f>
        <v>1256155.99</v>
      </c>
      <c r="I130" s="135">
        <f t="shared" si="4"/>
        <v>46.1737176989524</v>
      </c>
    </row>
    <row r="131" spans="1:9" ht="35.25" customHeight="1">
      <c r="A131" s="350" t="s">
        <v>457</v>
      </c>
      <c r="B131" s="352" t="s">
        <v>243</v>
      </c>
      <c r="C131" s="498" t="s">
        <v>219</v>
      </c>
      <c r="D131" s="416" t="s">
        <v>213</v>
      </c>
      <c r="E131" s="498" t="s">
        <v>334</v>
      </c>
      <c r="F131" s="416" t="s">
        <v>286</v>
      </c>
      <c r="G131" s="141">
        <v>2720500</v>
      </c>
      <c r="H131" s="141">
        <v>1256155.99</v>
      </c>
      <c r="I131" s="135">
        <f t="shared" si="4"/>
        <v>46.1737176989524</v>
      </c>
    </row>
    <row r="132" spans="1:9" ht="42" customHeight="1">
      <c r="A132" s="413" t="s">
        <v>530</v>
      </c>
      <c r="B132" s="352" t="s">
        <v>243</v>
      </c>
      <c r="C132" s="497" t="s">
        <v>219</v>
      </c>
      <c r="D132" s="415" t="s">
        <v>213</v>
      </c>
      <c r="E132" s="497" t="s">
        <v>529</v>
      </c>
      <c r="F132" s="416"/>
      <c r="G132" s="140">
        <f>G133</f>
        <v>450217.05</v>
      </c>
      <c r="H132" s="140">
        <f>H133</f>
        <v>450217.05</v>
      </c>
      <c r="I132" s="135">
        <f t="shared" si="4"/>
        <v>100</v>
      </c>
    </row>
    <row r="133" spans="1:9" ht="35.25" customHeight="1">
      <c r="A133" s="350" t="s">
        <v>457</v>
      </c>
      <c r="B133" s="352" t="s">
        <v>243</v>
      </c>
      <c r="C133" s="498" t="s">
        <v>219</v>
      </c>
      <c r="D133" s="416" t="s">
        <v>213</v>
      </c>
      <c r="E133" s="498" t="s">
        <v>529</v>
      </c>
      <c r="F133" s="416" t="s">
        <v>286</v>
      </c>
      <c r="G133" s="141">
        <v>450217.05</v>
      </c>
      <c r="H133" s="141">
        <v>450217.05</v>
      </c>
      <c r="I133" s="135">
        <f t="shared" si="4"/>
        <v>100</v>
      </c>
    </row>
    <row r="134" spans="1:9" ht="54.75" customHeight="1">
      <c r="A134" s="413" t="s">
        <v>490</v>
      </c>
      <c r="B134" s="352" t="s">
        <v>243</v>
      </c>
      <c r="C134" s="497" t="s">
        <v>219</v>
      </c>
      <c r="D134" s="415" t="s">
        <v>213</v>
      </c>
      <c r="E134" s="497" t="s">
        <v>489</v>
      </c>
      <c r="F134" s="416"/>
      <c r="G134" s="140">
        <f>G135</f>
        <v>73746.3</v>
      </c>
      <c r="H134" s="140">
        <f>H135</f>
        <v>73746.3</v>
      </c>
      <c r="I134" s="135">
        <f t="shared" si="4"/>
        <v>100</v>
      </c>
    </row>
    <row r="135" spans="1:9" ht="32.25" customHeight="1">
      <c r="A135" s="350" t="s">
        <v>457</v>
      </c>
      <c r="B135" s="352" t="s">
        <v>243</v>
      </c>
      <c r="C135" s="498" t="s">
        <v>219</v>
      </c>
      <c r="D135" s="416" t="s">
        <v>213</v>
      </c>
      <c r="E135" s="498" t="s">
        <v>489</v>
      </c>
      <c r="F135" s="416" t="s">
        <v>286</v>
      </c>
      <c r="G135" s="141">
        <v>73746.3</v>
      </c>
      <c r="H135" s="141">
        <v>73746.3</v>
      </c>
      <c r="I135" s="135">
        <f t="shared" si="4"/>
        <v>100</v>
      </c>
    </row>
    <row r="136" spans="1:9" ht="15" customHeight="1">
      <c r="A136" s="417" t="s">
        <v>531</v>
      </c>
      <c r="B136" s="352" t="s">
        <v>243</v>
      </c>
      <c r="C136" s="353" t="s">
        <v>219</v>
      </c>
      <c r="D136" s="354" t="s">
        <v>220</v>
      </c>
      <c r="E136" s="497"/>
      <c r="F136" s="354"/>
      <c r="G136" s="484">
        <f>G137+G139</f>
        <v>5805693</v>
      </c>
      <c r="H136" s="484">
        <f>H137+H139</f>
        <v>5805693</v>
      </c>
      <c r="I136" s="135">
        <f t="shared" si="4"/>
        <v>100</v>
      </c>
    </row>
    <row r="137" spans="1:10" ht="76.5" customHeight="1">
      <c r="A137" s="413" t="s">
        <v>550</v>
      </c>
      <c r="B137" s="352" t="s">
        <v>243</v>
      </c>
      <c r="C137" s="358" t="s">
        <v>219</v>
      </c>
      <c r="D137" s="359" t="s">
        <v>220</v>
      </c>
      <c r="E137" s="497" t="s">
        <v>526</v>
      </c>
      <c r="F137" s="359"/>
      <c r="G137" s="140">
        <f>G138</f>
        <v>5716350</v>
      </c>
      <c r="H137" s="140">
        <f>H138</f>
        <v>5716350</v>
      </c>
      <c r="I137" s="135">
        <f t="shared" si="4"/>
        <v>100</v>
      </c>
      <c r="J137" s="107"/>
    </row>
    <row r="138" spans="1:9" ht="40.5" customHeight="1">
      <c r="A138" s="350" t="s">
        <v>532</v>
      </c>
      <c r="B138" s="352" t="s">
        <v>243</v>
      </c>
      <c r="C138" s="514" t="s">
        <v>219</v>
      </c>
      <c r="D138" s="515" t="s">
        <v>220</v>
      </c>
      <c r="E138" s="498" t="s">
        <v>526</v>
      </c>
      <c r="F138" s="515" t="s">
        <v>404</v>
      </c>
      <c r="G138" s="141">
        <v>5716350</v>
      </c>
      <c r="H138" s="141">
        <v>5716350</v>
      </c>
      <c r="I138" s="135">
        <f t="shared" si="4"/>
        <v>100</v>
      </c>
    </row>
    <row r="139" spans="1:9" ht="24" customHeight="1">
      <c r="A139" s="413" t="s">
        <v>534</v>
      </c>
      <c r="B139" s="352" t="s">
        <v>243</v>
      </c>
      <c r="C139" s="358" t="s">
        <v>219</v>
      </c>
      <c r="D139" s="359" t="s">
        <v>220</v>
      </c>
      <c r="E139" s="497" t="s">
        <v>533</v>
      </c>
      <c r="F139" s="359"/>
      <c r="G139" s="140">
        <f>G140</f>
        <v>89343</v>
      </c>
      <c r="H139" s="140">
        <f>H140</f>
        <v>89343</v>
      </c>
      <c r="I139" s="135">
        <f t="shared" si="4"/>
        <v>100</v>
      </c>
    </row>
    <row r="140" spans="1:9" ht="38.25" customHeight="1">
      <c r="A140" s="350" t="s">
        <v>457</v>
      </c>
      <c r="B140" s="352" t="s">
        <v>243</v>
      </c>
      <c r="C140" s="514" t="s">
        <v>219</v>
      </c>
      <c r="D140" s="515" t="s">
        <v>220</v>
      </c>
      <c r="E140" s="498" t="s">
        <v>533</v>
      </c>
      <c r="F140" s="515" t="s">
        <v>286</v>
      </c>
      <c r="G140" s="141">
        <v>89343</v>
      </c>
      <c r="H140" s="141">
        <v>89343</v>
      </c>
      <c r="I140" s="135">
        <f t="shared" si="4"/>
        <v>100</v>
      </c>
    </row>
    <row r="141" spans="1:9" ht="15.75" customHeight="1">
      <c r="A141" s="417" t="s">
        <v>194</v>
      </c>
      <c r="B141" s="352" t="s">
        <v>243</v>
      </c>
      <c r="C141" s="353" t="s">
        <v>219</v>
      </c>
      <c r="D141" s="354" t="s">
        <v>222</v>
      </c>
      <c r="E141" s="497"/>
      <c r="F141" s="354"/>
      <c r="G141" s="484">
        <f>G148+G146+G142+G144+G150</f>
        <v>9108426.629999999</v>
      </c>
      <c r="H141" s="484">
        <f>H148+H146+H142+H144+H150</f>
        <v>7406332</v>
      </c>
      <c r="I141" s="135">
        <f t="shared" si="4"/>
        <v>81.31296766014572</v>
      </c>
    </row>
    <row r="142" spans="1:9" ht="45.75" customHeight="1">
      <c r="A142" s="418" t="s">
        <v>684</v>
      </c>
      <c r="B142" s="352" t="s">
        <v>243</v>
      </c>
      <c r="C142" s="358" t="s">
        <v>219</v>
      </c>
      <c r="D142" s="410" t="s">
        <v>222</v>
      </c>
      <c r="E142" s="519" t="s">
        <v>400</v>
      </c>
      <c r="F142" s="359"/>
      <c r="G142" s="140">
        <f>G143</f>
        <v>798332</v>
      </c>
      <c r="H142" s="140">
        <f>H143</f>
        <v>798332</v>
      </c>
      <c r="I142" s="135">
        <f t="shared" si="1"/>
        <v>100</v>
      </c>
    </row>
    <row r="143" spans="1:9" ht="39.75" customHeight="1">
      <c r="A143" s="350" t="s">
        <v>401</v>
      </c>
      <c r="B143" s="352" t="s">
        <v>243</v>
      </c>
      <c r="C143" s="514" t="s">
        <v>219</v>
      </c>
      <c r="D143" s="515" t="s">
        <v>222</v>
      </c>
      <c r="E143" s="498" t="s">
        <v>400</v>
      </c>
      <c r="F143" s="515" t="s">
        <v>402</v>
      </c>
      <c r="G143" s="141">
        <v>798332</v>
      </c>
      <c r="H143" s="141">
        <v>798332</v>
      </c>
      <c r="I143" s="135">
        <f t="shared" si="1"/>
        <v>100</v>
      </c>
    </row>
    <row r="144" spans="1:9" ht="58.5" customHeight="1">
      <c r="A144" s="413" t="s">
        <v>470</v>
      </c>
      <c r="B144" s="352" t="s">
        <v>243</v>
      </c>
      <c r="C144" s="497" t="s">
        <v>219</v>
      </c>
      <c r="D144" s="415" t="s">
        <v>222</v>
      </c>
      <c r="E144" s="519" t="s">
        <v>468</v>
      </c>
      <c r="F144" s="416"/>
      <c r="G144" s="140">
        <f>G145</f>
        <v>7141701.14</v>
      </c>
      <c r="H144" s="140">
        <f>H145</f>
        <v>5660000</v>
      </c>
      <c r="I144" s="135">
        <f>H144/G144*100</f>
        <v>79.252826309111</v>
      </c>
    </row>
    <row r="145" spans="1:9" ht="22.5" customHeight="1">
      <c r="A145" s="350" t="s">
        <v>602</v>
      </c>
      <c r="B145" s="352" t="s">
        <v>243</v>
      </c>
      <c r="C145" s="498" t="s">
        <v>219</v>
      </c>
      <c r="D145" s="416" t="s">
        <v>222</v>
      </c>
      <c r="E145" s="498" t="s">
        <v>468</v>
      </c>
      <c r="F145" s="416" t="s">
        <v>469</v>
      </c>
      <c r="G145" s="141">
        <v>7141701.14</v>
      </c>
      <c r="H145" s="141">
        <v>5660000</v>
      </c>
      <c r="I145" s="135">
        <f>H145/G145*100</f>
        <v>79.252826309111</v>
      </c>
    </row>
    <row r="146" spans="1:9" ht="39.75" customHeight="1">
      <c r="A146" s="413" t="s">
        <v>604</v>
      </c>
      <c r="B146" s="352" t="s">
        <v>243</v>
      </c>
      <c r="C146" s="497" t="s">
        <v>219</v>
      </c>
      <c r="D146" s="415" t="s">
        <v>222</v>
      </c>
      <c r="E146" s="519" t="s">
        <v>603</v>
      </c>
      <c r="F146" s="416"/>
      <c r="G146" s="140">
        <f>G147</f>
        <v>948000</v>
      </c>
      <c r="H146" s="140">
        <f>H147</f>
        <v>948000</v>
      </c>
      <c r="I146" s="135">
        <f t="shared" si="1"/>
        <v>100</v>
      </c>
    </row>
    <row r="147" spans="1:9" ht="18" customHeight="1">
      <c r="A147" s="350" t="s">
        <v>602</v>
      </c>
      <c r="B147" s="352" t="s">
        <v>243</v>
      </c>
      <c r="C147" s="498" t="s">
        <v>219</v>
      </c>
      <c r="D147" s="416" t="s">
        <v>222</v>
      </c>
      <c r="E147" s="498" t="s">
        <v>603</v>
      </c>
      <c r="F147" s="416" t="s">
        <v>469</v>
      </c>
      <c r="G147" s="141">
        <v>948000</v>
      </c>
      <c r="H147" s="141">
        <v>948000</v>
      </c>
      <c r="I147" s="135">
        <f t="shared" si="1"/>
        <v>100</v>
      </c>
    </row>
    <row r="148" spans="1:9" ht="18" customHeight="1">
      <c r="A148" s="397" t="s">
        <v>536</v>
      </c>
      <c r="B148" s="352" t="s">
        <v>243</v>
      </c>
      <c r="C148" s="358" t="s">
        <v>219</v>
      </c>
      <c r="D148" s="359" t="s">
        <v>222</v>
      </c>
      <c r="E148" s="497" t="s">
        <v>535</v>
      </c>
      <c r="F148" s="359"/>
      <c r="G148" s="140">
        <f>G149</f>
        <v>159993.49</v>
      </c>
      <c r="H148" s="140">
        <f>H149</f>
        <v>0</v>
      </c>
      <c r="I148" s="135">
        <f>H148/G148*100</f>
        <v>0</v>
      </c>
    </row>
    <row r="149" spans="1:9" ht="31.5" customHeight="1">
      <c r="A149" s="350" t="s">
        <v>457</v>
      </c>
      <c r="B149" s="352" t="s">
        <v>243</v>
      </c>
      <c r="C149" s="514" t="s">
        <v>219</v>
      </c>
      <c r="D149" s="515" t="s">
        <v>222</v>
      </c>
      <c r="E149" s="498" t="s">
        <v>535</v>
      </c>
      <c r="F149" s="515" t="s">
        <v>286</v>
      </c>
      <c r="G149" s="141">
        <v>159993.49</v>
      </c>
      <c r="H149" s="141">
        <v>0</v>
      </c>
      <c r="I149" s="135">
        <f t="shared" si="1"/>
        <v>0</v>
      </c>
    </row>
    <row r="150" spans="1:9" ht="19.5" customHeight="1">
      <c r="A150" s="397" t="s">
        <v>538</v>
      </c>
      <c r="B150" s="352" t="s">
        <v>243</v>
      </c>
      <c r="C150" s="358" t="s">
        <v>219</v>
      </c>
      <c r="D150" s="359" t="s">
        <v>222</v>
      </c>
      <c r="E150" s="497" t="s">
        <v>537</v>
      </c>
      <c r="F150" s="359"/>
      <c r="G150" s="140">
        <f>G151</f>
        <v>60400</v>
      </c>
      <c r="H150" s="140">
        <f>H151</f>
        <v>0</v>
      </c>
      <c r="I150" s="135">
        <f t="shared" si="1"/>
        <v>0</v>
      </c>
    </row>
    <row r="151" spans="1:9" ht="32.25" customHeight="1">
      <c r="A151" s="350" t="s">
        <v>457</v>
      </c>
      <c r="B151" s="352" t="s">
        <v>243</v>
      </c>
      <c r="C151" s="514" t="s">
        <v>219</v>
      </c>
      <c r="D151" s="515" t="s">
        <v>222</v>
      </c>
      <c r="E151" s="498" t="s">
        <v>537</v>
      </c>
      <c r="F151" s="515" t="s">
        <v>286</v>
      </c>
      <c r="G151" s="141">
        <v>60400</v>
      </c>
      <c r="H151" s="141">
        <v>0</v>
      </c>
      <c r="I151" s="135">
        <f t="shared" si="1"/>
        <v>0</v>
      </c>
    </row>
    <row r="152" spans="1:10" ht="24" customHeight="1">
      <c r="A152" s="470" t="s">
        <v>232</v>
      </c>
      <c r="B152" s="466" t="s">
        <v>243</v>
      </c>
      <c r="C152" s="461" t="s">
        <v>214</v>
      </c>
      <c r="D152" s="460"/>
      <c r="E152" s="461"/>
      <c r="F152" s="460"/>
      <c r="G152" s="462">
        <f>G153+G192+G247+G258+G272</f>
        <v>364573805.44</v>
      </c>
      <c r="H152" s="462">
        <f>H153+H192+H247+H258+H272</f>
        <v>353285042.59999996</v>
      </c>
      <c r="I152" s="136">
        <f t="shared" si="1"/>
        <v>96.90357270008037</v>
      </c>
      <c r="J152" s="21"/>
    </row>
    <row r="153" spans="1:9" ht="24.75" customHeight="1">
      <c r="A153" s="157" t="s">
        <v>233</v>
      </c>
      <c r="B153" s="155" t="s">
        <v>243</v>
      </c>
      <c r="C153" s="152" t="s">
        <v>214</v>
      </c>
      <c r="D153" s="150" t="s">
        <v>213</v>
      </c>
      <c r="E153" s="148"/>
      <c r="F153" s="145"/>
      <c r="G153" s="142">
        <f>G155+G157+G159+G172+G179+G182+G186+G189+G171</f>
        <v>102320166.48</v>
      </c>
      <c r="H153" s="142">
        <f>H155+H157+H159+H172+H179+H182+H186+H189+H171</f>
        <v>99492385.1</v>
      </c>
      <c r="I153" s="137">
        <f t="shared" si="1"/>
        <v>97.23634012992665</v>
      </c>
    </row>
    <row r="154" spans="1:9" ht="30" customHeight="1">
      <c r="A154" s="385" t="s">
        <v>151</v>
      </c>
      <c r="B154" s="352" t="s">
        <v>243</v>
      </c>
      <c r="C154" s="497" t="s">
        <v>214</v>
      </c>
      <c r="D154" s="415" t="s">
        <v>213</v>
      </c>
      <c r="E154" s="534" t="s">
        <v>335</v>
      </c>
      <c r="F154" s="535"/>
      <c r="G154" s="140">
        <f>G153</f>
        <v>102320166.48</v>
      </c>
      <c r="H154" s="140">
        <f>H153</f>
        <v>99492385.1</v>
      </c>
      <c r="I154" s="135">
        <f t="shared" si="1"/>
        <v>97.23634012992665</v>
      </c>
    </row>
    <row r="155" spans="1:9" ht="16.5" customHeight="1">
      <c r="A155" s="521" t="s">
        <v>152</v>
      </c>
      <c r="B155" s="352" t="s">
        <v>243</v>
      </c>
      <c r="C155" s="522" t="s">
        <v>214</v>
      </c>
      <c r="D155" s="523" t="s">
        <v>213</v>
      </c>
      <c r="E155" s="522" t="s">
        <v>336</v>
      </c>
      <c r="F155" s="523"/>
      <c r="G155" s="503">
        <f>G156</f>
        <v>14541829.92</v>
      </c>
      <c r="H155" s="503">
        <f>H156</f>
        <v>14271987.17</v>
      </c>
      <c r="I155" s="135">
        <f t="shared" si="1"/>
        <v>98.14436868341532</v>
      </c>
    </row>
    <row r="156" spans="1:9" ht="35.25" customHeight="1">
      <c r="A156" s="350" t="s">
        <v>457</v>
      </c>
      <c r="B156" s="352" t="s">
        <v>243</v>
      </c>
      <c r="C156" s="498" t="s">
        <v>214</v>
      </c>
      <c r="D156" s="416" t="s">
        <v>213</v>
      </c>
      <c r="E156" s="498" t="s">
        <v>336</v>
      </c>
      <c r="F156" s="416" t="s">
        <v>286</v>
      </c>
      <c r="G156" s="141">
        <v>14541829.92</v>
      </c>
      <c r="H156" s="141">
        <v>14271987.17</v>
      </c>
      <c r="I156" s="135">
        <f t="shared" si="1"/>
        <v>98.14436868341532</v>
      </c>
    </row>
    <row r="157" spans="1:9" ht="15" customHeight="1">
      <c r="A157" s="521" t="s">
        <v>200</v>
      </c>
      <c r="B157" s="352" t="s">
        <v>243</v>
      </c>
      <c r="C157" s="522" t="s">
        <v>214</v>
      </c>
      <c r="D157" s="523" t="s">
        <v>213</v>
      </c>
      <c r="E157" s="522" t="s">
        <v>337</v>
      </c>
      <c r="F157" s="523"/>
      <c r="G157" s="503">
        <f>G158</f>
        <v>323000</v>
      </c>
      <c r="H157" s="503">
        <f>H158</f>
        <v>290693.56</v>
      </c>
      <c r="I157" s="135">
        <f t="shared" si="1"/>
        <v>89.99800619195047</v>
      </c>
    </row>
    <row r="158" spans="1:9" ht="28.5" customHeight="1">
      <c r="A158" s="350" t="s">
        <v>457</v>
      </c>
      <c r="B158" s="352" t="s">
        <v>243</v>
      </c>
      <c r="C158" s="498" t="s">
        <v>214</v>
      </c>
      <c r="D158" s="416" t="s">
        <v>213</v>
      </c>
      <c r="E158" s="498" t="s">
        <v>337</v>
      </c>
      <c r="F158" s="416" t="s">
        <v>286</v>
      </c>
      <c r="G158" s="141">
        <v>323000</v>
      </c>
      <c r="H158" s="141">
        <v>290693.56</v>
      </c>
      <c r="I158" s="135">
        <f t="shared" si="1"/>
        <v>89.99800619195047</v>
      </c>
    </row>
    <row r="159" spans="1:9" ht="27" customHeight="1">
      <c r="A159" s="521" t="s">
        <v>153</v>
      </c>
      <c r="B159" s="352" t="s">
        <v>243</v>
      </c>
      <c r="C159" s="522" t="s">
        <v>214</v>
      </c>
      <c r="D159" s="523" t="s">
        <v>213</v>
      </c>
      <c r="E159" s="522" t="s">
        <v>338</v>
      </c>
      <c r="F159" s="523"/>
      <c r="G159" s="503">
        <f>SUM(G160:G169)</f>
        <v>21567955.69</v>
      </c>
      <c r="H159" s="503">
        <f>SUM(H160:H169)</f>
        <v>19634641.639999997</v>
      </c>
      <c r="I159" s="135">
        <f t="shared" si="1"/>
        <v>91.03617386001778</v>
      </c>
    </row>
    <row r="160" spans="1:9" ht="21.75" customHeight="1">
      <c r="A160" s="350" t="s">
        <v>655</v>
      </c>
      <c r="B160" s="352" t="s">
        <v>243</v>
      </c>
      <c r="C160" s="514" t="s">
        <v>214</v>
      </c>
      <c r="D160" s="515" t="s">
        <v>213</v>
      </c>
      <c r="E160" s="498" t="s">
        <v>338</v>
      </c>
      <c r="F160" s="416" t="s">
        <v>454</v>
      </c>
      <c r="G160" s="141">
        <v>7422852.36</v>
      </c>
      <c r="H160" s="141">
        <v>6773201.15</v>
      </c>
      <c r="I160" s="135">
        <f t="shared" si="1"/>
        <v>91.24795727447285</v>
      </c>
    </row>
    <row r="161" spans="1:9" ht="27.75" customHeight="1">
      <c r="A161" s="350" t="s">
        <v>658</v>
      </c>
      <c r="B161" s="352" t="s">
        <v>243</v>
      </c>
      <c r="C161" s="514" t="s">
        <v>214</v>
      </c>
      <c r="D161" s="515" t="s">
        <v>213</v>
      </c>
      <c r="E161" s="498" t="s">
        <v>338</v>
      </c>
      <c r="F161" s="416" t="s">
        <v>455</v>
      </c>
      <c r="G161" s="141">
        <v>438434.97</v>
      </c>
      <c r="H161" s="141">
        <v>413607.78</v>
      </c>
      <c r="I161" s="135">
        <f t="shared" si="1"/>
        <v>94.33731529216296</v>
      </c>
    </row>
    <row r="162" spans="1:9" ht="42.75" customHeight="1">
      <c r="A162" s="350" t="s">
        <v>521</v>
      </c>
      <c r="B162" s="352" t="s">
        <v>243</v>
      </c>
      <c r="C162" s="514" t="s">
        <v>214</v>
      </c>
      <c r="D162" s="515" t="s">
        <v>213</v>
      </c>
      <c r="E162" s="498" t="s">
        <v>338</v>
      </c>
      <c r="F162" s="416" t="s">
        <v>107</v>
      </c>
      <c r="G162" s="141">
        <v>2324391.32</v>
      </c>
      <c r="H162" s="141">
        <v>2276504.8</v>
      </c>
      <c r="I162" s="135">
        <f t="shared" si="1"/>
        <v>97.93982538189826</v>
      </c>
    </row>
    <row r="163" spans="1:9" ht="30" customHeight="1">
      <c r="A163" s="350" t="s">
        <v>457</v>
      </c>
      <c r="B163" s="352" t="s">
        <v>243</v>
      </c>
      <c r="C163" s="514" t="s">
        <v>214</v>
      </c>
      <c r="D163" s="515" t="s">
        <v>213</v>
      </c>
      <c r="E163" s="498" t="s">
        <v>338</v>
      </c>
      <c r="F163" s="416" t="s">
        <v>286</v>
      </c>
      <c r="G163" s="141">
        <v>10325644.59</v>
      </c>
      <c r="H163" s="141">
        <v>9238878.94</v>
      </c>
      <c r="I163" s="135">
        <f aca="true" t="shared" si="5" ref="I163:I224">H163/G163*100</f>
        <v>89.4750817682366</v>
      </c>
    </row>
    <row r="164" spans="1:9" ht="34.5" customHeight="1">
      <c r="A164" s="350" t="s">
        <v>339</v>
      </c>
      <c r="B164" s="352" t="s">
        <v>243</v>
      </c>
      <c r="C164" s="514" t="s">
        <v>214</v>
      </c>
      <c r="D164" s="515" t="s">
        <v>213</v>
      </c>
      <c r="E164" s="498" t="s">
        <v>338</v>
      </c>
      <c r="F164" s="416" t="s">
        <v>340</v>
      </c>
      <c r="G164" s="141">
        <v>164392.23</v>
      </c>
      <c r="H164" s="141">
        <v>141586.56</v>
      </c>
      <c r="I164" s="135">
        <f t="shared" si="5"/>
        <v>86.12728229308647</v>
      </c>
    </row>
    <row r="165" spans="1:9" ht="54.75" customHeight="1">
      <c r="A165" s="350" t="s">
        <v>0</v>
      </c>
      <c r="B165" s="352" t="s">
        <v>243</v>
      </c>
      <c r="C165" s="514" t="s">
        <v>214</v>
      </c>
      <c r="D165" s="515" t="s">
        <v>213</v>
      </c>
      <c r="E165" s="498" t="s">
        <v>338</v>
      </c>
      <c r="F165" s="416" t="s">
        <v>1</v>
      </c>
      <c r="G165" s="141">
        <v>370000</v>
      </c>
      <c r="H165" s="141">
        <v>370000</v>
      </c>
      <c r="I165" s="135">
        <f t="shared" si="5"/>
        <v>100</v>
      </c>
    </row>
    <row r="166" spans="1:9" ht="37.5" customHeight="1">
      <c r="A166" s="427" t="s">
        <v>204</v>
      </c>
      <c r="B166" s="352" t="s">
        <v>243</v>
      </c>
      <c r="C166" s="514" t="s">
        <v>214</v>
      </c>
      <c r="D166" s="515" t="s">
        <v>213</v>
      </c>
      <c r="E166" s="498" t="s">
        <v>338</v>
      </c>
      <c r="F166" s="416" t="s">
        <v>449</v>
      </c>
      <c r="G166" s="141">
        <v>150071.9</v>
      </c>
      <c r="H166" s="141">
        <v>150071.9</v>
      </c>
      <c r="I166" s="135">
        <f t="shared" si="5"/>
        <v>100</v>
      </c>
    </row>
    <row r="167" spans="1:9" ht="22.5" customHeight="1">
      <c r="A167" s="350" t="s">
        <v>448</v>
      </c>
      <c r="B167" s="352" t="s">
        <v>243</v>
      </c>
      <c r="C167" s="514" t="s">
        <v>214</v>
      </c>
      <c r="D167" s="515" t="s">
        <v>213</v>
      </c>
      <c r="E167" s="498" t="s">
        <v>338</v>
      </c>
      <c r="F167" s="416" t="s">
        <v>451</v>
      </c>
      <c r="G167" s="141">
        <v>321565.73</v>
      </c>
      <c r="H167" s="141">
        <v>258247</v>
      </c>
      <c r="I167" s="135">
        <f t="shared" si="5"/>
        <v>80.30924190833395</v>
      </c>
    </row>
    <row r="168" spans="1:9" ht="17.25" customHeight="1">
      <c r="A168" s="350" t="s">
        <v>663</v>
      </c>
      <c r="B168" s="352" t="s">
        <v>243</v>
      </c>
      <c r="C168" s="514" t="s">
        <v>214</v>
      </c>
      <c r="D168" s="515" t="s">
        <v>213</v>
      </c>
      <c r="E168" s="498" t="s">
        <v>338</v>
      </c>
      <c r="F168" s="416" t="s">
        <v>452</v>
      </c>
      <c r="G168" s="141">
        <v>18232.16</v>
      </c>
      <c r="H168" s="141">
        <v>908.65</v>
      </c>
      <c r="I168" s="135">
        <f t="shared" si="5"/>
        <v>4.9837759212293005</v>
      </c>
    </row>
    <row r="169" spans="1:9" ht="12.75" customHeight="1">
      <c r="A169" s="350" t="s">
        <v>326</v>
      </c>
      <c r="B169" s="352" t="s">
        <v>243</v>
      </c>
      <c r="C169" s="514" t="s">
        <v>214</v>
      </c>
      <c r="D169" s="515" t="s">
        <v>213</v>
      </c>
      <c r="E169" s="498" t="s">
        <v>338</v>
      </c>
      <c r="F169" s="416" t="s">
        <v>327</v>
      </c>
      <c r="G169" s="141">
        <v>32370.43</v>
      </c>
      <c r="H169" s="141">
        <v>11634.86</v>
      </c>
      <c r="I169" s="135">
        <f t="shared" si="5"/>
        <v>35.94286513957337</v>
      </c>
    </row>
    <row r="170" spans="1:9" ht="24.75" customHeight="1">
      <c r="A170" s="385" t="s">
        <v>617</v>
      </c>
      <c r="B170" s="352" t="s">
        <v>243</v>
      </c>
      <c r="C170" s="532" t="s">
        <v>214</v>
      </c>
      <c r="D170" s="410" t="s">
        <v>213</v>
      </c>
      <c r="E170" s="519" t="s">
        <v>539</v>
      </c>
      <c r="F170" s="416"/>
      <c r="G170" s="533">
        <f>G171</f>
        <v>49150</v>
      </c>
      <c r="H170" s="533">
        <f>H171</f>
        <v>49150</v>
      </c>
      <c r="I170" s="135">
        <f t="shared" si="5"/>
        <v>100</v>
      </c>
    </row>
    <row r="171" spans="1:9" ht="30" customHeight="1">
      <c r="A171" s="350" t="s">
        <v>457</v>
      </c>
      <c r="B171" s="352" t="s">
        <v>243</v>
      </c>
      <c r="C171" s="514" t="s">
        <v>214</v>
      </c>
      <c r="D171" s="515" t="s">
        <v>213</v>
      </c>
      <c r="E171" s="498" t="s">
        <v>539</v>
      </c>
      <c r="F171" s="416" t="s">
        <v>286</v>
      </c>
      <c r="G171" s="141">
        <v>49150</v>
      </c>
      <c r="H171" s="141">
        <v>49150</v>
      </c>
      <c r="I171" s="135">
        <f>H171/G171*100</f>
        <v>100</v>
      </c>
    </row>
    <row r="172" spans="1:9" ht="65.25" customHeight="1">
      <c r="A172" s="397" t="s">
        <v>154</v>
      </c>
      <c r="B172" s="352" t="s">
        <v>243</v>
      </c>
      <c r="C172" s="358" t="s">
        <v>214</v>
      </c>
      <c r="D172" s="359" t="s">
        <v>213</v>
      </c>
      <c r="E172" s="497" t="s">
        <v>205</v>
      </c>
      <c r="F172" s="415"/>
      <c r="G172" s="140">
        <f>G173+G174+G175+G176+G177+G178</f>
        <v>55790093.39999999</v>
      </c>
      <c r="H172" s="140">
        <f>H173+H174+H175+H176+H177+H178</f>
        <v>55558236.83</v>
      </c>
      <c r="I172" s="135">
        <f t="shared" si="5"/>
        <v>99.584412651297</v>
      </c>
    </row>
    <row r="173" spans="1:9" ht="18" customHeight="1">
      <c r="A173" s="350" t="s">
        <v>662</v>
      </c>
      <c r="B173" s="352" t="s">
        <v>243</v>
      </c>
      <c r="C173" s="514" t="s">
        <v>214</v>
      </c>
      <c r="D173" s="515" t="s">
        <v>213</v>
      </c>
      <c r="E173" s="498" t="s">
        <v>205</v>
      </c>
      <c r="F173" s="416" t="s">
        <v>454</v>
      </c>
      <c r="G173" s="141">
        <v>40726053.72</v>
      </c>
      <c r="H173" s="141">
        <v>40578888.61</v>
      </c>
      <c r="I173" s="135">
        <f t="shared" si="5"/>
        <v>99.63864628031041</v>
      </c>
    </row>
    <row r="174" spans="1:9" ht="27" customHeight="1">
      <c r="A174" s="350" t="s">
        <v>658</v>
      </c>
      <c r="B174" s="352" t="s">
        <v>243</v>
      </c>
      <c r="C174" s="514" t="s">
        <v>214</v>
      </c>
      <c r="D174" s="515" t="s">
        <v>213</v>
      </c>
      <c r="E174" s="498" t="s">
        <v>205</v>
      </c>
      <c r="F174" s="416" t="s">
        <v>455</v>
      </c>
      <c r="G174" s="141">
        <v>147357.1</v>
      </c>
      <c r="H174" s="141">
        <v>147299.6</v>
      </c>
      <c r="I174" s="135">
        <f t="shared" si="5"/>
        <v>99.96097914521933</v>
      </c>
    </row>
    <row r="175" spans="1:9" ht="44.25" customHeight="1">
      <c r="A175" s="350" t="s">
        <v>654</v>
      </c>
      <c r="B175" s="352" t="s">
        <v>243</v>
      </c>
      <c r="C175" s="514" t="s">
        <v>214</v>
      </c>
      <c r="D175" s="515" t="s">
        <v>213</v>
      </c>
      <c r="E175" s="498" t="s">
        <v>205</v>
      </c>
      <c r="F175" s="416" t="s">
        <v>107</v>
      </c>
      <c r="G175" s="141">
        <v>11196536.2</v>
      </c>
      <c r="H175" s="141">
        <v>11120976.06</v>
      </c>
      <c r="I175" s="135">
        <f t="shared" si="5"/>
        <v>99.32514718257242</v>
      </c>
    </row>
    <row r="176" spans="1:9" ht="26.25" customHeight="1">
      <c r="A176" s="350" t="s">
        <v>457</v>
      </c>
      <c r="B176" s="352" t="s">
        <v>243</v>
      </c>
      <c r="C176" s="514" t="s">
        <v>214</v>
      </c>
      <c r="D176" s="515" t="s">
        <v>213</v>
      </c>
      <c r="E176" s="498" t="s">
        <v>205</v>
      </c>
      <c r="F176" s="416" t="s">
        <v>286</v>
      </c>
      <c r="G176" s="141">
        <v>774774.8</v>
      </c>
      <c r="H176" s="141">
        <v>765700.98</v>
      </c>
      <c r="I176" s="135">
        <f t="shared" si="5"/>
        <v>98.82884420092134</v>
      </c>
    </row>
    <row r="177" spans="1:9" ht="33.75" customHeight="1">
      <c r="A177" s="350" t="s">
        <v>339</v>
      </c>
      <c r="B177" s="352" t="s">
        <v>243</v>
      </c>
      <c r="C177" s="514" t="s">
        <v>214</v>
      </c>
      <c r="D177" s="515" t="s">
        <v>213</v>
      </c>
      <c r="E177" s="498" t="s">
        <v>205</v>
      </c>
      <c r="F177" s="416" t="s">
        <v>340</v>
      </c>
      <c r="G177" s="141">
        <v>143371.58</v>
      </c>
      <c r="H177" s="141">
        <v>143371.58</v>
      </c>
      <c r="I177" s="135">
        <f t="shared" si="5"/>
        <v>100</v>
      </c>
    </row>
    <row r="178" spans="1:9" ht="51.75" customHeight="1">
      <c r="A178" s="350" t="s">
        <v>0</v>
      </c>
      <c r="B178" s="352" t="s">
        <v>243</v>
      </c>
      <c r="C178" s="514" t="s">
        <v>214</v>
      </c>
      <c r="D178" s="515" t="s">
        <v>213</v>
      </c>
      <c r="E178" s="498" t="s">
        <v>205</v>
      </c>
      <c r="F178" s="416" t="s">
        <v>1</v>
      </c>
      <c r="G178" s="141">
        <v>2802000</v>
      </c>
      <c r="H178" s="141">
        <v>2802000</v>
      </c>
      <c r="I178" s="135">
        <f t="shared" si="5"/>
        <v>100</v>
      </c>
    </row>
    <row r="179" spans="1:9" ht="93.75" customHeight="1">
      <c r="A179" s="385" t="s">
        <v>171</v>
      </c>
      <c r="B179" s="352" t="s">
        <v>243</v>
      </c>
      <c r="C179" s="496" t="s">
        <v>214</v>
      </c>
      <c r="D179" s="415" t="s">
        <v>213</v>
      </c>
      <c r="E179" s="497" t="s">
        <v>341</v>
      </c>
      <c r="F179" s="415"/>
      <c r="G179" s="140">
        <f>G180+G181</f>
        <v>1072840.4</v>
      </c>
      <c r="H179" s="140">
        <f>H180+H181</f>
        <v>1048873.12</v>
      </c>
      <c r="I179" s="135">
        <f t="shared" si="5"/>
        <v>97.7659976264876</v>
      </c>
    </row>
    <row r="180" spans="1:9" ht="28.5" customHeight="1">
      <c r="A180" s="399" t="s">
        <v>658</v>
      </c>
      <c r="B180" s="352" t="s">
        <v>243</v>
      </c>
      <c r="C180" s="440" t="s">
        <v>214</v>
      </c>
      <c r="D180" s="416" t="s">
        <v>213</v>
      </c>
      <c r="E180" s="498" t="s">
        <v>341</v>
      </c>
      <c r="F180" s="416" t="s">
        <v>455</v>
      </c>
      <c r="G180" s="141">
        <v>966840.4</v>
      </c>
      <c r="H180" s="141">
        <v>942873.12</v>
      </c>
      <c r="I180" s="135">
        <f t="shared" si="5"/>
        <v>97.52107173014284</v>
      </c>
    </row>
    <row r="181" spans="1:9" ht="18" customHeight="1">
      <c r="A181" s="399" t="s">
        <v>284</v>
      </c>
      <c r="B181" s="352" t="s">
        <v>243</v>
      </c>
      <c r="C181" s="440" t="s">
        <v>214</v>
      </c>
      <c r="D181" s="416" t="s">
        <v>213</v>
      </c>
      <c r="E181" s="498" t="s">
        <v>341</v>
      </c>
      <c r="F181" s="416" t="s">
        <v>283</v>
      </c>
      <c r="G181" s="141">
        <v>106000</v>
      </c>
      <c r="H181" s="141">
        <v>106000</v>
      </c>
      <c r="I181" s="135">
        <f t="shared" si="5"/>
        <v>100</v>
      </c>
    </row>
    <row r="182" spans="1:9" ht="128.25" customHeight="1">
      <c r="A182" s="385" t="s">
        <v>172</v>
      </c>
      <c r="B182" s="352" t="s">
        <v>243</v>
      </c>
      <c r="C182" s="496" t="s">
        <v>214</v>
      </c>
      <c r="D182" s="415" t="s">
        <v>213</v>
      </c>
      <c r="E182" s="497" t="s">
        <v>342</v>
      </c>
      <c r="F182" s="415"/>
      <c r="G182" s="140">
        <f>G183+G184+G185</f>
        <v>356865.59</v>
      </c>
      <c r="H182" s="140">
        <f>H183+H184+H185</f>
        <v>37371.3</v>
      </c>
      <c r="I182" s="135">
        <f t="shared" si="5"/>
        <v>10.472093989224346</v>
      </c>
    </row>
    <row r="183" spans="1:9" ht="21" customHeight="1">
      <c r="A183" s="350" t="s">
        <v>655</v>
      </c>
      <c r="B183" s="352" t="s">
        <v>243</v>
      </c>
      <c r="C183" s="440" t="s">
        <v>214</v>
      </c>
      <c r="D183" s="416" t="s">
        <v>213</v>
      </c>
      <c r="E183" s="498" t="s">
        <v>342</v>
      </c>
      <c r="F183" s="416" t="s">
        <v>454</v>
      </c>
      <c r="G183" s="141">
        <v>98763.38</v>
      </c>
      <c r="H183" s="141">
        <v>15599.5</v>
      </c>
      <c r="I183" s="135">
        <f t="shared" si="5"/>
        <v>15.794821926912586</v>
      </c>
    </row>
    <row r="184" spans="1:9" ht="38.25" customHeight="1">
      <c r="A184" s="350" t="s">
        <v>654</v>
      </c>
      <c r="B184" s="352" t="s">
        <v>243</v>
      </c>
      <c r="C184" s="440" t="s">
        <v>214</v>
      </c>
      <c r="D184" s="416" t="s">
        <v>213</v>
      </c>
      <c r="E184" s="498" t="s">
        <v>342</v>
      </c>
      <c r="F184" s="416" t="s">
        <v>107</v>
      </c>
      <c r="G184" s="141">
        <v>40631.08</v>
      </c>
      <c r="H184" s="141">
        <v>4032.95</v>
      </c>
      <c r="I184" s="135">
        <f t="shared" si="5"/>
        <v>9.92577603155023</v>
      </c>
    </row>
    <row r="185" spans="1:9" ht="31.5" customHeight="1">
      <c r="A185" s="350" t="s">
        <v>457</v>
      </c>
      <c r="B185" s="352" t="s">
        <v>243</v>
      </c>
      <c r="C185" s="440" t="s">
        <v>214</v>
      </c>
      <c r="D185" s="416" t="s">
        <v>213</v>
      </c>
      <c r="E185" s="498" t="s">
        <v>342</v>
      </c>
      <c r="F185" s="416" t="s">
        <v>286</v>
      </c>
      <c r="G185" s="141">
        <v>217471.13</v>
      </c>
      <c r="H185" s="141">
        <v>17738.85</v>
      </c>
      <c r="I185" s="135">
        <f>H185/G185*100</f>
        <v>8.156875811515762</v>
      </c>
    </row>
    <row r="186" spans="1:9" ht="63.75" customHeight="1">
      <c r="A186" s="385" t="s">
        <v>405</v>
      </c>
      <c r="B186" s="352" t="s">
        <v>243</v>
      </c>
      <c r="C186" s="496" t="s">
        <v>214</v>
      </c>
      <c r="D186" s="415" t="s">
        <v>213</v>
      </c>
      <c r="E186" s="497" t="s">
        <v>406</v>
      </c>
      <c r="F186" s="416"/>
      <c r="G186" s="140">
        <f>G187+G188</f>
        <v>7116431.48</v>
      </c>
      <c r="H186" s="140">
        <f>H187+H188</f>
        <v>7116431.48</v>
      </c>
      <c r="I186" s="135">
        <f>H186/G186*100</f>
        <v>100</v>
      </c>
    </row>
    <row r="187" spans="1:9" ht="26.25" customHeight="1">
      <c r="A187" s="350" t="s">
        <v>655</v>
      </c>
      <c r="B187" s="352" t="s">
        <v>243</v>
      </c>
      <c r="C187" s="440" t="s">
        <v>214</v>
      </c>
      <c r="D187" s="416" t="s">
        <v>213</v>
      </c>
      <c r="E187" s="498" t="s">
        <v>406</v>
      </c>
      <c r="F187" s="416" t="s">
        <v>454</v>
      </c>
      <c r="G187" s="141">
        <v>5711748.04</v>
      </c>
      <c r="H187" s="141">
        <v>5711748.04</v>
      </c>
      <c r="I187" s="135">
        <f>H187/G187*100</f>
        <v>100</v>
      </c>
    </row>
    <row r="188" spans="1:9" ht="45.75" customHeight="1">
      <c r="A188" s="350" t="s">
        <v>521</v>
      </c>
      <c r="B188" s="352" t="s">
        <v>243</v>
      </c>
      <c r="C188" s="440" t="s">
        <v>214</v>
      </c>
      <c r="D188" s="416" t="s">
        <v>213</v>
      </c>
      <c r="E188" s="498" t="s">
        <v>406</v>
      </c>
      <c r="F188" s="416" t="s">
        <v>107</v>
      </c>
      <c r="G188" s="141">
        <v>1404683.44</v>
      </c>
      <c r="H188" s="141">
        <v>1404683.44</v>
      </c>
      <c r="I188" s="135">
        <f>H188/G188*100</f>
        <v>100</v>
      </c>
    </row>
    <row r="189" spans="1:9" ht="79.5" customHeight="1">
      <c r="A189" s="397" t="s">
        <v>685</v>
      </c>
      <c r="B189" s="528" t="s">
        <v>243</v>
      </c>
      <c r="C189" s="358" t="s">
        <v>214</v>
      </c>
      <c r="D189" s="359" t="s">
        <v>213</v>
      </c>
      <c r="E189" s="497" t="s">
        <v>491</v>
      </c>
      <c r="F189" s="529"/>
      <c r="G189" s="140">
        <f>G190+G191</f>
        <v>1502000</v>
      </c>
      <c r="H189" s="140">
        <f>H190+H191</f>
        <v>1485000</v>
      </c>
      <c r="I189" s="135">
        <f t="shared" si="5"/>
        <v>98.8681757656458</v>
      </c>
    </row>
    <row r="190" spans="1:9" ht="18.75" customHeight="1">
      <c r="A190" s="350" t="s">
        <v>655</v>
      </c>
      <c r="B190" s="352" t="s">
        <v>243</v>
      </c>
      <c r="C190" s="440" t="s">
        <v>214</v>
      </c>
      <c r="D190" s="416" t="s">
        <v>213</v>
      </c>
      <c r="E190" s="498" t="s">
        <v>491</v>
      </c>
      <c r="F190" s="416" t="s">
        <v>454</v>
      </c>
      <c r="G190" s="141">
        <v>1181760.16</v>
      </c>
      <c r="H190" s="141">
        <v>1175760.16</v>
      </c>
      <c r="I190" s="135">
        <f t="shared" si="5"/>
        <v>99.4922827657348</v>
      </c>
    </row>
    <row r="191" spans="1:9" ht="40.5" customHeight="1">
      <c r="A191" s="350" t="s">
        <v>654</v>
      </c>
      <c r="B191" s="352" t="s">
        <v>243</v>
      </c>
      <c r="C191" s="440" t="s">
        <v>214</v>
      </c>
      <c r="D191" s="416" t="s">
        <v>213</v>
      </c>
      <c r="E191" s="498" t="s">
        <v>491</v>
      </c>
      <c r="F191" s="416" t="s">
        <v>107</v>
      </c>
      <c r="G191" s="141">
        <v>320239.84</v>
      </c>
      <c r="H191" s="141">
        <v>309239.84</v>
      </c>
      <c r="I191" s="135">
        <f t="shared" si="5"/>
        <v>96.56507447667973</v>
      </c>
    </row>
    <row r="192" spans="1:10" ht="21" customHeight="1">
      <c r="A192" s="157" t="s">
        <v>234</v>
      </c>
      <c r="B192" s="155" t="s">
        <v>243</v>
      </c>
      <c r="C192" s="153" t="s">
        <v>214</v>
      </c>
      <c r="D192" s="146" t="s">
        <v>220</v>
      </c>
      <c r="E192" s="149"/>
      <c r="F192" s="146"/>
      <c r="G192" s="143">
        <f>G195+G197+G208+G210+G213+G220+G225+G229+G232+G235+G239+G243+G193</f>
        <v>217529593.79</v>
      </c>
      <c r="H192" s="143">
        <f>H195+H197+H208+H210+H213+H220+H225+H229+H232+H235+H239+H243+H193</f>
        <v>209750909.31</v>
      </c>
      <c r="I192" s="138">
        <f t="shared" si="5"/>
        <v>96.42407989438466</v>
      </c>
      <c r="J192" s="21"/>
    </row>
    <row r="193" spans="1:10" ht="21" customHeight="1">
      <c r="A193" s="387" t="s">
        <v>664</v>
      </c>
      <c r="B193" s="352" t="s">
        <v>243</v>
      </c>
      <c r="C193" s="524" t="s">
        <v>214</v>
      </c>
      <c r="D193" s="529" t="s">
        <v>220</v>
      </c>
      <c r="E193" s="522" t="s">
        <v>665</v>
      </c>
      <c r="F193" s="523"/>
      <c r="G193" s="503">
        <f>G194</f>
        <v>540000</v>
      </c>
      <c r="H193" s="503">
        <f>H194</f>
        <v>249925.93</v>
      </c>
      <c r="I193" s="135">
        <f>H193/G193*100</f>
        <v>46.28257962962963</v>
      </c>
      <c r="J193" s="21"/>
    </row>
    <row r="194" spans="1:10" ht="28.5" customHeight="1">
      <c r="A194" s="350" t="s">
        <v>457</v>
      </c>
      <c r="B194" s="352" t="s">
        <v>243</v>
      </c>
      <c r="C194" s="514" t="s">
        <v>214</v>
      </c>
      <c r="D194" s="515" t="s">
        <v>220</v>
      </c>
      <c r="E194" s="498" t="s">
        <v>665</v>
      </c>
      <c r="F194" s="416" t="s">
        <v>286</v>
      </c>
      <c r="G194" s="141">
        <v>540000</v>
      </c>
      <c r="H194" s="141">
        <v>249925.93</v>
      </c>
      <c r="I194" s="135">
        <f>H194/G194*100</f>
        <v>46.28257962962963</v>
      </c>
      <c r="J194" s="21"/>
    </row>
    <row r="195" spans="1:9" ht="16.5" customHeight="1">
      <c r="A195" s="387" t="s">
        <v>173</v>
      </c>
      <c r="B195" s="352" t="s">
        <v>243</v>
      </c>
      <c r="C195" s="524" t="s">
        <v>214</v>
      </c>
      <c r="D195" s="529" t="s">
        <v>220</v>
      </c>
      <c r="E195" s="522" t="s">
        <v>343</v>
      </c>
      <c r="F195" s="523"/>
      <c r="G195" s="503">
        <f>G196</f>
        <v>2458170.08</v>
      </c>
      <c r="H195" s="503">
        <f>H196</f>
        <v>2321367.67</v>
      </c>
      <c r="I195" s="135">
        <f t="shared" si="5"/>
        <v>94.43478662794561</v>
      </c>
    </row>
    <row r="196" spans="1:10" ht="27" customHeight="1">
      <c r="A196" s="350" t="s">
        <v>457</v>
      </c>
      <c r="B196" s="352" t="s">
        <v>243</v>
      </c>
      <c r="C196" s="514" t="s">
        <v>214</v>
      </c>
      <c r="D196" s="515" t="s">
        <v>220</v>
      </c>
      <c r="E196" s="498" t="s">
        <v>343</v>
      </c>
      <c r="F196" s="416" t="s">
        <v>286</v>
      </c>
      <c r="G196" s="141">
        <v>2458170.08</v>
      </c>
      <c r="H196" s="141">
        <v>2321367.67</v>
      </c>
      <c r="I196" s="135">
        <f t="shared" si="5"/>
        <v>94.43478662794561</v>
      </c>
      <c r="J196" s="21"/>
    </row>
    <row r="197" spans="1:9" ht="18" customHeight="1">
      <c r="A197" s="521" t="s">
        <v>174</v>
      </c>
      <c r="B197" s="352" t="s">
        <v>243</v>
      </c>
      <c r="C197" s="524" t="s">
        <v>214</v>
      </c>
      <c r="D197" s="529" t="s">
        <v>220</v>
      </c>
      <c r="E197" s="522" t="s">
        <v>344</v>
      </c>
      <c r="F197" s="529"/>
      <c r="G197" s="503">
        <f>SUM(G198:G207)</f>
        <v>56504651</v>
      </c>
      <c r="H197" s="503">
        <f>SUM(H198:H207)</f>
        <v>50506578.879999995</v>
      </c>
      <c r="I197" s="135">
        <f t="shared" si="5"/>
        <v>89.38481697727855</v>
      </c>
    </row>
    <row r="198" spans="1:9" ht="18" customHeight="1">
      <c r="A198" s="350" t="s">
        <v>655</v>
      </c>
      <c r="B198" s="352" t="s">
        <v>243</v>
      </c>
      <c r="C198" s="514" t="s">
        <v>214</v>
      </c>
      <c r="D198" s="515" t="s">
        <v>220</v>
      </c>
      <c r="E198" s="498" t="s">
        <v>344</v>
      </c>
      <c r="F198" s="416" t="s">
        <v>454</v>
      </c>
      <c r="G198" s="141">
        <v>6897984.55</v>
      </c>
      <c r="H198" s="141">
        <v>6292612.06</v>
      </c>
      <c r="I198" s="135">
        <f t="shared" si="5"/>
        <v>91.22392221072748</v>
      </c>
    </row>
    <row r="199" spans="1:9" ht="25.5" customHeight="1">
      <c r="A199" s="350" t="s">
        <v>661</v>
      </c>
      <c r="B199" s="352" t="s">
        <v>243</v>
      </c>
      <c r="C199" s="514" t="s">
        <v>214</v>
      </c>
      <c r="D199" s="515" t="s">
        <v>220</v>
      </c>
      <c r="E199" s="498" t="s">
        <v>344</v>
      </c>
      <c r="F199" s="416" t="s">
        <v>455</v>
      </c>
      <c r="G199" s="141">
        <v>585614.73</v>
      </c>
      <c r="H199" s="141">
        <v>520679.03</v>
      </c>
      <c r="I199" s="135">
        <f t="shared" si="5"/>
        <v>88.91153233116252</v>
      </c>
    </row>
    <row r="200" spans="1:9" ht="40.5" customHeight="1">
      <c r="A200" s="350" t="s">
        <v>521</v>
      </c>
      <c r="B200" s="352" t="s">
        <v>243</v>
      </c>
      <c r="C200" s="514" t="s">
        <v>214</v>
      </c>
      <c r="D200" s="515" t="s">
        <v>220</v>
      </c>
      <c r="E200" s="498" t="s">
        <v>344</v>
      </c>
      <c r="F200" s="416" t="s">
        <v>107</v>
      </c>
      <c r="G200" s="141">
        <v>2932030.29</v>
      </c>
      <c r="H200" s="141">
        <v>2646323.54</v>
      </c>
      <c r="I200" s="135">
        <f t="shared" si="5"/>
        <v>90.25566853881308</v>
      </c>
    </row>
    <row r="201" spans="1:9" ht="31.5" customHeight="1">
      <c r="A201" s="350" t="s">
        <v>457</v>
      </c>
      <c r="B201" s="352" t="s">
        <v>243</v>
      </c>
      <c r="C201" s="514" t="s">
        <v>214</v>
      </c>
      <c r="D201" s="515" t="s">
        <v>220</v>
      </c>
      <c r="E201" s="498" t="s">
        <v>344</v>
      </c>
      <c r="F201" s="416" t="s">
        <v>286</v>
      </c>
      <c r="G201" s="141">
        <v>18266697.95</v>
      </c>
      <c r="H201" s="141">
        <v>15667594.63</v>
      </c>
      <c r="I201" s="135">
        <f t="shared" si="5"/>
        <v>85.77135655763117</v>
      </c>
    </row>
    <row r="202" spans="1:9" ht="36" customHeight="1">
      <c r="A202" s="350" t="s">
        <v>611</v>
      </c>
      <c r="B202" s="352" t="s">
        <v>243</v>
      </c>
      <c r="C202" s="514" t="s">
        <v>214</v>
      </c>
      <c r="D202" s="515" t="s">
        <v>220</v>
      </c>
      <c r="E202" s="498" t="s">
        <v>344</v>
      </c>
      <c r="F202" s="416" t="s">
        <v>340</v>
      </c>
      <c r="G202" s="141">
        <v>147586.88</v>
      </c>
      <c r="H202" s="141">
        <v>93151.88</v>
      </c>
      <c r="I202" s="135">
        <f t="shared" si="5"/>
        <v>63.11664017831396</v>
      </c>
    </row>
    <row r="203" spans="1:9" ht="52.5" customHeight="1">
      <c r="A203" s="350" t="s">
        <v>0</v>
      </c>
      <c r="B203" s="352" t="s">
        <v>243</v>
      </c>
      <c r="C203" s="514" t="s">
        <v>214</v>
      </c>
      <c r="D203" s="515" t="s">
        <v>220</v>
      </c>
      <c r="E203" s="498" t="s">
        <v>344</v>
      </c>
      <c r="F203" s="416" t="s">
        <v>1</v>
      </c>
      <c r="G203" s="141">
        <v>26864299.14</v>
      </c>
      <c r="H203" s="141">
        <v>24589364.55</v>
      </c>
      <c r="I203" s="135">
        <f t="shared" si="5"/>
        <v>91.53175529298399</v>
      </c>
    </row>
    <row r="204" spans="1:9" ht="38.25" customHeight="1">
      <c r="A204" s="427" t="s">
        <v>167</v>
      </c>
      <c r="B204" s="352" t="s">
        <v>243</v>
      </c>
      <c r="C204" s="514" t="s">
        <v>214</v>
      </c>
      <c r="D204" s="515" t="s">
        <v>220</v>
      </c>
      <c r="E204" s="498" t="s">
        <v>344</v>
      </c>
      <c r="F204" s="416" t="s">
        <v>449</v>
      </c>
      <c r="G204" s="141">
        <v>293103.58</v>
      </c>
      <c r="H204" s="141">
        <v>287435.55</v>
      </c>
      <c r="I204" s="135">
        <f t="shared" si="5"/>
        <v>98.06620239848314</v>
      </c>
    </row>
    <row r="205" spans="1:9" ht="27" customHeight="1">
      <c r="A205" s="350" t="s">
        <v>448</v>
      </c>
      <c r="B205" s="352" t="s">
        <v>243</v>
      </c>
      <c r="C205" s="514" t="s">
        <v>214</v>
      </c>
      <c r="D205" s="515" t="s">
        <v>220</v>
      </c>
      <c r="E205" s="498" t="s">
        <v>344</v>
      </c>
      <c r="F205" s="416" t="s">
        <v>451</v>
      </c>
      <c r="G205" s="141">
        <v>335646.56</v>
      </c>
      <c r="H205" s="141">
        <v>308694</v>
      </c>
      <c r="I205" s="135">
        <f t="shared" si="5"/>
        <v>91.96995792240504</v>
      </c>
    </row>
    <row r="206" spans="1:9" ht="24" customHeight="1">
      <c r="A206" s="350" t="s">
        <v>663</v>
      </c>
      <c r="B206" s="352" t="s">
        <v>243</v>
      </c>
      <c r="C206" s="514" t="s">
        <v>214</v>
      </c>
      <c r="D206" s="515" t="s">
        <v>220</v>
      </c>
      <c r="E206" s="498" t="s">
        <v>344</v>
      </c>
      <c r="F206" s="416" t="s">
        <v>452</v>
      </c>
      <c r="G206" s="141">
        <v>136390.58</v>
      </c>
      <c r="H206" s="141">
        <v>75346</v>
      </c>
      <c r="I206" s="135">
        <f t="shared" si="5"/>
        <v>55.24281808904985</v>
      </c>
    </row>
    <row r="207" spans="1:9" ht="12.75">
      <c r="A207" s="350" t="s">
        <v>326</v>
      </c>
      <c r="B207" s="352" t="s">
        <v>243</v>
      </c>
      <c r="C207" s="514" t="s">
        <v>214</v>
      </c>
      <c r="D207" s="515" t="s">
        <v>220</v>
      </c>
      <c r="E207" s="498" t="s">
        <v>344</v>
      </c>
      <c r="F207" s="416" t="s">
        <v>327</v>
      </c>
      <c r="G207" s="141">
        <v>45296.74</v>
      </c>
      <c r="H207" s="141">
        <v>25377.64</v>
      </c>
      <c r="I207" s="135">
        <f t="shared" si="5"/>
        <v>56.025312196860085</v>
      </c>
    </row>
    <row r="208" spans="1:9" ht="31.5" customHeight="1">
      <c r="A208" s="385" t="s">
        <v>493</v>
      </c>
      <c r="B208" s="352" t="s">
        <v>243</v>
      </c>
      <c r="C208" s="496" t="s">
        <v>214</v>
      </c>
      <c r="D208" s="415" t="s">
        <v>220</v>
      </c>
      <c r="E208" s="497" t="s">
        <v>492</v>
      </c>
      <c r="F208" s="415"/>
      <c r="G208" s="140">
        <f>G209</f>
        <v>563725</v>
      </c>
      <c r="H208" s="140">
        <f>H209</f>
        <v>563725</v>
      </c>
      <c r="I208" s="135">
        <f>H208/G208*100</f>
        <v>100</v>
      </c>
    </row>
    <row r="209" spans="1:9" ht="26.25">
      <c r="A209" s="350" t="s">
        <v>457</v>
      </c>
      <c r="B209" s="352" t="s">
        <v>243</v>
      </c>
      <c r="C209" s="440" t="s">
        <v>214</v>
      </c>
      <c r="D209" s="416" t="s">
        <v>220</v>
      </c>
      <c r="E209" s="498" t="s">
        <v>492</v>
      </c>
      <c r="F209" s="416" t="s">
        <v>286</v>
      </c>
      <c r="G209" s="141">
        <v>563725</v>
      </c>
      <c r="H209" s="141">
        <v>563725</v>
      </c>
      <c r="I209" s="135">
        <f>H209/G209*100</f>
        <v>100</v>
      </c>
    </row>
    <row r="210" spans="1:9" ht="95.25" customHeight="1">
      <c r="A210" s="385" t="s">
        <v>171</v>
      </c>
      <c r="B210" s="352" t="s">
        <v>243</v>
      </c>
      <c r="C210" s="496" t="s">
        <v>214</v>
      </c>
      <c r="D210" s="415" t="s">
        <v>220</v>
      </c>
      <c r="E210" s="497" t="s">
        <v>346</v>
      </c>
      <c r="F210" s="415"/>
      <c r="G210" s="140">
        <f>G211+G212</f>
        <v>3994159.6</v>
      </c>
      <c r="H210" s="140">
        <f>H211+H212</f>
        <v>3914536.4000000004</v>
      </c>
      <c r="I210" s="135">
        <f t="shared" si="5"/>
        <v>98.00650930423512</v>
      </c>
    </row>
    <row r="211" spans="1:9" ht="29.25" customHeight="1">
      <c r="A211" s="399" t="s">
        <v>658</v>
      </c>
      <c r="B211" s="352" t="s">
        <v>243</v>
      </c>
      <c r="C211" s="440" t="s">
        <v>214</v>
      </c>
      <c r="D211" s="416" t="s">
        <v>220</v>
      </c>
      <c r="E211" s="498" t="s">
        <v>346</v>
      </c>
      <c r="F211" s="416" t="s">
        <v>455</v>
      </c>
      <c r="G211" s="141">
        <v>2585105.39</v>
      </c>
      <c r="H211" s="141">
        <v>2524113.18</v>
      </c>
      <c r="I211" s="135">
        <f t="shared" si="5"/>
        <v>97.64062965340071</v>
      </c>
    </row>
    <row r="212" spans="1:9" ht="12.75">
      <c r="A212" s="399" t="s">
        <v>284</v>
      </c>
      <c r="B212" s="352" t="s">
        <v>243</v>
      </c>
      <c r="C212" s="440" t="s">
        <v>214</v>
      </c>
      <c r="D212" s="416" t="s">
        <v>220</v>
      </c>
      <c r="E212" s="498" t="s">
        <v>346</v>
      </c>
      <c r="F212" s="416" t="s">
        <v>283</v>
      </c>
      <c r="G212" s="141">
        <v>1409054.21</v>
      </c>
      <c r="H212" s="141">
        <v>1390423.22</v>
      </c>
      <c r="I212" s="135">
        <f t="shared" si="5"/>
        <v>98.67776627273979</v>
      </c>
    </row>
    <row r="213" spans="1:9" ht="92.25" customHeight="1">
      <c r="A213" s="397" t="s">
        <v>347</v>
      </c>
      <c r="B213" s="352" t="s">
        <v>243</v>
      </c>
      <c r="C213" s="358" t="s">
        <v>214</v>
      </c>
      <c r="D213" s="359" t="s">
        <v>220</v>
      </c>
      <c r="E213" s="497" t="s">
        <v>206</v>
      </c>
      <c r="F213" s="359"/>
      <c r="G213" s="140">
        <f>SUM(G214:G219)</f>
        <v>129023006.6</v>
      </c>
      <c r="H213" s="140">
        <f>SUM(H214:H219)</f>
        <v>128586845.84</v>
      </c>
      <c r="I213" s="135">
        <f t="shared" si="5"/>
        <v>99.66195117328789</v>
      </c>
    </row>
    <row r="214" spans="1:9" ht="22.5" customHeight="1">
      <c r="A214" s="350" t="s">
        <v>662</v>
      </c>
      <c r="B214" s="352" t="s">
        <v>243</v>
      </c>
      <c r="C214" s="440" t="s">
        <v>214</v>
      </c>
      <c r="D214" s="416" t="s">
        <v>220</v>
      </c>
      <c r="E214" s="498" t="s">
        <v>206</v>
      </c>
      <c r="F214" s="416" t="s">
        <v>454</v>
      </c>
      <c r="G214" s="141">
        <v>47411380.14</v>
      </c>
      <c r="H214" s="141">
        <v>47156653.77</v>
      </c>
      <c r="I214" s="135">
        <f t="shared" si="5"/>
        <v>99.46273158628199</v>
      </c>
    </row>
    <row r="215" spans="1:9" ht="29.25" customHeight="1">
      <c r="A215" s="350" t="s">
        <v>661</v>
      </c>
      <c r="B215" s="352" t="s">
        <v>243</v>
      </c>
      <c r="C215" s="440" t="s">
        <v>214</v>
      </c>
      <c r="D215" s="416" t="s">
        <v>220</v>
      </c>
      <c r="E215" s="498" t="s">
        <v>206</v>
      </c>
      <c r="F215" s="416" t="s">
        <v>455</v>
      </c>
      <c r="G215" s="141">
        <v>58195.9</v>
      </c>
      <c r="H215" s="141">
        <v>55852.75</v>
      </c>
      <c r="I215" s="135">
        <f t="shared" si="5"/>
        <v>95.97368543144792</v>
      </c>
    </row>
    <row r="216" spans="1:9" ht="41.25" customHeight="1">
      <c r="A216" s="350" t="s">
        <v>521</v>
      </c>
      <c r="B216" s="352" t="s">
        <v>243</v>
      </c>
      <c r="C216" s="440" t="s">
        <v>214</v>
      </c>
      <c r="D216" s="416" t="s">
        <v>220</v>
      </c>
      <c r="E216" s="498" t="s">
        <v>206</v>
      </c>
      <c r="F216" s="416" t="s">
        <v>107</v>
      </c>
      <c r="G216" s="141">
        <v>13204348.03</v>
      </c>
      <c r="H216" s="141">
        <v>13111423.39</v>
      </c>
      <c r="I216" s="135">
        <f t="shared" si="5"/>
        <v>99.29625726473677</v>
      </c>
    </row>
    <row r="217" spans="1:9" ht="36.75" customHeight="1">
      <c r="A217" s="350" t="s">
        <v>457</v>
      </c>
      <c r="B217" s="352" t="s">
        <v>243</v>
      </c>
      <c r="C217" s="440" t="s">
        <v>214</v>
      </c>
      <c r="D217" s="416" t="s">
        <v>220</v>
      </c>
      <c r="E217" s="498" t="s">
        <v>206</v>
      </c>
      <c r="F217" s="416" t="s">
        <v>286</v>
      </c>
      <c r="G217" s="141">
        <v>2264897.13</v>
      </c>
      <c r="H217" s="141">
        <v>2190578.04</v>
      </c>
      <c r="I217" s="135">
        <f t="shared" si="5"/>
        <v>96.71865494394441</v>
      </c>
    </row>
    <row r="218" spans="1:9" ht="39" customHeight="1">
      <c r="A218" s="350" t="s">
        <v>339</v>
      </c>
      <c r="B218" s="352" t="s">
        <v>243</v>
      </c>
      <c r="C218" s="440" t="s">
        <v>214</v>
      </c>
      <c r="D218" s="416" t="s">
        <v>220</v>
      </c>
      <c r="E218" s="498" t="s">
        <v>206</v>
      </c>
      <c r="F218" s="416" t="s">
        <v>340</v>
      </c>
      <c r="G218" s="141">
        <v>334924.43</v>
      </c>
      <c r="H218" s="141">
        <v>323076.92</v>
      </c>
      <c r="I218" s="135">
        <f t="shared" si="5"/>
        <v>96.46263188385511</v>
      </c>
    </row>
    <row r="219" spans="1:9" ht="24.75" customHeight="1">
      <c r="A219" s="350" t="s">
        <v>0</v>
      </c>
      <c r="B219" s="352" t="s">
        <v>243</v>
      </c>
      <c r="C219" s="440" t="s">
        <v>214</v>
      </c>
      <c r="D219" s="416" t="s">
        <v>220</v>
      </c>
      <c r="E219" s="498" t="s">
        <v>206</v>
      </c>
      <c r="F219" s="416" t="s">
        <v>1</v>
      </c>
      <c r="G219" s="141">
        <v>65749260.97</v>
      </c>
      <c r="H219" s="141">
        <v>65749260.97</v>
      </c>
      <c r="I219" s="135">
        <f t="shared" si="5"/>
        <v>100</v>
      </c>
    </row>
    <row r="220" spans="1:9" ht="131.25" customHeight="1">
      <c r="A220" s="385" t="s">
        <v>172</v>
      </c>
      <c r="B220" s="352" t="s">
        <v>243</v>
      </c>
      <c r="C220" s="496" t="s">
        <v>214</v>
      </c>
      <c r="D220" s="415" t="s">
        <v>220</v>
      </c>
      <c r="E220" s="497" t="s">
        <v>348</v>
      </c>
      <c r="F220" s="415"/>
      <c r="G220" s="140">
        <f>G221+G222+G223+G224</f>
        <v>119134.41</v>
      </c>
      <c r="H220" s="140">
        <f>H221+H222+H223+H224</f>
        <v>64154.369999999995</v>
      </c>
      <c r="I220" s="135">
        <f t="shared" si="5"/>
        <v>53.85041148061253</v>
      </c>
    </row>
    <row r="221" spans="1:9" ht="21" customHeight="1">
      <c r="A221" s="350" t="s">
        <v>660</v>
      </c>
      <c r="B221" s="352" t="s">
        <v>243</v>
      </c>
      <c r="C221" s="440" t="s">
        <v>214</v>
      </c>
      <c r="D221" s="416" t="s">
        <v>220</v>
      </c>
      <c r="E221" s="498" t="s">
        <v>348</v>
      </c>
      <c r="F221" s="416" t="s">
        <v>454</v>
      </c>
      <c r="G221" s="141">
        <v>5759.78</v>
      </c>
      <c r="H221" s="141">
        <v>5759.78</v>
      </c>
      <c r="I221" s="135">
        <f>H221/G221*100</f>
        <v>100</v>
      </c>
    </row>
    <row r="222" spans="1:9" ht="50.25" customHeight="1">
      <c r="A222" s="350" t="s">
        <v>654</v>
      </c>
      <c r="B222" s="352" t="s">
        <v>243</v>
      </c>
      <c r="C222" s="440" t="s">
        <v>214</v>
      </c>
      <c r="D222" s="416" t="s">
        <v>220</v>
      </c>
      <c r="E222" s="498" t="s">
        <v>348</v>
      </c>
      <c r="F222" s="416" t="s">
        <v>107</v>
      </c>
      <c r="G222" s="141">
        <v>1739.43</v>
      </c>
      <c r="H222" s="141">
        <v>1739.43</v>
      </c>
      <c r="I222" s="135">
        <f t="shared" si="5"/>
        <v>100</v>
      </c>
    </row>
    <row r="223" spans="1:9" ht="27.75" customHeight="1">
      <c r="A223" s="350" t="s">
        <v>457</v>
      </c>
      <c r="B223" s="352" t="s">
        <v>243</v>
      </c>
      <c r="C223" s="440" t="s">
        <v>214</v>
      </c>
      <c r="D223" s="416" t="s">
        <v>220</v>
      </c>
      <c r="E223" s="498" t="s">
        <v>348</v>
      </c>
      <c r="F223" s="416" t="s">
        <v>286</v>
      </c>
      <c r="G223" s="141">
        <v>68587.2</v>
      </c>
      <c r="H223" s="141">
        <v>17607.16</v>
      </c>
      <c r="I223" s="135">
        <f t="shared" si="5"/>
        <v>25.671203956423355</v>
      </c>
    </row>
    <row r="224" spans="1:9" ht="16.5" customHeight="1">
      <c r="A224" s="531" t="s">
        <v>284</v>
      </c>
      <c r="B224" s="352" t="s">
        <v>243</v>
      </c>
      <c r="C224" s="440" t="s">
        <v>214</v>
      </c>
      <c r="D224" s="416" t="s">
        <v>220</v>
      </c>
      <c r="E224" s="498" t="s">
        <v>348</v>
      </c>
      <c r="F224" s="416" t="s">
        <v>283</v>
      </c>
      <c r="G224" s="141">
        <v>43048</v>
      </c>
      <c r="H224" s="141">
        <v>39048</v>
      </c>
      <c r="I224" s="135">
        <f t="shared" si="5"/>
        <v>90.70804683144397</v>
      </c>
    </row>
    <row r="225" spans="1:9" ht="32.25" customHeight="1">
      <c r="A225" s="397" t="s">
        <v>411</v>
      </c>
      <c r="B225" s="528" t="s">
        <v>243</v>
      </c>
      <c r="C225" s="358" t="s">
        <v>214</v>
      </c>
      <c r="D225" s="359" t="s">
        <v>220</v>
      </c>
      <c r="E225" s="497" t="s">
        <v>412</v>
      </c>
      <c r="F225" s="416"/>
      <c r="G225" s="140">
        <f>G227+G228+G226</f>
        <v>7305000</v>
      </c>
      <c r="H225" s="140">
        <f>H227+H228+H226</f>
        <v>6877634.8100000005</v>
      </c>
      <c r="I225" s="135">
        <f aca="true" t="shared" si="6" ref="I225:I296">H225/G225*100</f>
        <v>94.1496893908282</v>
      </c>
    </row>
    <row r="226" spans="1:9" ht="32.25" customHeight="1">
      <c r="A226" s="396" t="s">
        <v>609</v>
      </c>
      <c r="B226" s="352" t="s">
        <v>243</v>
      </c>
      <c r="C226" s="514" t="s">
        <v>214</v>
      </c>
      <c r="D226" s="515" t="s">
        <v>220</v>
      </c>
      <c r="E226" s="498" t="s">
        <v>412</v>
      </c>
      <c r="F226" s="416" t="s">
        <v>610</v>
      </c>
      <c r="G226" s="141">
        <v>549840</v>
      </c>
      <c r="H226" s="141">
        <v>549840</v>
      </c>
      <c r="I226" s="135">
        <f t="shared" si="6"/>
        <v>100</v>
      </c>
    </row>
    <row r="227" spans="1:9" ht="32.25" customHeight="1">
      <c r="A227" s="350" t="s">
        <v>457</v>
      </c>
      <c r="B227" s="352" t="s">
        <v>243</v>
      </c>
      <c r="C227" s="514" t="s">
        <v>214</v>
      </c>
      <c r="D227" s="515" t="s">
        <v>220</v>
      </c>
      <c r="E227" s="498" t="s">
        <v>412</v>
      </c>
      <c r="F227" s="416" t="s">
        <v>286</v>
      </c>
      <c r="G227" s="141">
        <v>3645587</v>
      </c>
      <c r="H227" s="141">
        <v>3218221.81</v>
      </c>
      <c r="I227" s="135">
        <f t="shared" si="6"/>
        <v>88.27719130005676</v>
      </c>
    </row>
    <row r="228" spans="1:9" ht="21" customHeight="1">
      <c r="A228" s="399" t="s">
        <v>284</v>
      </c>
      <c r="B228" s="352" t="s">
        <v>243</v>
      </c>
      <c r="C228" s="514" t="s">
        <v>214</v>
      </c>
      <c r="D228" s="515" t="s">
        <v>220</v>
      </c>
      <c r="E228" s="498" t="s">
        <v>412</v>
      </c>
      <c r="F228" s="416" t="s">
        <v>283</v>
      </c>
      <c r="G228" s="141">
        <v>3109573</v>
      </c>
      <c r="H228" s="141">
        <v>3109573</v>
      </c>
      <c r="I228" s="135">
        <f t="shared" si="6"/>
        <v>100</v>
      </c>
    </row>
    <row r="229" spans="1:9" ht="40.5" customHeight="1">
      <c r="A229" s="397" t="s">
        <v>659</v>
      </c>
      <c r="B229" s="528" t="s">
        <v>243</v>
      </c>
      <c r="C229" s="358" t="s">
        <v>214</v>
      </c>
      <c r="D229" s="359" t="s">
        <v>220</v>
      </c>
      <c r="E229" s="497" t="s">
        <v>619</v>
      </c>
      <c r="F229" s="529"/>
      <c r="G229" s="140">
        <f>G230+G231</f>
        <v>2261000</v>
      </c>
      <c r="H229" s="140">
        <f>H230+H231</f>
        <v>2260999.99</v>
      </c>
      <c r="I229" s="135">
        <f t="shared" si="6"/>
        <v>99.99999955771783</v>
      </c>
    </row>
    <row r="230" spans="1:9" ht="36" customHeight="1">
      <c r="A230" s="350" t="s">
        <v>457</v>
      </c>
      <c r="B230" s="352" t="s">
        <v>243</v>
      </c>
      <c r="C230" s="440" t="s">
        <v>214</v>
      </c>
      <c r="D230" s="416" t="s">
        <v>220</v>
      </c>
      <c r="E230" s="498" t="s">
        <v>619</v>
      </c>
      <c r="F230" s="416" t="s">
        <v>286</v>
      </c>
      <c r="G230" s="141">
        <v>660292.04</v>
      </c>
      <c r="H230" s="141">
        <v>660292.03</v>
      </c>
      <c r="I230" s="135">
        <f t="shared" si="6"/>
        <v>99.99999848551862</v>
      </c>
    </row>
    <row r="231" spans="1:9" ht="18.75" customHeight="1">
      <c r="A231" s="399" t="s">
        <v>284</v>
      </c>
      <c r="B231" s="352" t="s">
        <v>243</v>
      </c>
      <c r="C231" s="440" t="s">
        <v>214</v>
      </c>
      <c r="D231" s="416" t="s">
        <v>220</v>
      </c>
      <c r="E231" s="498" t="s">
        <v>619</v>
      </c>
      <c r="F231" s="416" t="s">
        <v>283</v>
      </c>
      <c r="G231" s="141">
        <v>1600707.96</v>
      </c>
      <c r="H231" s="141">
        <v>1600707.96</v>
      </c>
      <c r="I231" s="135">
        <f t="shared" si="6"/>
        <v>100</v>
      </c>
    </row>
    <row r="232" spans="1:9" ht="63" customHeight="1">
      <c r="A232" s="397" t="s">
        <v>656</v>
      </c>
      <c r="B232" s="528" t="s">
        <v>243</v>
      </c>
      <c r="C232" s="358" t="s">
        <v>214</v>
      </c>
      <c r="D232" s="359" t="s">
        <v>220</v>
      </c>
      <c r="E232" s="497" t="s">
        <v>494</v>
      </c>
      <c r="F232" s="529"/>
      <c r="G232" s="140">
        <f>G233+G234</f>
        <v>2975000</v>
      </c>
      <c r="H232" s="140">
        <f>H233+H234</f>
        <v>2745576.48</v>
      </c>
      <c r="I232" s="135">
        <f>H232/G232*100</f>
        <v>92.28828504201681</v>
      </c>
    </row>
    <row r="233" spans="1:9" ht="24.75" customHeight="1">
      <c r="A233" s="350" t="s">
        <v>657</v>
      </c>
      <c r="B233" s="352" t="s">
        <v>243</v>
      </c>
      <c r="C233" s="440" t="s">
        <v>214</v>
      </c>
      <c r="D233" s="416" t="s">
        <v>220</v>
      </c>
      <c r="E233" s="498" t="s">
        <v>494</v>
      </c>
      <c r="F233" s="416" t="s">
        <v>454</v>
      </c>
      <c r="G233" s="141">
        <v>2354000</v>
      </c>
      <c r="H233" s="141">
        <v>2299128.69</v>
      </c>
      <c r="I233" s="135">
        <f t="shared" si="6"/>
        <v>97.66901826677994</v>
      </c>
    </row>
    <row r="234" spans="1:9" ht="45.75" customHeight="1">
      <c r="A234" s="350" t="s">
        <v>521</v>
      </c>
      <c r="B234" s="352" t="s">
        <v>243</v>
      </c>
      <c r="C234" s="440" t="s">
        <v>214</v>
      </c>
      <c r="D234" s="416" t="s">
        <v>220</v>
      </c>
      <c r="E234" s="498" t="s">
        <v>494</v>
      </c>
      <c r="F234" s="416" t="s">
        <v>107</v>
      </c>
      <c r="G234" s="141">
        <v>621000</v>
      </c>
      <c r="H234" s="141">
        <v>446447.79</v>
      </c>
      <c r="I234" s="135">
        <f>H234/G234*100</f>
        <v>71.89175362318841</v>
      </c>
    </row>
    <row r="235" spans="1:9" ht="39" customHeight="1">
      <c r="A235" s="397" t="s">
        <v>246</v>
      </c>
      <c r="B235" s="528" t="s">
        <v>243</v>
      </c>
      <c r="C235" s="358" t="s">
        <v>214</v>
      </c>
      <c r="D235" s="359" t="s">
        <v>220</v>
      </c>
      <c r="E235" s="497" t="s">
        <v>247</v>
      </c>
      <c r="F235" s="529"/>
      <c r="G235" s="140">
        <f>G237+G238+G236</f>
        <v>229215</v>
      </c>
      <c r="H235" s="140">
        <f>H237+H238+H236</f>
        <v>229070.8</v>
      </c>
      <c r="I235" s="135">
        <f>H235/G235*100</f>
        <v>99.93708963200488</v>
      </c>
    </row>
    <row r="236" spans="1:9" ht="29.25" customHeight="1">
      <c r="A236" s="396" t="s">
        <v>618</v>
      </c>
      <c r="B236" s="352" t="s">
        <v>243</v>
      </c>
      <c r="C236" s="440" t="s">
        <v>214</v>
      </c>
      <c r="D236" s="416" t="s">
        <v>220</v>
      </c>
      <c r="E236" s="498" t="s">
        <v>247</v>
      </c>
      <c r="F236" s="416" t="s">
        <v>610</v>
      </c>
      <c r="G236" s="141">
        <v>21940</v>
      </c>
      <c r="H236" s="141">
        <v>21940</v>
      </c>
      <c r="I236" s="135">
        <f t="shared" si="6"/>
        <v>100</v>
      </c>
    </row>
    <row r="237" spans="1:9" ht="33.75" customHeight="1">
      <c r="A237" s="527" t="s">
        <v>457</v>
      </c>
      <c r="B237" s="352" t="s">
        <v>243</v>
      </c>
      <c r="C237" s="440" t="s">
        <v>214</v>
      </c>
      <c r="D237" s="416" t="s">
        <v>220</v>
      </c>
      <c r="E237" s="498" t="s">
        <v>247</v>
      </c>
      <c r="F237" s="416" t="s">
        <v>286</v>
      </c>
      <c r="G237" s="141">
        <v>110380</v>
      </c>
      <c r="H237" s="141">
        <v>110235.8</v>
      </c>
      <c r="I237" s="135">
        <f t="shared" si="6"/>
        <v>99.86936039137525</v>
      </c>
    </row>
    <row r="238" spans="1:9" ht="19.5" customHeight="1">
      <c r="A238" s="399" t="s">
        <v>284</v>
      </c>
      <c r="B238" s="352" t="s">
        <v>243</v>
      </c>
      <c r="C238" s="440" t="s">
        <v>214</v>
      </c>
      <c r="D238" s="416" t="s">
        <v>220</v>
      </c>
      <c r="E238" s="498" t="s">
        <v>247</v>
      </c>
      <c r="F238" s="416" t="s">
        <v>283</v>
      </c>
      <c r="G238" s="141">
        <v>96895</v>
      </c>
      <c r="H238" s="141">
        <v>96895</v>
      </c>
      <c r="I238" s="135">
        <f t="shared" si="6"/>
        <v>100</v>
      </c>
    </row>
    <row r="239" spans="1:9" ht="37.5" customHeight="1">
      <c r="A239" s="397" t="s">
        <v>13</v>
      </c>
      <c r="B239" s="528" t="s">
        <v>243</v>
      </c>
      <c r="C239" s="358" t="s">
        <v>214</v>
      </c>
      <c r="D239" s="359" t="s">
        <v>220</v>
      </c>
      <c r="E239" s="497" t="s">
        <v>410</v>
      </c>
      <c r="F239" s="529"/>
      <c r="G239" s="140">
        <f>G240+G241+G242</f>
        <v>801750</v>
      </c>
      <c r="H239" s="140">
        <f>H240+H241+H242</f>
        <v>675711.04</v>
      </c>
      <c r="I239" s="135">
        <f t="shared" si="6"/>
        <v>84.27951855316496</v>
      </c>
    </row>
    <row r="240" spans="1:9" ht="29.25" customHeight="1">
      <c r="A240" s="527" t="s">
        <v>457</v>
      </c>
      <c r="B240" s="352" t="s">
        <v>243</v>
      </c>
      <c r="C240" s="440" t="s">
        <v>214</v>
      </c>
      <c r="D240" s="416" t="s">
        <v>220</v>
      </c>
      <c r="E240" s="498" t="s">
        <v>410</v>
      </c>
      <c r="F240" s="416" t="s">
        <v>286</v>
      </c>
      <c r="G240" s="141">
        <v>311609.64</v>
      </c>
      <c r="H240" s="141">
        <v>210259.64</v>
      </c>
      <c r="I240" s="135">
        <f>H240/G240*100</f>
        <v>67.47533227791027</v>
      </c>
    </row>
    <row r="241" spans="1:9" ht="24" customHeight="1">
      <c r="A241" s="399" t="s">
        <v>143</v>
      </c>
      <c r="B241" s="352" t="s">
        <v>243</v>
      </c>
      <c r="C241" s="440" t="s">
        <v>214</v>
      </c>
      <c r="D241" s="416" t="s">
        <v>220</v>
      </c>
      <c r="E241" s="498" t="s">
        <v>410</v>
      </c>
      <c r="F241" s="416" t="s">
        <v>144</v>
      </c>
      <c r="G241" s="141">
        <v>28810.36</v>
      </c>
      <c r="H241" s="141">
        <v>28810.36</v>
      </c>
      <c r="I241" s="135">
        <f>H241/G241*100</f>
        <v>100</v>
      </c>
    </row>
    <row r="242" spans="1:9" ht="19.5" customHeight="1">
      <c r="A242" s="350" t="s">
        <v>284</v>
      </c>
      <c r="B242" s="352" t="s">
        <v>243</v>
      </c>
      <c r="C242" s="440" t="s">
        <v>214</v>
      </c>
      <c r="D242" s="416" t="s">
        <v>220</v>
      </c>
      <c r="E242" s="498" t="s">
        <v>410</v>
      </c>
      <c r="F242" s="416" t="s">
        <v>283</v>
      </c>
      <c r="G242" s="141">
        <v>461330</v>
      </c>
      <c r="H242" s="141">
        <v>436641.04</v>
      </c>
      <c r="I242" s="135">
        <f>H242/G242*100</f>
        <v>94.64830815251555</v>
      </c>
    </row>
    <row r="243" spans="1:9" ht="66" customHeight="1">
      <c r="A243" s="385" t="s">
        <v>495</v>
      </c>
      <c r="B243" s="487" t="s">
        <v>243</v>
      </c>
      <c r="C243" s="496" t="s">
        <v>214</v>
      </c>
      <c r="D243" s="415" t="s">
        <v>220</v>
      </c>
      <c r="E243" s="497" t="s">
        <v>413</v>
      </c>
      <c r="F243" s="416"/>
      <c r="G243" s="140">
        <f>G244+G245+G246</f>
        <v>10754782.1</v>
      </c>
      <c r="H243" s="140">
        <f>H244+H245+H246</f>
        <v>10754782.1</v>
      </c>
      <c r="I243" s="135">
        <f t="shared" si="6"/>
        <v>100</v>
      </c>
    </row>
    <row r="244" spans="1:9" ht="18.75" customHeight="1">
      <c r="A244" s="350" t="s">
        <v>655</v>
      </c>
      <c r="B244" s="530" t="s">
        <v>243</v>
      </c>
      <c r="C244" s="440" t="s">
        <v>214</v>
      </c>
      <c r="D244" s="416" t="s">
        <v>220</v>
      </c>
      <c r="E244" s="498" t="s">
        <v>413</v>
      </c>
      <c r="F244" s="416" t="s">
        <v>454</v>
      </c>
      <c r="G244" s="141">
        <v>7373018.85</v>
      </c>
      <c r="H244" s="141">
        <v>7373018.85</v>
      </c>
      <c r="I244" s="135">
        <f t="shared" si="6"/>
        <v>100</v>
      </c>
    </row>
    <row r="245" spans="1:9" ht="41.25" customHeight="1">
      <c r="A245" s="350" t="s">
        <v>521</v>
      </c>
      <c r="B245" s="530" t="s">
        <v>243</v>
      </c>
      <c r="C245" s="440" t="s">
        <v>214</v>
      </c>
      <c r="D245" s="416" t="s">
        <v>220</v>
      </c>
      <c r="E245" s="498" t="s">
        <v>413</v>
      </c>
      <c r="F245" s="416" t="s">
        <v>107</v>
      </c>
      <c r="G245" s="141">
        <v>2190763.25</v>
      </c>
      <c r="H245" s="141">
        <v>2190763.25</v>
      </c>
      <c r="I245" s="135">
        <f>H245/G245*100</f>
        <v>100</v>
      </c>
    </row>
    <row r="246" spans="1:9" ht="58.5" customHeight="1">
      <c r="A246" s="350" t="s">
        <v>0</v>
      </c>
      <c r="B246" s="530" t="s">
        <v>243</v>
      </c>
      <c r="C246" s="440" t="s">
        <v>214</v>
      </c>
      <c r="D246" s="416" t="s">
        <v>220</v>
      </c>
      <c r="E246" s="498" t="s">
        <v>413</v>
      </c>
      <c r="F246" s="416" t="s">
        <v>1</v>
      </c>
      <c r="G246" s="141">
        <v>1191000</v>
      </c>
      <c r="H246" s="141">
        <v>1191000</v>
      </c>
      <c r="I246" s="135">
        <f t="shared" si="6"/>
        <v>100</v>
      </c>
    </row>
    <row r="247" spans="1:9" ht="18.75" customHeight="1">
      <c r="A247" s="417" t="s">
        <v>207</v>
      </c>
      <c r="B247" s="352" t="s">
        <v>243</v>
      </c>
      <c r="C247" s="353" t="s">
        <v>214</v>
      </c>
      <c r="D247" s="354" t="s">
        <v>222</v>
      </c>
      <c r="E247" s="483"/>
      <c r="F247" s="529"/>
      <c r="G247" s="484">
        <f>G248+G252+G254+G256+G250</f>
        <v>27793650.86</v>
      </c>
      <c r="H247" s="484">
        <f>H248+H252+H254+H256+H250</f>
        <v>27793650.86</v>
      </c>
      <c r="I247" s="135">
        <f t="shared" si="6"/>
        <v>100</v>
      </c>
    </row>
    <row r="248" spans="1:10" ht="28.5" customHeight="1">
      <c r="A248" s="385" t="s">
        <v>411</v>
      </c>
      <c r="B248" s="352" t="s">
        <v>243</v>
      </c>
      <c r="C248" s="358" t="s">
        <v>214</v>
      </c>
      <c r="D248" s="359" t="s">
        <v>222</v>
      </c>
      <c r="E248" s="497" t="s">
        <v>345</v>
      </c>
      <c r="F248" s="515"/>
      <c r="G248" s="140">
        <f>G249</f>
        <v>24087774.16</v>
      </c>
      <c r="H248" s="140">
        <f>H249</f>
        <v>24087774.16</v>
      </c>
      <c r="I248" s="135">
        <f t="shared" si="6"/>
        <v>100</v>
      </c>
      <c r="J248" s="22"/>
    </row>
    <row r="249" spans="1:10" ht="58.5" customHeight="1">
      <c r="A249" s="350" t="s">
        <v>0</v>
      </c>
      <c r="B249" s="352" t="s">
        <v>243</v>
      </c>
      <c r="C249" s="514" t="s">
        <v>214</v>
      </c>
      <c r="D249" s="515" t="s">
        <v>222</v>
      </c>
      <c r="E249" s="498" t="s">
        <v>345</v>
      </c>
      <c r="F249" s="515" t="s">
        <v>1</v>
      </c>
      <c r="G249" s="141">
        <v>24087774.16</v>
      </c>
      <c r="H249" s="141">
        <v>24087774.16</v>
      </c>
      <c r="I249" s="135">
        <f t="shared" si="6"/>
        <v>100</v>
      </c>
      <c r="J249" s="21"/>
    </row>
    <row r="250" spans="1:10" ht="45" customHeight="1">
      <c r="A250" s="385" t="s">
        <v>607</v>
      </c>
      <c r="B250" s="352" t="s">
        <v>243</v>
      </c>
      <c r="C250" s="358" t="s">
        <v>214</v>
      </c>
      <c r="D250" s="359" t="s">
        <v>222</v>
      </c>
      <c r="E250" s="497" t="s">
        <v>608</v>
      </c>
      <c r="F250" s="515"/>
      <c r="G250" s="140">
        <f>G251</f>
        <v>659822.64</v>
      </c>
      <c r="H250" s="140">
        <f>H251</f>
        <v>659822.64</v>
      </c>
      <c r="I250" s="135">
        <f t="shared" si="6"/>
        <v>100</v>
      </c>
      <c r="J250" s="21"/>
    </row>
    <row r="251" spans="1:10" ht="58.5" customHeight="1">
      <c r="A251" s="350" t="s">
        <v>0</v>
      </c>
      <c r="B251" s="352" t="s">
        <v>243</v>
      </c>
      <c r="C251" s="514" t="s">
        <v>214</v>
      </c>
      <c r="D251" s="515" t="s">
        <v>222</v>
      </c>
      <c r="E251" s="498" t="s">
        <v>608</v>
      </c>
      <c r="F251" s="515" t="s">
        <v>1</v>
      </c>
      <c r="G251" s="141">
        <v>659822.64</v>
      </c>
      <c r="H251" s="141">
        <v>659822.64</v>
      </c>
      <c r="I251" s="135">
        <f t="shared" si="6"/>
        <v>100</v>
      </c>
      <c r="J251" s="21"/>
    </row>
    <row r="252" spans="1:10" ht="25.5" customHeight="1">
      <c r="A252" s="385" t="s">
        <v>411</v>
      </c>
      <c r="B252" s="352" t="s">
        <v>243</v>
      </c>
      <c r="C252" s="358" t="s">
        <v>214</v>
      </c>
      <c r="D252" s="359" t="s">
        <v>222</v>
      </c>
      <c r="E252" s="497" t="s">
        <v>412</v>
      </c>
      <c r="F252" s="515"/>
      <c r="G252" s="140">
        <f>G253</f>
        <v>2350000</v>
      </c>
      <c r="H252" s="140">
        <f>H253</f>
        <v>2350000</v>
      </c>
      <c r="I252" s="135">
        <f aca="true" t="shared" si="7" ref="I252:I257">H252/G252*100</f>
        <v>100</v>
      </c>
      <c r="J252" s="21"/>
    </row>
    <row r="253" spans="1:10" ht="15.75" customHeight="1">
      <c r="A253" s="399" t="s">
        <v>284</v>
      </c>
      <c r="B253" s="352" t="s">
        <v>243</v>
      </c>
      <c r="C253" s="514" t="s">
        <v>214</v>
      </c>
      <c r="D253" s="515" t="s">
        <v>222</v>
      </c>
      <c r="E253" s="498" t="s">
        <v>412</v>
      </c>
      <c r="F253" s="515" t="s">
        <v>283</v>
      </c>
      <c r="G253" s="141">
        <v>2350000</v>
      </c>
      <c r="H253" s="141">
        <v>2350000</v>
      </c>
      <c r="I253" s="135">
        <f t="shared" si="7"/>
        <v>100</v>
      </c>
      <c r="J253" s="21"/>
    </row>
    <row r="254" spans="1:10" ht="28.5" customHeight="1">
      <c r="A254" s="385" t="s">
        <v>541</v>
      </c>
      <c r="B254" s="352" t="s">
        <v>243</v>
      </c>
      <c r="C254" s="358" t="s">
        <v>214</v>
      </c>
      <c r="D254" s="359" t="s">
        <v>222</v>
      </c>
      <c r="E254" s="497" t="s">
        <v>540</v>
      </c>
      <c r="F254" s="515"/>
      <c r="G254" s="140">
        <f>G255</f>
        <v>108554.06</v>
      </c>
      <c r="H254" s="140">
        <f>H255</f>
        <v>108554.06</v>
      </c>
      <c r="I254" s="135">
        <f t="shared" si="7"/>
        <v>100</v>
      </c>
      <c r="J254" s="108"/>
    </row>
    <row r="255" spans="1:10" ht="15.75" customHeight="1">
      <c r="A255" s="399" t="s">
        <v>284</v>
      </c>
      <c r="B255" s="352" t="s">
        <v>243</v>
      </c>
      <c r="C255" s="514" t="s">
        <v>214</v>
      </c>
      <c r="D255" s="515" t="s">
        <v>222</v>
      </c>
      <c r="E255" s="498" t="s">
        <v>540</v>
      </c>
      <c r="F255" s="515" t="s">
        <v>283</v>
      </c>
      <c r="G255" s="141">
        <v>108554.06</v>
      </c>
      <c r="H255" s="141">
        <v>108554.06</v>
      </c>
      <c r="I255" s="135">
        <f t="shared" si="7"/>
        <v>100</v>
      </c>
      <c r="J255" s="21"/>
    </row>
    <row r="256" spans="1:10" ht="43.5" customHeight="1">
      <c r="A256" s="385" t="s">
        <v>246</v>
      </c>
      <c r="B256" s="352" t="s">
        <v>243</v>
      </c>
      <c r="C256" s="358" t="s">
        <v>214</v>
      </c>
      <c r="D256" s="359" t="s">
        <v>222</v>
      </c>
      <c r="E256" s="497" t="s">
        <v>247</v>
      </c>
      <c r="F256" s="515"/>
      <c r="G256" s="140">
        <f>G257</f>
        <v>587500</v>
      </c>
      <c r="H256" s="140">
        <f>H257</f>
        <v>587500</v>
      </c>
      <c r="I256" s="135">
        <f t="shared" si="7"/>
        <v>100</v>
      </c>
      <c r="J256" s="21"/>
    </row>
    <row r="257" spans="1:10" ht="17.25" customHeight="1">
      <c r="A257" s="399" t="s">
        <v>284</v>
      </c>
      <c r="B257" s="352" t="s">
        <v>243</v>
      </c>
      <c r="C257" s="514" t="s">
        <v>214</v>
      </c>
      <c r="D257" s="515" t="s">
        <v>222</v>
      </c>
      <c r="E257" s="498" t="s">
        <v>247</v>
      </c>
      <c r="F257" s="515" t="s">
        <v>283</v>
      </c>
      <c r="G257" s="141">
        <v>587500</v>
      </c>
      <c r="H257" s="141">
        <v>587500</v>
      </c>
      <c r="I257" s="135">
        <f t="shared" si="7"/>
        <v>100</v>
      </c>
      <c r="J257" s="21"/>
    </row>
    <row r="258" spans="1:9" ht="18" customHeight="1">
      <c r="A258" s="525" t="s">
        <v>282</v>
      </c>
      <c r="B258" s="352" t="s">
        <v>243</v>
      </c>
      <c r="C258" s="481" t="s">
        <v>214</v>
      </c>
      <c r="D258" s="482" t="s">
        <v>214</v>
      </c>
      <c r="E258" s="498"/>
      <c r="F258" s="416"/>
      <c r="G258" s="484">
        <f>G259+G265+G268+G262</f>
        <v>1935756.94</v>
      </c>
      <c r="H258" s="484">
        <f>H259+H265+H268+H262</f>
        <v>1735327.27</v>
      </c>
      <c r="I258" s="135">
        <f t="shared" si="6"/>
        <v>89.64592786117042</v>
      </c>
    </row>
    <row r="259" spans="1:9" ht="30" customHeight="1">
      <c r="A259" s="385" t="s">
        <v>175</v>
      </c>
      <c r="B259" s="352" t="s">
        <v>243</v>
      </c>
      <c r="C259" s="358" t="s">
        <v>214</v>
      </c>
      <c r="D259" s="415" t="s">
        <v>214</v>
      </c>
      <c r="E259" s="497" t="s">
        <v>349</v>
      </c>
      <c r="F259" s="415"/>
      <c r="G259" s="140">
        <f>SUM(G260:G261)</f>
        <v>96000</v>
      </c>
      <c r="H259" s="140">
        <f>SUM(H260:H261)</f>
        <v>91950.51999999999</v>
      </c>
      <c r="I259" s="135">
        <f t="shared" si="6"/>
        <v>95.78179166666666</v>
      </c>
    </row>
    <row r="260" spans="1:9" ht="28.5" customHeight="1">
      <c r="A260" s="350" t="s">
        <v>457</v>
      </c>
      <c r="B260" s="352" t="s">
        <v>243</v>
      </c>
      <c r="C260" s="514" t="s">
        <v>214</v>
      </c>
      <c r="D260" s="515" t="s">
        <v>214</v>
      </c>
      <c r="E260" s="498" t="s">
        <v>349</v>
      </c>
      <c r="F260" s="416" t="s">
        <v>286</v>
      </c>
      <c r="G260" s="141">
        <v>66000</v>
      </c>
      <c r="H260" s="141">
        <v>61950.52</v>
      </c>
      <c r="I260" s="135">
        <f t="shared" si="6"/>
        <v>93.86442424242423</v>
      </c>
    </row>
    <row r="261" spans="1:9" ht="16.5" customHeight="1">
      <c r="A261" s="350" t="s">
        <v>446</v>
      </c>
      <c r="B261" s="352" t="s">
        <v>243</v>
      </c>
      <c r="C261" s="514" t="s">
        <v>214</v>
      </c>
      <c r="D261" s="515" t="s">
        <v>214</v>
      </c>
      <c r="E261" s="498" t="s">
        <v>349</v>
      </c>
      <c r="F261" s="416" t="s">
        <v>447</v>
      </c>
      <c r="G261" s="141">
        <v>30000</v>
      </c>
      <c r="H261" s="141">
        <v>30000</v>
      </c>
      <c r="I261" s="135">
        <f t="shared" si="6"/>
        <v>100</v>
      </c>
    </row>
    <row r="262" spans="1:9" ht="26.25">
      <c r="A262" s="413" t="s">
        <v>408</v>
      </c>
      <c r="B262" s="352" t="s">
        <v>243</v>
      </c>
      <c r="C262" s="358" t="s">
        <v>214</v>
      </c>
      <c r="D262" s="359" t="s">
        <v>214</v>
      </c>
      <c r="E262" s="497" t="s">
        <v>407</v>
      </c>
      <c r="F262" s="415"/>
      <c r="G262" s="140">
        <f>G263+G264</f>
        <v>1410000</v>
      </c>
      <c r="H262" s="140">
        <f>H263+H264</f>
        <v>1236000</v>
      </c>
      <c r="I262" s="135">
        <f t="shared" si="6"/>
        <v>87.65957446808511</v>
      </c>
    </row>
    <row r="263" spans="1:9" ht="27" customHeight="1">
      <c r="A263" s="350" t="s">
        <v>457</v>
      </c>
      <c r="B263" s="352" t="s">
        <v>243</v>
      </c>
      <c r="C263" s="514" t="s">
        <v>214</v>
      </c>
      <c r="D263" s="515" t="s">
        <v>214</v>
      </c>
      <c r="E263" s="498" t="s">
        <v>407</v>
      </c>
      <c r="F263" s="416" t="s">
        <v>286</v>
      </c>
      <c r="G263" s="141">
        <v>787500</v>
      </c>
      <c r="H263" s="141">
        <v>651000</v>
      </c>
      <c r="I263" s="135">
        <f t="shared" si="6"/>
        <v>82.66666666666667</v>
      </c>
    </row>
    <row r="264" spans="1:9" ht="20.25" customHeight="1">
      <c r="A264" s="399" t="s">
        <v>284</v>
      </c>
      <c r="B264" s="352" t="s">
        <v>243</v>
      </c>
      <c r="C264" s="514" t="s">
        <v>214</v>
      </c>
      <c r="D264" s="515" t="s">
        <v>214</v>
      </c>
      <c r="E264" s="498" t="s">
        <v>407</v>
      </c>
      <c r="F264" s="416" t="s">
        <v>283</v>
      </c>
      <c r="G264" s="141">
        <v>622500</v>
      </c>
      <c r="H264" s="141">
        <v>585000</v>
      </c>
      <c r="I264" s="135">
        <f t="shared" si="6"/>
        <v>93.97590361445783</v>
      </c>
    </row>
    <row r="265" spans="1:9" ht="49.5" customHeight="1">
      <c r="A265" s="385" t="s">
        <v>176</v>
      </c>
      <c r="B265" s="352" t="s">
        <v>243</v>
      </c>
      <c r="C265" s="358" t="s">
        <v>214</v>
      </c>
      <c r="D265" s="415" t="s">
        <v>214</v>
      </c>
      <c r="E265" s="497" t="s">
        <v>409</v>
      </c>
      <c r="F265" s="415"/>
      <c r="G265" s="140">
        <f>SUM(G266:G267)</f>
        <v>160500</v>
      </c>
      <c r="H265" s="140">
        <f>SUM(H266:H267)</f>
        <v>142385</v>
      </c>
      <c r="I265" s="135">
        <f t="shared" si="6"/>
        <v>88.7133956386293</v>
      </c>
    </row>
    <row r="266" spans="1:9" ht="27" customHeight="1">
      <c r="A266" s="350" t="s">
        <v>457</v>
      </c>
      <c r="B266" s="352" t="s">
        <v>243</v>
      </c>
      <c r="C266" s="514" t="s">
        <v>214</v>
      </c>
      <c r="D266" s="515" t="s">
        <v>214</v>
      </c>
      <c r="E266" s="498" t="s">
        <v>409</v>
      </c>
      <c r="F266" s="416" t="s">
        <v>286</v>
      </c>
      <c r="G266" s="141">
        <v>90500</v>
      </c>
      <c r="H266" s="141">
        <v>77385</v>
      </c>
      <c r="I266" s="135">
        <f t="shared" si="6"/>
        <v>85.50828729281767</v>
      </c>
    </row>
    <row r="267" spans="1:9" ht="16.5" customHeight="1">
      <c r="A267" s="399" t="s">
        <v>284</v>
      </c>
      <c r="B267" s="352" t="s">
        <v>243</v>
      </c>
      <c r="C267" s="514" t="s">
        <v>214</v>
      </c>
      <c r="D267" s="515" t="s">
        <v>214</v>
      </c>
      <c r="E267" s="498" t="s">
        <v>409</v>
      </c>
      <c r="F267" s="515" t="s">
        <v>283</v>
      </c>
      <c r="G267" s="141">
        <v>70000</v>
      </c>
      <c r="H267" s="141">
        <v>65000</v>
      </c>
      <c r="I267" s="135">
        <f t="shared" si="6"/>
        <v>92.85714285714286</v>
      </c>
    </row>
    <row r="268" spans="1:9" ht="33.75" customHeight="1">
      <c r="A268" s="385" t="s">
        <v>350</v>
      </c>
      <c r="B268" s="352" t="s">
        <v>243</v>
      </c>
      <c r="C268" s="358" t="s">
        <v>214</v>
      </c>
      <c r="D268" s="415" t="s">
        <v>214</v>
      </c>
      <c r="E268" s="497" t="s">
        <v>351</v>
      </c>
      <c r="F268" s="416"/>
      <c r="G268" s="140">
        <f>G269+G270+G271</f>
        <v>269256.94</v>
      </c>
      <c r="H268" s="140">
        <f>H269+H270+H271</f>
        <v>264991.75</v>
      </c>
      <c r="I268" s="135">
        <f t="shared" si="6"/>
        <v>98.41594055105878</v>
      </c>
    </row>
    <row r="269" spans="1:9" ht="16.5" customHeight="1">
      <c r="A269" s="350" t="s">
        <v>657</v>
      </c>
      <c r="B269" s="352" t="s">
        <v>243</v>
      </c>
      <c r="C269" s="514" t="s">
        <v>214</v>
      </c>
      <c r="D269" s="416" t="s">
        <v>214</v>
      </c>
      <c r="E269" s="498" t="s">
        <v>351</v>
      </c>
      <c r="F269" s="416" t="s">
        <v>454</v>
      </c>
      <c r="G269" s="526">
        <v>148317.79</v>
      </c>
      <c r="H269" s="526">
        <v>148317.76</v>
      </c>
      <c r="I269" s="135">
        <f t="shared" si="6"/>
        <v>99.9999797731614</v>
      </c>
    </row>
    <row r="270" spans="1:9" ht="39.75" customHeight="1">
      <c r="A270" s="350" t="s">
        <v>654</v>
      </c>
      <c r="B270" s="352" t="s">
        <v>243</v>
      </c>
      <c r="C270" s="514" t="s">
        <v>214</v>
      </c>
      <c r="D270" s="416" t="s">
        <v>214</v>
      </c>
      <c r="E270" s="498" t="s">
        <v>351</v>
      </c>
      <c r="F270" s="416" t="s">
        <v>107</v>
      </c>
      <c r="G270" s="526">
        <v>44801.02</v>
      </c>
      <c r="H270" s="526">
        <v>44794.05</v>
      </c>
      <c r="I270" s="135">
        <f t="shared" si="6"/>
        <v>99.9844423185008</v>
      </c>
    </row>
    <row r="271" spans="1:9" ht="21" customHeight="1">
      <c r="A271" s="399" t="s">
        <v>284</v>
      </c>
      <c r="B271" s="352" t="s">
        <v>243</v>
      </c>
      <c r="C271" s="514" t="s">
        <v>214</v>
      </c>
      <c r="D271" s="416" t="s">
        <v>214</v>
      </c>
      <c r="E271" s="498" t="s">
        <v>351</v>
      </c>
      <c r="F271" s="416" t="s">
        <v>283</v>
      </c>
      <c r="G271" s="526">
        <v>76138.13</v>
      </c>
      <c r="H271" s="526">
        <v>71879.94</v>
      </c>
      <c r="I271" s="135">
        <f t="shared" si="6"/>
        <v>94.40728318386596</v>
      </c>
    </row>
    <row r="272" spans="1:9" ht="18.75" customHeight="1">
      <c r="A272" s="417" t="s">
        <v>235</v>
      </c>
      <c r="B272" s="352" t="s">
        <v>243</v>
      </c>
      <c r="C272" s="353" t="s">
        <v>214</v>
      </c>
      <c r="D272" s="482" t="s">
        <v>216</v>
      </c>
      <c r="E272" s="483"/>
      <c r="F272" s="482"/>
      <c r="G272" s="484">
        <f>G273+G286+G291+G280+G288+G294+G283</f>
        <v>14994637.370000001</v>
      </c>
      <c r="H272" s="484">
        <f>H273+H286+H291+H280+H288+H294+H283</f>
        <v>14512770.059999999</v>
      </c>
      <c r="I272" s="135">
        <f t="shared" si="6"/>
        <v>96.7864023776655</v>
      </c>
    </row>
    <row r="273" spans="1:9" ht="37.5" customHeight="1">
      <c r="A273" s="521" t="s">
        <v>181</v>
      </c>
      <c r="B273" s="352" t="s">
        <v>243</v>
      </c>
      <c r="C273" s="524" t="s">
        <v>214</v>
      </c>
      <c r="D273" s="523" t="s">
        <v>216</v>
      </c>
      <c r="E273" s="522" t="s">
        <v>352</v>
      </c>
      <c r="F273" s="523"/>
      <c r="G273" s="503">
        <f>SUM(G274:G279)</f>
        <v>9867280.98</v>
      </c>
      <c r="H273" s="503">
        <f>SUM(H274:H279)</f>
        <v>9681180.28</v>
      </c>
      <c r="I273" s="135">
        <f t="shared" si="6"/>
        <v>98.11396168430585</v>
      </c>
    </row>
    <row r="274" spans="1:9" ht="15.75" customHeight="1">
      <c r="A274" s="350" t="s">
        <v>655</v>
      </c>
      <c r="B274" s="352" t="s">
        <v>243</v>
      </c>
      <c r="C274" s="514" t="s">
        <v>214</v>
      </c>
      <c r="D274" s="416" t="s">
        <v>216</v>
      </c>
      <c r="E274" s="498" t="s">
        <v>352</v>
      </c>
      <c r="F274" s="416" t="s">
        <v>454</v>
      </c>
      <c r="G274" s="141">
        <v>7293789.25</v>
      </c>
      <c r="H274" s="141">
        <v>7259893</v>
      </c>
      <c r="I274" s="135">
        <f t="shared" si="6"/>
        <v>99.53527242372681</v>
      </c>
    </row>
    <row r="275" spans="1:9" ht="26.25" customHeight="1">
      <c r="A275" s="350" t="s">
        <v>658</v>
      </c>
      <c r="B275" s="352" t="s">
        <v>243</v>
      </c>
      <c r="C275" s="514" t="s">
        <v>214</v>
      </c>
      <c r="D275" s="416" t="s">
        <v>216</v>
      </c>
      <c r="E275" s="498" t="s">
        <v>352</v>
      </c>
      <c r="F275" s="416" t="s">
        <v>455</v>
      </c>
      <c r="G275" s="141">
        <v>136955.3</v>
      </c>
      <c r="H275" s="141">
        <v>136955.3</v>
      </c>
      <c r="I275" s="135">
        <f t="shared" si="6"/>
        <v>100</v>
      </c>
    </row>
    <row r="276" spans="1:9" ht="39">
      <c r="A276" s="350" t="s">
        <v>521</v>
      </c>
      <c r="B276" s="352" t="s">
        <v>243</v>
      </c>
      <c r="C276" s="514" t="s">
        <v>214</v>
      </c>
      <c r="D276" s="416" t="s">
        <v>216</v>
      </c>
      <c r="E276" s="498" t="s">
        <v>352</v>
      </c>
      <c r="F276" s="416" t="s">
        <v>107</v>
      </c>
      <c r="G276" s="141">
        <v>1780422.03</v>
      </c>
      <c r="H276" s="141">
        <v>1771812.17</v>
      </c>
      <c r="I276" s="135">
        <f t="shared" si="6"/>
        <v>99.51641465591166</v>
      </c>
    </row>
    <row r="277" spans="1:9" ht="28.5" customHeight="1">
      <c r="A277" s="350" t="s">
        <v>457</v>
      </c>
      <c r="B277" s="352" t="s">
        <v>243</v>
      </c>
      <c r="C277" s="514" t="s">
        <v>214</v>
      </c>
      <c r="D277" s="416" t="s">
        <v>216</v>
      </c>
      <c r="E277" s="498" t="s">
        <v>352</v>
      </c>
      <c r="F277" s="416" t="s">
        <v>286</v>
      </c>
      <c r="G277" s="141">
        <v>634750</v>
      </c>
      <c r="H277" s="141">
        <v>491277.26</v>
      </c>
      <c r="I277" s="135">
        <f t="shared" si="6"/>
        <v>77.39696888538795</v>
      </c>
    </row>
    <row r="278" spans="1:9" ht="25.5" customHeight="1">
      <c r="A278" s="350" t="s">
        <v>448</v>
      </c>
      <c r="B278" s="352" t="s">
        <v>243</v>
      </c>
      <c r="C278" s="514" t="s">
        <v>214</v>
      </c>
      <c r="D278" s="416" t="s">
        <v>216</v>
      </c>
      <c r="E278" s="498" t="s">
        <v>352</v>
      </c>
      <c r="F278" s="416" t="s">
        <v>451</v>
      </c>
      <c r="G278" s="141">
        <v>0</v>
      </c>
      <c r="H278" s="141">
        <v>-71</v>
      </c>
      <c r="I278" s="135">
        <v>0</v>
      </c>
    </row>
    <row r="279" spans="1:9" ht="19.5" customHeight="1">
      <c r="A279" s="350" t="s">
        <v>326</v>
      </c>
      <c r="B279" s="352" t="s">
        <v>243</v>
      </c>
      <c r="C279" s="514" t="s">
        <v>214</v>
      </c>
      <c r="D279" s="416" t="s">
        <v>216</v>
      </c>
      <c r="E279" s="498" t="s">
        <v>352</v>
      </c>
      <c r="F279" s="416" t="s">
        <v>327</v>
      </c>
      <c r="G279" s="141">
        <v>21364.4</v>
      </c>
      <c r="H279" s="141">
        <v>21313.55</v>
      </c>
      <c r="I279" s="135">
        <f t="shared" si="6"/>
        <v>99.76198723109471</v>
      </c>
    </row>
    <row r="280" spans="1:9" ht="58.5" customHeight="1">
      <c r="A280" s="385" t="s">
        <v>495</v>
      </c>
      <c r="B280" s="352" t="s">
        <v>243</v>
      </c>
      <c r="C280" s="358" t="s">
        <v>214</v>
      </c>
      <c r="D280" s="415" t="s">
        <v>216</v>
      </c>
      <c r="E280" s="497" t="s">
        <v>413</v>
      </c>
      <c r="F280" s="415"/>
      <c r="G280" s="140">
        <f>SUM(G281:G282)</f>
        <v>1476786.42</v>
      </c>
      <c r="H280" s="140">
        <f>SUM(H281:H282)</f>
        <v>1476786.42</v>
      </c>
      <c r="I280" s="135">
        <f aca="true" t="shared" si="8" ref="I280:I285">H280/G280*100</f>
        <v>100</v>
      </c>
    </row>
    <row r="281" spans="1:9" ht="24" customHeight="1">
      <c r="A281" s="350" t="s">
        <v>657</v>
      </c>
      <c r="B281" s="352" t="s">
        <v>243</v>
      </c>
      <c r="C281" s="514" t="s">
        <v>214</v>
      </c>
      <c r="D281" s="515" t="s">
        <v>216</v>
      </c>
      <c r="E281" s="498" t="s">
        <v>413</v>
      </c>
      <c r="F281" s="416" t="s">
        <v>454</v>
      </c>
      <c r="G281" s="141">
        <v>1100000</v>
      </c>
      <c r="H281" s="141">
        <v>1100000</v>
      </c>
      <c r="I281" s="135">
        <f t="shared" si="8"/>
        <v>100</v>
      </c>
    </row>
    <row r="282" spans="1:9" ht="43.5" customHeight="1">
      <c r="A282" s="350" t="s">
        <v>521</v>
      </c>
      <c r="B282" s="352" t="s">
        <v>243</v>
      </c>
      <c r="C282" s="514" t="s">
        <v>214</v>
      </c>
      <c r="D282" s="515" t="s">
        <v>216</v>
      </c>
      <c r="E282" s="498" t="s">
        <v>413</v>
      </c>
      <c r="F282" s="416" t="s">
        <v>107</v>
      </c>
      <c r="G282" s="141">
        <v>376786.42</v>
      </c>
      <c r="H282" s="141">
        <v>376786.42</v>
      </c>
      <c r="I282" s="135">
        <f t="shared" si="8"/>
        <v>100</v>
      </c>
    </row>
    <row r="283" spans="1:9" ht="54" customHeight="1">
      <c r="A283" s="385" t="s">
        <v>605</v>
      </c>
      <c r="B283" s="352" t="s">
        <v>243</v>
      </c>
      <c r="C283" s="358" t="s">
        <v>214</v>
      </c>
      <c r="D283" s="415" t="s">
        <v>216</v>
      </c>
      <c r="E283" s="497" t="s">
        <v>606</v>
      </c>
      <c r="F283" s="415"/>
      <c r="G283" s="140">
        <f>SUM(G284:G285)</f>
        <v>1104000</v>
      </c>
      <c r="H283" s="140">
        <f>SUM(H284:H285)</f>
        <v>1104000</v>
      </c>
      <c r="I283" s="135">
        <f t="shared" si="8"/>
        <v>100</v>
      </c>
    </row>
    <row r="284" spans="1:9" ht="43.5" customHeight="1">
      <c r="A284" s="350" t="s">
        <v>257</v>
      </c>
      <c r="B284" s="352" t="s">
        <v>243</v>
      </c>
      <c r="C284" s="514" t="s">
        <v>214</v>
      </c>
      <c r="D284" s="416" t="s">
        <v>216</v>
      </c>
      <c r="E284" s="498" t="s">
        <v>606</v>
      </c>
      <c r="F284" s="416" t="s">
        <v>286</v>
      </c>
      <c r="G284" s="141">
        <v>250000</v>
      </c>
      <c r="H284" s="141">
        <v>250000</v>
      </c>
      <c r="I284" s="135">
        <f t="shared" si="8"/>
        <v>100</v>
      </c>
    </row>
    <row r="285" spans="1:9" ht="19.5" customHeight="1">
      <c r="A285" s="399" t="s">
        <v>284</v>
      </c>
      <c r="B285" s="352" t="s">
        <v>243</v>
      </c>
      <c r="C285" s="514" t="s">
        <v>214</v>
      </c>
      <c r="D285" s="416" t="s">
        <v>216</v>
      </c>
      <c r="E285" s="498" t="s">
        <v>606</v>
      </c>
      <c r="F285" s="416" t="s">
        <v>283</v>
      </c>
      <c r="G285" s="141">
        <v>854000</v>
      </c>
      <c r="H285" s="141">
        <v>854000</v>
      </c>
      <c r="I285" s="135">
        <f t="shared" si="8"/>
        <v>100</v>
      </c>
    </row>
    <row r="286" spans="1:9" ht="64.5" customHeight="1">
      <c r="A286" s="385" t="s">
        <v>195</v>
      </c>
      <c r="B286" s="352" t="s">
        <v>243</v>
      </c>
      <c r="C286" s="358" t="s">
        <v>214</v>
      </c>
      <c r="D286" s="415" t="s">
        <v>216</v>
      </c>
      <c r="E286" s="497" t="s">
        <v>353</v>
      </c>
      <c r="F286" s="415"/>
      <c r="G286" s="140">
        <f>SUM(G287:G287)</f>
        <v>79865</v>
      </c>
      <c r="H286" s="140">
        <f>SUM(H287:H287)</f>
        <v>79432</v>
      </c>
      <c r="I286" s="135">
        <f t="shared" si="6"/>
        <v>99.45783509672572</v>
      </c>
    </row>
    <row r="287" spans="1:9" ht="24" customHeight="1">
      <c r="A287" s="350" t="s">
        <v>257</v>
      </c>
      <c r="B287" s="352" t="s">
        <v>243</v>
      </c>
      <c r="C287" s="514" t="s">
        <v>214</v>
      </c>
      <c r="D287" s="416" t="s">
        <v>216</v>
      </c>
      <c r="E287" s="498" t="s">
        <v>353</v>
      </c>
      <c r="F287" s="416" t="s">
        <v>286</v>
      </c>
      <c r="G287" s="141">
        <v>79865</v>
      </c>
      <c r="H287" s="141">
        <v>79432</v>
      </c>
      <c r="I287" s="135">
        <f t="shared" si="6"/>
        <v>99.45783509672572</v>
      </c>
    </row>
    <row r="288" spans="1:9" ht="78.75" customHeight="1">
      <c r="A288" s="397" t="s">
        <v>656</v>
      </c>
      <c r="B288" s="352" t="s">
        <v>243</v>
      </c>
      <c r="C288" s="358" t="s">
        <v>214</v>
      </c>
      <c r="D288" s="415" t="s">
        <v>216</v>
      </c>
      <c r="E288" s="497" t="s">
        <v>494</v>
      </c>
      <c r="F288" s="415"/>
      <c r="G288" s="140">
        <f>G289+G290</f>
        <v>687000</v>
      </c>
      <c r="H288" s="140">
        <f>SUM(H289:H290)</f>
        <v>687000</v>
      </c>
      <c r="I288" s="135">
        <f>H288/G288*100</f>
        <v>100</v>
      </c>
    </row>
    <row r="289" spans="1:9" ht="27.75" customHeight="1">
      <c r="A289" s="350" t="s">
        <v>655</v>
      </c>
      <c r="B289" s="352" t="s">
        <v>243</v>
      </c>
      <c r="C289" s="514" t="s">
        <v>214</v>
      </c>
      <c r="D289" s="515" t="s">
        <v>216</v>
      </c>
      <c r="E289" s="498" t="s">
        <v>494</v>
      </c>
      <c r="F289" s="416" t="s">
        <v>454</v>
      </c>
      <c r="G289" s="141">
        <v>337000</v>
      </c>
      <c r="H289" s="141">
        <v>337000</v>
      </c>
      <c r="I289" s="135">
        <f>H289/G289*100</f>
        <v>100</v>
      </c>
    </row>
    <row r="290" spans="1:9" ht="39.75" customHeight="1">
      <c r="A290" s="350" t="s">
        <v>654</v>
      </c>
      <c r="B290" s="352" t="s">
        <v>243</v>
      </c>
      <c r="C290" s="514" t="s">
        <v>214</v>
      </c>
      <c r="D290" s="515" t="s">
        <v>216</v>
      </c>
      <c r="E290" s="498" t="s">
        <v>494</v>
      </c>
      <c r="F290" s="416" t="s">
        <v>107</v>
      </c>
      <c r="G290" s="141">
        <v>350000</v>
      </c>
      <c r="H290" s="141">
        <v>350000</v>
      </c>
      <c r="I290" s="135">
        <f>H290/G290*100</f>
        <v>100</v>
      </c>
    </row>
    <row r="291" spans="1:9" ht="25.5" customHeight="1">
      <c r="A291" s="385" t="s">
        <v>182</v>
      </c>
      <c r="B291" s="352" t="s">
        <v>243</v>
      </c>
      <c r="C291" s="358" t="s">
        <v>214</v>
      </c>
      <c r="D291" s="415" t="s">
        <v>216</v>
      </c>
      <c r="E291" s="497" t="s">
        <v>354</v>
      </c>
      <c r="F291" s="415"/>
      <c r="G291" s="140">
        <f>G292+G293</f>
        <v>1699079.97</v>
      </c>
      <c r="H291" s="140">
        <f>H292+H293</f>
        <v>1419511.3599999999</v>
      </c>
      <c r="I291" s="135">
        <f t="shared" si="6"/>
        <v>83.54588277560589</v>
      </c>
    </row>
    <row r="292" spans="1:9" ht="35.25" customHeight="1">
      <c r="A292" s="350" t="s">
        <v>457</v>
      </c>
      <c r="B292" s="352" t="s">
        <v>243</v>
      </c>
      <c r="C292" s="514" t="s">
        <v>214</v>
      </c>
      <c r="D292" s="416" t="s">
        <v>216</v>
      </c>
      <c r="E292" s="498" t="s">
        <v>354</v>
      </c>
      <c r="F292" s="416" t="s">
        <v>286</v>
      </c>
      <c r="G292" s="141">
        <v>652072</v>
      </c>
      <c r="H292" s="141">
        <v>454082.67</v>
      </c>
      <c r="I292" s="135">
        <f t="shared" si="6"/>
        <v>69.63689132488436</v>
      </c>
    </row>
    <row r="293" spans="1:9" ht="18.75" customHeight="1">
      <c r="A293" s="399" t="s">
        <v>284</v>
      </c>
      <c r="B293" s="352" t="s">
        <v>243</v>
      </c>
      <c r="C293" s="514" t="s">
        <v>214</v>
      </c>
      <c r="D293" s="416" t="s">
        <v>216</v>
      </c>
      <c r="E293" s="498" t="s">
        <v>354</v>
      </c>
      <c r="F293" s="416" t="s">
        <v>283</v>
      </c>
      <c r="G293" s="141">
        <v>1047007.97</v>
      </c>
      <c r="H293" s="141">
        <v>965428.69</v>
      </c>
      <c r="I293" s="135">
        <f t="shared" si="6"/>
        <v>92.20834202436873</v>
      </c>
    </row>
    <row r="294" spans="1:9" ht="31.5" customHeight="1">
      <c r="A294" s="385" t="s">
        <v>544</v>
      </c>
      <c r="B294" s="352" t="s">
        <v>243</v>
      </c>
      <c r="C294" s="358" t="s">
        <v>214</v>
      </c>
      <c r="D294" s="415" t="s">
        <v>216</v>
      </c>
      <c r="E294" s="497" t="s">
        <v>543</v>
      </c>
      <c r="F294" s="415"/>
      <c r="G294" s="140">
        <f>G295</f>
        <v>80625</v>
      </c>
      <c r="H294" s="140">
        <f>H295</f>
        <v>64860</v>
      </c>
      <c r="I294" s="135">
        <f>H294/G294*100</f>
        <v>80.44651162790699</v>
      </c>
    </row>
    <row r="295" spans="1:9" ht="30" customHeight="1">
      <c r="A295" s="350" t="s">
        <v>457</v>
      </c>
      <c r="B295" s="352" t="s">
        <v>243</v>
      </c>
      <c r="C295" s="514" t="s">
        <v>214</v>
      </c>
      <c r="D295" s="416" t="s">
        <v>216</v>
      </c>
      <c r="E295" s="498" t="s">
        <v>543</v>
      </c>
      <c r="F295" s="416" t="s">
        <v>286</v>
      </c>
      <c r="G295" s="141">
        <v>80625</v>
      </c>
      <c r="H295" s="141">
        <v>64860</v>
      </c>
      <c r="I295" s="135">
        <f>H295/G295*100</f>
        <v>80.44651162790699</v>
      </c>
    </row>
    <row r="296" spans="1:9" ht="24.75" customHeight="1">
      <c r="A296" s="470" t="s">
        <v>279</v>
      </c>
      <c r="B296" s="466" t="s">
        <v>243</v>
      </c>
      <c r="C296" s="471" t="s">
        <v>215</v>
      </c>
      <c r="D296" s="460"/>
      <c r="E296" s="461"/>
      <c r="F296" s="460"/>
      <c r="G296" s="462">
        <f>G297</f>
        <v>19197332.869999997</v>
      </c>
      <c r="H296" s="462">
        <f>H297</f>
        <v>18308198.869999997</v>
      </c>
      <c r="I296" s="136">
        <f t="shared" si="6"/>
        <v>95.3684503674494</v>
      </c>
    </row>
    <row r="297" spans="1:9" ht="13.5" customHeight="1">
      <c r="A297" s="417" t="s">
        <v>236</v>
      </c>
      <c r="B297" s="352" t="s">
        <v>243</v>
      </c>
      <c r="C297" s="483" t="s">
        <v>215</v>
      </c>
      <c r="D297" s="482" t="s">
        <v>213</v>
      </c>
      <c r="E297" s="483"/>
      <c r="F297" s="482"/>
      <c r="G297" s="520">
        <f>G298+G311+G315+G317</f>
        <v>19197332.869999997</v>
      </c>
      <c r="H297" s="520">
        <f>H298+H311+H315+H317</f>
        <v>18308198.869999997</v>
      </c>
      <c r="I297" s="135">
        <f aca="true" t="shared" si="9" ref="I297:I343">H297/G297*100</f>
        <v>95.3684503674494</v>
      </c>
    </row>
    <row r="298" spans="1:9" ht="30.75" customHeight="1">
      <c r="A298" s="521" t="s">
        <v>183</v>
      </c>
      <c r="B298" s="352" t="s">
        <v>243</v>
      </c>
      <c r="C298" s="522" t="s">
        <v>215</v>
      </c>
      <c r="D298" s="523" t="s">
        <v>213</v>
      </c>
      <c r="E298" s="575" t="s">
        <v>355</v>
      </c>
      <c r="F298" s="523"/>
      <c r="G298" s="576">
        <f>G299</f>
        <v>17292468.299999997</v>
      </c>
      <c r="H298" s="576">
        <f>H299</f>
        <v>16572057.09</v>
      </c>
      <c r="I298" s="135">
        <f t="shared" si="9"/>
        <v>95.8339596320093</v>
      </c>
    </row>
    <row r="299" spans="1:9" ht="57.75" customHeight="1">
      <c r="A299" s="351" t="s">
        <v>184</v>
      </c>
      <c r="B299" s="352" t="s">
        <v>243</v>
      </c>
      <c r="C299" s="483" t="s">
        <v>185</v>
      </c>
      <c r="D299" s="482" t="s">
        <v>213</v>
      </c>
      <c r="E299" s="483" t="s">
        <v>356</v>
      </c>
      <c r="F299" s="482"/>
      <c r="G299" s="520">
        <f>G300+G302+G305+G308+G313</f>
        <v>17292468.299999997</v>
      </c>
      <c r="H299" s="520">
        <f>H300+H302+H305+H308+H313</f>
        <v>16572057.09</v>
      </c>
      <c r="I299" s="135">
        <f t="shared" si="9"/>
        <v>95.8339596320093</v>
      </c>
    </row>
    <row r="300" spans="1:9" ht="14.25" customHeight="1">
      <c r="A300" s="385" t="s">
        <v>186</v>
      </c>
      <c r="B300" s="352" t="s">
        <v>243</v>
      </c>
      <c r="C300" s="496" t="s">
        <v>215</v>
      </c>
      <c r="D300" s="415" t="s">
        <v>213</v>
      </c>
      <c r="E300" s="497" t="s">
        <v>357</v>
      </c>
      <c r="F300" s="415"/>
      <c r="G300" s="140">
        <f>SUM(G301:G301)</f>
        <v>11283075</v>
      </c>
      <c r="H300" s="140">
        <f>SUM(H301:H301)</f>
        <v>11264895.41</v>
      </c>
      <c r="I300" s="135">
        <f t="shared" si="9"/>
        <v>99.83887734505001</v>
      </c>
    </row>
    <row r="301" spans="1:9" ht="55.5" customHeight="1">
      <c r="A301" s="350" t="s">
        <v>0</v>
      </c>
      <c r="B301" s="352" t="s">
        <v>243</v>
      </c>
      <c r="C301" s="513" t="s">
        <v>215</v>
      </c>
      <c r="D301" s="416" t="s">
        <v>213</v>
      </c>
      <c r="E301" s="498" t="s">
        <v>357</v>
      </c>
      <c r="F301" s="416" t="s">
        <v>1</v>
      </c>
      <c r="G301" s="141">
        <v>11283075</v>
      </c>
      <c r="H301" s="141">
        <v>11264895.41</v>
      </c>
      <c r="I301" s="135">
        <f t="shared" si="9"/>
        <v>99.83887734505001</v>
      </c>
    </row>
    <row r="302" spans="1:9" ht="55.5" customHeight="1">
      <c r="A302" s="413" t="s">
        <v>498</v>
      </c>
      <c r="B302" s="352" t="s">
        <v>243</v>
      </c>
      <c r="C302" s="496" t="s">
        <v>215</v>
      </c>
      <c r="D302" s="415" t="s">
        <v>213</v>
      </c>
      <c r="E302" s="497" t="s">
        <v>497</v>
      </c>
      <c r="F302" s="416"/>
      <c r="G302" s="140">
        <f>G303+G304</f>
        <v>2829385</v>
      </c>
      <c r="H302" s="140">
        <f>H303+H304</f>
        <v>2825391.67</v>
      </c>
      <c r="I302" s="135">
        <f t="shared" si="9"/>
        <v>99.85886226158688</v>
      </c>
    </row>
    <row r="303" spans="1:9" ht="55.5" customHeight="1">
      <c r="A303" s="350" t="s">
        <v>457</v>
      </c>
      <c r="B303" s="352" t="s">
        <v>243</v>
      </c>
      <c r="C303" s="514" t="s">
        <v>215</v>
      </c>
      <c r="D303" s="416" t="s">
        <v>213</v>
      </c>
      <c r="E303" s="498" t="s">
        <v>497</v>
      </c>
      <c r="F303" s="416" t="s">
        <v>286</v>
      </c>
      <c r="G303" s="141">
        <v>500000</v>
      </c>
      <c r="H303" s="141">
        <v>496006.67</v>
      </c>
      <c r="I303" s="135">
        <f>H303/G303*100</f>
        <v>99.201334</v>
      </c>
    </row>
    <row r="304" spans="1:9" ht="30" customHeight="1">
      <c r="A304" s="350" t="s">
        <v>284</v>
      </c>
      <c r="B304" s="352" t="s">
        <v>243</v>
      </c>
      <c r="C304" s="513" t="s">
        <v>215</v>
      </c>
      <c r="D304" s="416" t="s">
        <v>213</v>
      </c>
      <c r="E304" s="498" t="s">
        <v>497</v>
      </c>
      <c r="F304" s="416" t="s">
        <v>283</v>
      </c>
      <c r="G304" s="141">
        <v>2329385</v>
      </c>
      <c r="H304" s="141">
        <v>2329385</v>
      </c>
      <c r="I304" s="135">
        <f>H304/G304*100</f>
        <v>100</v>
      </c>
    </row>
    <row r="305" spans="1:9" ht="24.75" customHeight="1">
      <c r="A305" s="413" t="s">
        <v>621</v>
      </c>
      <c r="B305" s="352" t="s">
        <v>243</v>
      </c>
      <c r="C305" s="496" t="s">
        <v>215</v>
      </c>
      <c r="D305" s="415" t="s">
        <v>213</v>
      </c>
      <c r="E305" s="497" t="s">
        <v>101</v>
      </c>
      <c r="F305" s="415"/>
      <c r="G305" s="140">
        <f>SUM(G306:G307)</f>
        <v>92611.79000000001</v>
      </c>
      <c r="H305" s="140">
        <f>SUM(H306:H307)</f>
        <v>92611.79000000001</v>
      </c>
      <c r="I305" s="135">
        <f t="shared" si="9"/>
        <v>100</v>
      </c>
    </row>
    <row r="306" spans="1:9" ht="81" customHeight="1">
      <c r="A306" s="350" t="s">
        <v>546</v>
      </c>
      <c r="B306" s="352" t="s">
        <v>243</v>
      </c>
      <c r="C306" s="513" t="s">
        <v>215</v>
      </c>
      <c r="D306" s="416" t="s">
        <v>213</v>
      </c>
      <c r="E306" s="498" t="s">
        <v>101</v>
      </c>
      <c r="F306" s="416" t="s">
        <v>283</v>
      </c>
      <c r="G306" s="141">
        <v>24114.18</v>
      </c>
      <c r="H306" s="141">
        <v>24114.18</v>
      </c>
      <c r="I306" s="135">
        <f t="shared" si="9"/>
        <v>100</v>
      </c>
    </row>
    <row r="307" spans="1:9" ht="93.75" customHeight="1">
      <c r="A307" s="518" t="s">
        <v>496</v>
      </c>
      <c r="B307" s="352" t="s">
        <v>243</v>
      </c>
      <c r="C307" s="513" t="s">
        <v>215</v>
      </c>
      <c r="D307" s="416" t="s">
        <v>213</v>
      </c>
      <c r="E307" s="498" t="s">
        <v>101</v>
      </c>
      <c r="F307" s="416" t="s">
        <v>283</v>
      </c>
      <c r="G307" s="141">
        <v>68497.61</v>
      </c>
      <c r="H307" s="141">
        <v>68497.61</v>
      </c>
      <c r="I307" s="135">
        <f>H307/G307*100</f>
        <v>100</v>
      </c>
    </row>
    <row r="308" spans="1:9" ht="54.75" customHeight="1">
      <c r="A308" s="385" t="s">
        <v>653</v>
      </c>
      <c r="B308" s="352" t="s">
        <v>243</v>
      </c>
      <c r="C308" s="358" t="s">
        <v>215</v>
      </c>
      <c r="D308" s="415" t="s">
        <v>213</v>
      </c>
      <c r="E308" s="519" t="s">
        <v>133</v>
      </c>
      <c r="F308" s="415"/>
      <c r="G308" s="140">
        <f>G309+G310</f>
        <v>587396.51</v>
      </c>
      <c r="H308" s="140">
        <f>H309+H310</f>
        <v>587356.17</v>
      </c>
      <c r="I308" s="135">
        <f t="shared" si="9"/>
        <v>99.9931324072729</v>
      </c>
    </row>
    <row r="309" spans="1:9" ht="36" customHeight="1">
      <c r="A309" s="350" t="s">
        <v>457</v>
      </c>
      <c r="B309" s="352" t="s">
        <v>243</v>
      </c>
      <c r="C309" s="514" t="s">
        <v>215</v>
      </c>
      <c r="D309" s="416" t="s">
        <v>213</v>
      </c>
      <c r="E309" s="498" t="s">
        <v>133</v>
      </c>
      <c r="F309" s="416" t="s">
        <v>286</v>
      </c>
      <c r="G309" s="141">
        <v>5050.51</v>
      </c>
      <c r="H309" s="141">
        <v>5010.17</v>
      </c>
      <c r="I309" s="135">
        <f t="shared" si="9"/>
        <v>99.20126878275659</v>
      </c>
    </row>
    <row r="310" spans="1:9" ht="15" customHeight="1">
      <c r="A310" s="350" t="s">
        <v>284</v>
      </c>
      <c r="B310" s="352" t="s">
        <v>243</v>
      </c>
      <c r="C310" s="513" t="s">
        <v>215</v>
      </c>
      <c r="D310" s="416" t="s">
        <v>213</v>
      </c>
      <c r="E310" s="498" t="s">
        <v>133</v>
      </c>
      <c r="F310" s="416" t="s">
        <v>283</v>
      </c>
      <c r="G310" s="141">
        <v>582346</v>
      </c>
      <c r="H310" s="141">
        <v>582346</v>
      </c>
      <c r="I310" s="135">
        <f t="shared" si="9"/>
        <v>100</v>
      </c>
    </row>
    <row r="311" spans="1:9" ht="28.5" customHeight="1">
      <c r="A311" s="385" t="s">
        <v>620</v>
      </c>
      <c r="B311" s="352" t="s">
        <v>243</v>
      </c>
      <c r="C311" s="358" t="s">
        <v>215</v>
      </c>
      <c r="D311" s="415" t="s">
        <v>213</v>
      </c>
      <c r="E311" s="497" t="s">
        <v>359</v>
      </c>
      <c r="F311" s="415"/>
      <c r="G311" s="140">
        <f>G312</f>
        <v>160000</v>
      </c>
      <c r="H311" s="140">
        <f>H312</f>
        <v>104526.78</v>
      </c>
      <c r="I311" s="135">
        <f t="shared" si="9"/>
        <v>65.3292375</v>
      </c>
    </row>
    <row r="312" spans="1:9" ht="13.5" customHeight="1">
      <c r="A312" s="350" t="s">
        <v>284</v>
      </c>
      <c r="B312" s="352" t="s">
        <v>243</v>
      </c>
      <c r="C312" s="514" t="s">
        <v>215</v>
      </c>
      <c r="D312" s="416" t="s">
        <v>213</v>
      </c>
      <c r="E312" s="498" t="s">
        <v>359</v>
      </c>
      <c r="F312" s="416" t="s">
        <v>283</v>
      </c>
      <c r="G312" s="141">
        <v>160000</v>
      </c>
      <c r="H312" s="141">
        <v>104526.78</v>
      </c>
      <c r="I312" s="135">
        <f t="shared" si="9"/>
        <v>65.3292375</v>
      </c>
    </row>
    <row r="313" spans="1:9" ht="56.25" customHeight="1">
      <c r="A313" s="386" t="s">
        <v>545</v>
      </c>
      <c r="B313" s="352" t="s">
        <v>243</v>
      </c>
      <c r="C313" s="496" t="s">
        <v>215</v>
      </c>
      <c r="D313" s="415" t="s">
        <v>213</v>
      </c>
      <c r="E313" s="497" t="s">
        <v>358</v>
      </c>
      <c r="F313" s="415"/>
      <c r="G313" s="140">
        <f>G314</f>
        <v>2500000</v>
      </c>
      <c r="H313" s="140">
        <f>H314</f>
        <v>1801802.05</v>
      </c>
      <c r="I313" s="135">
        <f aca="true" t="shared" si="10" ref="I313:I318">H313/G313*100</f>
        <v>72.07208200000001</v>
      </c>
    </row>
    <row r="314" spans="1:9" ht="54" customHeight="1">
      <c r="A314" s="350" t="s">
        <v>0</v>
      </c>
      <c r="B314" s="352" t="s">
        <v>243</v>
      </c>
      <c r="C314" s="440" t="s">
        <v>215</v>
      </c>
      <c r="D314" s="416" t="s">
        <v>213</v>
      </c>
      <c r="E314" s="498" t="s">
        <v>358</v>
      </c>
      <c r="F314" s="416" t="s">
        <v>1</v>
      </c>
      <c r="G314" s="141">
        <v>2500000</v>
      </c>
      <c r="H314" s="141">
        <v>1801802.05</v>
      </c>
      <c r="I314" s="135">
        <f t="shared" si="10"/>
        <v>72.07208200000001</v>
      </c>
    </row>
    <row r="315" spans="1:9" ht="54" customHeight="1">
      <c r="A315" s="413" t="s">
        <v>456</v>
      </c>
      <c r="B315" s="352" t="s">
        <v>243</v>
      </c>
      <c r="C315" s="358" t="s">
        <v>215</v>
      </c>
      <c r="D315" s="415" t="s">
        <v>213</v>
      </c>
      <c r="E315" s="497" t="s">
        <v>132</v>
      </c>
      <c r="F315" s="415"/>
      <c r="G315" s="140">
        <f>G316</f>
        <v>1631615</v>
      </c>
      <c r="H315" s="140">
        <f>H316</f>
        <v>1631615</v>
      </c>
      <c r="I315" s="135">
        <f t="shared" si="10"/>
        <v>100</v>
      </c>
    </row>
    <row r="316" spans="1:9" ht="54" customHeight="1">
      <c r="A316" s="350" t="s">
        <v>401</v>
      </c>
      <c r="B316" s="352" t="s">
        <v>243</v>
      </c>
      <c r="C316" s="514" t="s">
        <v>215</v>
      </c>
      <c r="D316" s="416" t="s">
        <v>213</v>
      </c>
      <c r="E316" s="498" t="s">
        <v>132</v>
      </c>
      <c r="F316" s="416" t="s">
        <v>402</v>
      </c>
      <c r="G316" s="141">
        <v>1631615</v>
      </c>
      <c r="H316" s="141">
        <v>1631615</v>
      </c>
      <c r="I316" s="135">
        <f t="shared" si="10"/>
        <v>100</v>
      </c>
    </row>
    <row r="317" spans="1:9" ht="54" customHeight="1">
      <c r="A317" s="413" t="s">
        <v>470</v>
      </c>
      <c r="B317" s="352" t="s">
        <v>243</v>
      </c>
      <c r="C317" s="358" t="s">
        <v>215</v>
      </c>
      <c r="D317" s="415" t="s">
        <v>213</v>
      </c>
      <c r="E317" s="497" t="s">
        <v>468</v>
      </c>
      <c r="F317" s="416"/>
      <c r="G317" s="140">
        <f>G318</f>
        <v>113249.57</v>
      </c>
      <c r="H317" s="140">
        <f>H318</f>
        <v>0</v>
      </c>
      <c r="I317" s="135">
        <f t="shared" si="10"/>
        <v>0</v>
      </c>
    </row>
    <row r="318" spans="1:9" ht="27.75" customHeight="1">
      <c r="A318" s="350" t="s">
        <v>652</v>
      </c>
      <c r="B318" s="352" t="s">
        <v>243</v>
      </c>
      <c r="C318" s="514" t="s">
        <v>215</v>
      </c>
      <c r="D318" s="416" t="s">
        <v>213</v>
      </c>
      <c r="E318" s="498" t="s">
        <v>468</v>
      </c>
      <c r="F318" s="416" t="s">
        <v>469</v>
      </c>
      <c r="G318" s="141">
        <v>113249.57</v>
      </c>
      <c r="H318" s="141">
        <v>0</v>
      </c>
      <c r="I318" s="135">
        <f t="shared" si="10"/>
        <v>0</v>
      </c>
    </row>
    <row r="319" spans="1:9" ht="27.75" customHeight="1">
      <c r="A319" s="470" t="s">
        <v>224</v>
      </c>
      <c r="B319" s="466" t="s">
        <v>243</v>
      </c>
      <c r="C319" s="471" t="s">
        <v>218</v>
      </c>
      <c r="D319" s="460"/>
      <c r="E319" s="461"/>
      <c r="F319" s="460"/>
      <c r="G319" s="469">
        <f>G320+G325+G329+G336</f>
        <v>22666709.810000002</v>
      </c>
      <c r="H319" s="469">
        <f>H320+H325+H329+H336</f>
        <v>21243255.22</v>
      </c>
      <c r="I319" s="136">
        <f t="shared" si="9"/>
        <v>93.72006523252875</v>
      </c>
    </row>
    <row r="320" spans="1:9" ht="18.75" customHeight="1">
      <c r="A320" s="351" t="s">
        <v>228</v>
      </c>
      <c r="B320" s="352" t="s">
        <v>243</v>
      </c>
      <c r="C320" s="481" t="s">
        <v>218</v>
      </c>
      <c r="D320" s="482" t="s">
        <v>213</v>
      </c>
      <c r="E320" s="483"/>
      <c r="F320" s="482"/>
      <c r="G320" s="484">
        <f>G321+G323</f>
        <v>5085709.8100000005</v>
      </c>
      <c r="H320" s="484">
        <f>H321+H323</f>
        <v>5069757</v>
      </c>
      <c r="I320" s="135">
        <f t="shared" si="9"/>
        <v>99.68632087563013</v>
      </c>
    </row>
    <row r="321" spans="1:9" ht="15.75" customHeight="1">
      <c r="A321" s="385" t="s">
        <v>240</v>
      </c>
      <c r="B321" s="352" t="s">
        <v>243</v>
      </c>
      <c r="C321" s="496" t="s">
        <v>218</v>
      </c>
      <c r="D321" s="415" t="s">
        <v>213</v>
      </c>
      <c r="E321" s="497" t="s">
        <v>360</v>
      </c>
      <c r="F321" s="415"/>
      <c r="G321" s="140">
        <f>G322</f>
        <v>1782617</v>
      </c>
      <c r="H321" s="140">
        <f>H322</f>
        <v>1782617</v>
      </c>
      <c r="I321" s="135">
        <f t="shared" si="9"/>
        <v>100</v>
      </c>
    </row>
    <row r="322" spans="1:9" ht="15.75" customHeight="1">
      <c r="A322" s="399" t="s">
        <v>4</v>
      </c>
      <c r="B322" s="352" t="s">
        <v>243</v>
      </c>
      <c r="C322" s="513" t="s">
        <v>218</v>
      </c>
      <c r="D322" s="416" t="s">
        <v>213</v>
      </c>
      <c r="E322" s="498" t="s">
        <v>360</v>
      </c>
      <c r="F322" s="416" t="s">
        <v>5</v>
      </c>
      <c r="G322" s="141">
        <v>1782617</v>
      </c>
      <c r="H322" s="141">
        <v>1782617</v>
      </c>
      <c r="I322" s="135">
        <f>H322/G322*100</f>
        <v>100</v>
      </c>
    </row>
    <row r="323" spans="1:9" ht="26.25" customHeight="1">
      <c r="A323" s="385" t="s">
        <v>651</v>
      </c>
      <c r="B323" s="352" t="s">
        <v>243</v>
      </c>
      <c r="C323" s="496" t="s">
        <v>218</v>
      </c>
      <c r="D323" s="415" t="s">
        <v>213</v>
      </c>
      <c r="E323" s="497" t="s">
        <v>650</v>
      </c>
      <c r="F323" s="416"/>
      <c r="G323" s="140">
        <f>G324</f>
        <v>3303092.81</v>
      </c>
      <c r="H323" s="140">
        <f>H324</f>
        <v>3287140</v>
      </c>
      <c r="I323" s="135">
        <f>H323/G323*100</f>
        <v>99.51703415805625</v>
      </c>
    </row>
    <row r="324" spans="1:9" ht="19.5" customHeight="1">
      <c r="A324" s="399" t="s">
        <v>4</v>
      </c>
      <c r="B324" s="352" t="s">
        <v>243</v>
      </c>
      <c r="C324" s="513" t="s">
        <v>218</v>
      </c>
      <c r="D324" s="416" t="s">
        <v>213</v>
      </c>
      <c r="E324" s="498" t="s">
        <v>650</v>
      </c>
      <c r="F324" s="416" t="s">
        <v>5</v>
      </c>
      <c r="G324" s="141">
        <v>3303092.81</v>
      </c>
      <c r="H324" s="141">
        <v>3287140</v>
      </c>
      <c r="I324" s="135">
        <f t="shared" si="9"/>
        <v>99.51703415805625</v>
      </c>
    </row>
    <row r="325" spans="1:9" ht="18" customHeight="1">
      <c r="A325" s="351" t="s">
        <v>225</v>
      </c>
      <c r="B325" s="352" t="s">
        <v>243</v>
      </c>
      <c r="C325" s="481" t="s">
        <v>218</v>
      </c>
      <c r="D325" s="482" t="s">
        <v>222</v>
      </c>
      <c r="E325" s="498"/>
      <c r="F325" s="416"/>
      <c r="G325" s="484">
        <f>G326</f>
        <v>6026000</v>
      </c>
      <c r="H325" s="484">
        <f>H326</f>
        <v>5766341.9399999995</v>
      </c>
      <c r="I325" s="135">
        <f t="shared" si="9"/>
        <v>95.6910378360438</v>
      </c>
    </row>
    <row r="326" spans="1:9" ht="42" customHeight="1">
      <c r="A326" s="385" t="s">
        <v>141</v>
      </c>
      <c r="B326" s="352" t="s">
        <v>243</v>
      </c>
      <c r="C326" s="496" t="s">
        <v>218</v>
      </c>
      <c r="D326" s="415" t="s">
        <v>222</v>
      </c>
      <c r="E326" s="497" t="s">
        <v>142</v>
      </c>
      <c r="F326" s="415"/>
      <c r="G326" s="140">
        <f>G327+G328</f>
        <v>6026000</v>
      </c>
      <c r="H326" s="140">
        <f>H327+H328</f>
        <v>5766341.9399999995</v>
      </c>
      <c r="I326" s="135">
        <f t="shared" si="9"/>
        <v>95.6910378360438</v>
      </c>
    </row>
    <row r="327" spans="1:9" ht="27.75" customHeight="1">
      <c r="A327" s="399" t="s">
        <v>143</v>
      </c>
      <c r="B327" s="352" t="s">
        <v>243</v>
      </c>
      <c r="C327" s="440" t="s">
        <v>218</v>
      </c>
      <c r="D327" s="416" t="s">
        <v>222</v>
      </c>
      <c r="E327" s="498" t="s">
        <v>142</v>
      </c>
      <c r="F327" s="416" t="s">
        <v>144</v>
      </c>
      <c r="G327" s="141">
        <v>2587192.97</v>
      </c>
      <c r="H327" s="141">
        <v>2354069.27</v>
      </c>
      <c r="I327" s="135">
        <f t="shared" si="9"/>
        <v>90.98931920799089</v>
      </c>
    </row>
    <row r="328" spans="1:9" ht="13.5" customHeight="1">
      <c r="A328" s="399" t="s">
        <v>284</v>
      </c>
      <c r="B328" s="352" t="s">
        <v>243</v>
      </c>
      <c r="C328" s="440" t="s">
        <v>218</v>
      </c>
      <c r="D328" s="416" t="s">
        <v>222</v>
      </c>
      <c r="E328" s="498" t="s">
        <v>142</v>
      </c>
      <c r="F328" s="416" t="s">
        <v>283</v>
      </c>
      <c r="G328" s="141">
        <v>3438807.03</v>
      </c>
      <c r="H328" s="141">
        <v>3412272.67</v>
      </c>
      <c r="I328" s="135">
        <f t="shared" si="9"/>
        <v>99.22838473434201</v>
      </c>
    </row>
    <row r="329" spans="1:9" ht="19.5" customHeight="1">
      <c r="A329" s="351" t="s">
        <v>270</v>
      </c>
      <c r="B329" s="352" t="s">
        <v>243</v>
      </c>
      <c r="C329" s="481" t="s">
        <v>218</v>
      </c>
      <c r="D329" s="482" t="s">
        <v>223</v>
      </c>
      <c r="E329" s="516"/>
      <c r="F329" s="517"/>
      <c r="G329" s="484">
        <f>G330+G334</f>
        <v>10688000</v>
      </c>
      <c r="H329" s="484">
        <f>H330+H334</f>
        <v>9552228.28</v>
      </c>
      <c r="I329" s="135">
        <f t="shared" si="9"/>
        <v>89.37339333832335</v>
      </c>
    </row>
    <row r="330" spans="1:9" ht="63.75" customHeight="1">
      <c r="A330" s="385" t="s">
        <v>263</v>
      </c>
      <c r="B330" s="352" t="s">
        <v>243</v>
      </c>
      <c r="C330" s="358" t="s">
        <v>218</v>
      </c>
      <c r="D330" s="359" t="s">
        <v>223</v>
      </c>
      <c r="E330" s="497" t="s">
        <v>362</v>
      </c>
      <c r="F330" s="359"/>
      <c r="G330" s="140">
        <f>SUM(G331:G333)</f>
        <v>6986000</v>
      </c>
      <c r="H330" s="140">
        <f>SUM(H331:H333)</f>
        <v>5850228.279999999</v>
      </c>
      <c r="I330" s="135">
        <f t="shared" si="9"/>
        <v>83.74217406241053</v>
      </c>
    </row>
    <row r="331" spans="1:9" ht="36" customHeight="1">
      <c r="A331" s="350" t="s">
        <v>285</v>
      </c>
      <c r="B331" s="352" t="s">
        <v>243</v>
      </c>
      <c r="C331" s="514" t="s">
        <v>218</v>
      </c>
      <c r="D331" s="515" t="s">
        <v>223</v>
      </c>
      <c r="E331" s="498" t="s">
        <v>362</v>
      </c>
      <c r="F331" s="515" t="s">
        <v>286</v>
      </c>
      <c r="G331" s="141">
        <v>156614.3</v>
      </c>
      <c r="H331" s="141">
        <v>126997.68</v>
      </c>
      <c r="I331" s="135">
        <f t="shared" si="9"/>
        <v>81.08945351733526</v>
      </c>
    </row>
    <row r="332" spans="1:9" ht="25.5" customHeight="1">
      <c r="A332" s="399" t="s">
        <v>2</v>
      </c>
      <c r="B332" s="352" t="s">
        <v>243</v>
      </c>
      <c r="C332" s="514" t="s">
        <v>218</v>
      </c>
      <c r="D332" s="515" t="s">
        <v>223</v>
      </c>
      <c r="E332" s="498" t="s">
        <v>362</v>
      </c>
      <c r="F332" s="515" t="s">
        <v>3</v>
      </c>
      <c r="G332" s="141">
        <v>6429385.7</v>
      </c>
      <c r="H332" s="141">
        <v>5424907.77</v>
      </c>
      <c r="I332" s="135">
        <f t="shared" si="9"/>
        <v>84.37676666372651</v>
      </c>
    </row>
    <row r="333" spans="1:9" ht="17.25" customHeight="1">
      <c r="A333" s="399" t="s">
        <v>284</v>
      </c>
      <c r="B333" s="352" t="s">
        <v>243</v>
      </c>
      <c r="C333" s="514" t="s">
        <v>6</v>
      </c>
      <c r="D333" s="515" t="s">
        <v>223</v>
      </c>
      <c r="E333" s="498" t="s">
        <v>362</v>
      </c>
      <c r="F333" s="515" t="s">
        <v>283</v>
      </c>
      <c r="G333" s="141">
        <v>400000</v>
      </c>
      <c r="H333" s="141">
        <v>298322.83</v>
      </c>
      <c r="I333" s="135">
        <f t="shared" si="9"/>
        <v>74.5807075</v>
      </c>
    </row>
    <row r="334" spans="1:9" ht="64.5" customHeight="1">
      <c r="A334" s="357" t="s">
        <v>364</v>
      </c>
      <c r="B334" s="352" t="s">
        <v>243</v>
      </c>
      <c r="C334" s="358" t="s">
        <v>218</v>
      </c>
      <c r="D334" s="359" t="s">
        <v>223</v>
      </c>
      <c r="E334" s="497" t="s">
        <v>365</v>
      </c>
      <c r="F334" s="359"/>
      <c r="G334" s="140">
        <f>G335</f>
        <v>3702000</v>
      </c>
      <c r="H334" s="140">
        <f>H335</f>
        <v>3702000</v>
      </c>
      <c r="I334" s="135">
        <f t="shared" si="9"/>
        <v>100</v>
      </c>
    </row>
    <row r="335" spans="1:9" ht="39.75" customHeight="1">
      <c r="A335" s="350" t="s">
        <v>487</v>
      </c>
      <c r="B335" s="352" t="s">
        <v>243</v>
      </c>
      <c r="C335" s="514" t="s">
        <v>218</v>
      </c>
      <c r="D335" s="515" t="s">
        <v>223</v>
      </c>
      <c r="E335" s="498" t="s">
        <v>365</v>
      </c>
      <c r="F335" s="515" t="s">
        <v>14</v>
      </c>
      <c r="G335" s="141">
        <v>3702000</v>
      </c>
      <c r="H335" s="141">
        <v>3702000</v>
      </c>
      <c r="I335" s="135">
        <f t="shared" si="9"/>
        <v>100</v>
      </c>
    </row>
    <row r="336" spans="1:9" ht="16.5" customHeight="1">
      <c r="A336" s="351" t="s">
        <v>189</v>
      </c>
      <c r="B336" s="352" t="s">
        <v>243</v>
      </c>
      <c r="C336" s="481" t="s">
        <v>218</v>
      </c>
      <c r="D336" s="482" t="s">
        <v>72</v>
      </c>
      <c r="E336" s="516"/>
      <c r="F336" s="517"/>
      <c r="G336" s="484">
        <f>G337+G339+G344</f>
        <v>867000</v>
      </c>
      <c r="H336" s="484">
        <f>H337+H339+H344</f>
        <v>854928</v>
      </c>
      <c r="I336" s="135">
        <f t="shared" si="9"/>
        <v>98.6076124567474</v>
      </c>
    </row>
    <row r="337" spans="1:9" ht="16.5" customHeight="1">
      <c r="A337" s="385" t="s">
        <v>190</v>
      </c>
      <c r="B337" s="352" t="s">
        <v>243</v>
      </c>
      <c r="C337" s="358" t="s">
        <v>218</v>
      </c>
      <c r="D337" s="359" t="s">
        <v>72</v>
      </c>
      <c r="E337" s="497" t="s">
        <v>366</v>
      </c>
      <c r="F337" s="359"/>
      <c r="G337" s="140">
        <f>G338</f>
        <v>200000</v>
      </c>
      <c r="H337" s="140">
        <f>H338</f>
        <v>200000</v>
      </c>
      <c r="I337" s="135">
        <f t="shared" si="9"/>
        <v>100</v>
      </c>
    </row>
    <row r="338" spans="1:10" ht="27.75" customHeight="1">
      <c r="A338" s="350" t="s">
        <v>285</v>
      </c>
      <c r="B338" s="352" t="s">
        <v>243</v>
      </c>
      <c r="C338" s="514" t="s">
        <v>218</v>
      </c>
      <c r="D338" s="515" t="s">
        <v>72</v>
      </c>
      <c r="E338" s="498" t="s">
        <v>366</v>
      </c>
      <c r="F338" s="515" t="s">
        <v>286</v>
      </c>
      <c r="G338" s="141">
        <v>200000</v>
      </c>
      <c r="H338" s="141">
        <v>200000</v>
      </c>
      <c r="I338" s="135">
        <f t="shared" si="9"/>
        <v>100</v>
      </c>
      <c r="J338" s="22"/>
    </row>
    <row r="339" spans="1:9" ht="27" customHeight="1">
      <c r="A339" s="357" t="s">
        <v>271</v>
      </c>
      <c r="B339" s="352" t="s">
        <v>243</v>
      </c>
      <c r="C339" s="358" t="s">
        <v>218</v>
      </c>
      <c r="D339" s="359" t="s">
        <v>72</v>
      </c>
      <c r="E339" s="497" t="s">
        <v>363</v>
      </c>
      <c r="F339" s="359"/>
      <c r="G339" s="140">
        <f>SUM(G340:G343)</f>
        <v>614000</v>
      </c>
      <c r="H339" s="140">
        <f>SUM(H340:H343)</f>
        <v>614000</v>
      </c>
      <c r="I339" s="135">
        <f t="shared" si="9"/>
        <v>100</v>
      </c>
    </row>
    <row r="340" spans="1:9" ht="27" customHeight="1">
      <c r="A340" s="350" t="s">
        <v>312</v>
      </c>
      <c r="B340" s="352" t="s">
        <v>243</v>
      </c>
      <c r="C340" s="440" t="s">
        <v>218</v>
      </c>
      <c r="D340" s="416" t="s">
        <v>72</v>
      </c>
      <c r="E340" s="498" t="s">
        <v>363</v>
      </c>
      <c r="F340" s="416" t="s">
        <v>287</v>
      </c>
      <c r="G340" s="141">
        <v>436470.8</v>
      </c>
      <c r="H340" s="141">
        <v>436470.8</v>
      </c>
      <c r="I340" s="135">
        <f t="shared" si="9"/>
        <v>100</v>
      </c>
    </row>
    <row r="341" spans="1:9" ht="44.25" customHeight="1">
      <c r="A341" s="350" t="s">
        <v>622</v>
      </c>
      <c r="B341" s="352" t="s">
        <v>243</v>
      </c>
      <c r="C341" s="440" t="s">
        <v>218</v>
      </c>
      <c r="D341" s="416" t="s">
        <v>72</v>
      </c>
      <c r="E341" s="498" t="s">
        <v>363</v>
      </c>
      <c r="F341" s="416" t="s">
        <v>292</v>
      </c>
      <c r="G341" s="141">
        <v>3963.81</v>
      </c>
      <c r="H341" s="141">
        <v>3963.81</v>
      </c>
      <c r="I341" s="135">
        <f t="shared" si="9"/>
        <v>100</v>
      </c>
    </row>
    <row r="342" spans="1:9" ht="47.25" customHeight="1">
      <c r="A342" s="350" t="s">
        <v>309</v>
      </c>
      <c r="B342" s="352" t="s">
        <v>243</v>
      </c>
      <c r="C342" s="440" t="s">
        <v>218</v>
      </c>
      <c r="D342" s="416" t="s">
        <v>72</v>
      </c>
      <c r="E342" s="498" t="s">
        <v>363</v>
      </c>
      <c r="F342" s="416" t="s">
        <v>310</v>
      </c>
      <c r="G342" s="141">
        <v>101065.39</v>
      </c>
      <c r="H342" s="141">
        <v>101065.39</v>
      </c>
      <c r="I342" s="135">
        <f t="shared" si="9"/>
        <v>100</v>
      </c>
    </row>
    <row r="343" spans="1:10" ht="36.75" customHeight="1">
      <c r="A343" s="350" t="s">
        <v>285</v>
      </c>
      <c r="B343" s="352" t="s">
        <v>243</v>
      </c>
      <c r="C343" s="440" t="s">
        <v>218</v>
      </c>
      <c r="D343" s="416" t="s">
        <v>72</v>
      </c>
      <c r="E343" s="498" t="s">
        <v>363</v>
      </c>
      <c r="F343" s="416" t="s">
        <v>286</v>
      </c>
      <c r="G343" s="141">
        <v>72500</v>
      </c>
      <c r="H343" s="141">
        <v>72500</v>
      </c>
      <c r="I343" s="135">
        <f t="shared" si="9"/>
        <v>100</v>
      </c>
      <c r="J343" s="22"/>
    </row>
    <row r="344" spans="1:10" ht="66.75" customHeight="1">
      <c r="A344" s="357" t="s">
        <v>364</v>
      </c>
      <c r="B344" s="352" t="s">
        <v>243</v>
      </c>
      <c r="C344" s="358" t="s">
        <v>218</v>
      </c>
      <c r="D344" s="359" t="s">
        <v>72</v>
      </c>
      <c r="E344" s="497" t="s">
        <v>365</v>
      </c>
      <c r="F344" s="359"/>
      <c r="G344" s="140">
        <f>G345</f>
        <v>53000</v>
      </c>
      <c r="H344" s="140">
        <f>H345</f>
        <v>40928</v>
      </c>
      <c r="I344" s="135">
        <f aca="true" t="shared" si="11" ref="I344:I383">H344/G344*100</f>
        <v>77.22264150943397</v>
      </c>
      <c r="J344" s="22"/>
    </row>
    <row r="345" spans="1:10" ht="36.75" customHeight="1">
      <c r="A345" s="350" t="s">
        <v>285</v>
      </c>
      <c r="B345" s="352" t="s">
        <v>243</v>
      </c>
      <c r="C345" s="514" t="s">
        <v>218</v>
      </c>
      <c r="D345" s="515" t="s">
        <v>72</v>
      </c>
      <c r="E345" s="498" t="s">
        <v>365</v>
      </c>
      <c r="F345" s="515" t="s">
        <v>286</v>
      </c>
      <c r="G345" s="141">
        <v>53000</v>
      </c>
      <c r="H345" s="141">
        <v>40928</v>
      </c>
      <c r="I345" s="135">
        <f t="shared" si="11"/>
        <v>77.22264150943397</v>
      </c>
      <c r="J345" s="22"/>
    </row>
    <row r="346" spans="1:9" ht="18" customHeight="1">
      <c r="A346" s="465" t="s">
        <v>272</v>
      </c>
      <c r="B346" s="466" t="s">
        <v>243</v>
      </c>
      <c r="C346" s="472" t="s">
        <v>241</v>
      </c>
      <c r="D346" s="473"/>
      <c r="E346" s="464"/>
      <c r="F346" s="473"/>
      <c r="G346" s="469">
        <f>G353+G350+G347</f>
        <v>21489369.67</v>
      </c>
      <c r="H346" s="469">
        <f>H353+H350+H347</f>
        <v>18690338.15</v>
      </c>
      <c r="I346" s="136">
        <f t="shared" si="11"/>
        <v>86.97480864733059</v>
      </c>
    </row>
    <row r="347" spans="1:9" ht="18" customHeight="1">
      <c r="A347" s="351" t="s">
        <v>627</v>
      </c>
      <c r="B347" s="352" t="s">
        <v>243</v>
      </c>
      <c r="C347" s="353" t="s">
        <v>241</v>
      </c>
      <c r="D347" s="354" t="s">
        <v>213</v>
      </c>
      <c r="E347" s="483"/>
      <c r="F347" s="354"/>
      <c r="G347" s="484">
        <f>G348</f>
        <v>7420523.87</v>
      </c>
      <c r="H347" s="484">
        <f>H348</f>
        <v>7334599.12</v>
      </c>
      <c r="I347" s="135">
        <f t="shared" si="11"/>
        <v>98.84206625427916</v>
      </c>
    </row>
    <row r="348" spans="1:9" ht="25.5" customHeight="1">
      <c r="A348" s="357" t="s">
        <v>634</v>
      </c>
      <c r="B348" s="352" t="s">
        <v>243</v>
      </c>
      <c r="C348" s="358" t="s">
        <v>241</v>
      </c>
      <c r="D348" s="359" t="s">
        <v>213</v>
      </c>
      <c r="E348" s="497" t="s">
        <v>626</v>
      </c>
      <c r="F348" s="512"/>
      <c r="G348" s="140">
        <f>G349</f>
        <v>7420523.87</v>
      </c>
      <c r="H348" s="140">
        <f>H349</f>
        <v>7334599.12</v>
      </c>
      <c r="I348" s="135">
        <f t="shared" si="11"/>
        <v>98.84206625427916</v>
      </c>
    </row>
    <row r="349" spans="1:9" ht="59.25" customHeight="1">
      <c r="A349" s="350" t="s">
        <v>0</v>
      </c>
      <c r="B349" s="352" t="s">
        <v>243</v>
      </c>
      <c r="C349" s="513" t="s">
        <v>241</v>
      </c>
      <c r="D349" s="416" t="s">
        <v>213</v>
      </c>
      <c r="E349" s="498" t="s">
        <v>626</v>
      </c>
      <c r="F349" s="416" t="s">
        <v>1</v>
      </c>
      <c r="G349" s="141">
        <v>7420523.87</v>
      </c>
      <c r="H349" s="141">
        <v>7334599.12</v>
      </c>
      <c r="I349" s="135">
        <f t="shared" si="11"/>
        <v>98.84206625427916</v>
      </c>
    </row>
    <row r="350" spans="1:9" ht="18" customHeight="1">
      <c r="A350" s="351" t="s">
        <v>625</v>
      </c>
      <c r="B350" s="352" t="s">
        <v>243</v>
      </c>
      <c r="C350" s="353" t="s">
        <v>241</v>
      </c>
      <c r="D350" s="354" t="s">
        <v>220</v>
      </c>
      <c r="E350" s="483"/>
      <c r="F350" s="354"/>
      <c r="G350" s="484">
        <f>G351</f>
        <v>10010300</v>
      </c>
      <c r="H350" s="484">
        <f>H351</f>
        <v>7307519</v>
      </c>
      <c r="I350" s="135">
        <f t="shared" si="11"/>
        <v>73</v>
      </c>
    </row>
    <row r="351" spans="1:9" ht="42" customHeight="1">
      <c r="A351" s="357" t="s">
        <v>624</v>
      </c>
      <c r="B351" s="352" t="s">
        <v>243</v>
      </c>
      <c r="C351" s="358" t="s">
        <v>241</v>
      </c>
      <c r="D351" s="359" t="s">
        <v>220</v>
      </c>
      <c r="E351" s="497" t="s">
        <v>623</v>
      </c>
      <c r="F351" s="359"/>
      <c r="G351" s="140">
        <f>SUM(G352)</f>
        <v>10010300</v>
      </c>
      <c r="H351" s="140">
        <f>SUM(H352)</f>
        <v>7307519</v>
      </c>
      <c r="I351" s="135">
        <f t="shared" si="11"/>
        <v>73</v>
      </c>
    </row>
    <row r="352" spans="1:9" ht="18" customHeight="1">
      <c r="A352" s="399" t="s">
        <v>284</v>
      </c>
      <c r="B352" s="352" t="s">
        <v>243</v>
      </c>
      <c r="C352" s="514" t="s">
        <v>241</v>
      </c>
      <c r="D352" s="515" t="s">
        <v>220</v>
      </c>
      <c r="E352" s="498" t="s">
        <v>623</v>
      </c>
      <c r="F352" s="515" t="s">
        <v>283</v>
      </c>
      <c r="G352" s="141">
        <v>10010300</v>
      </c>
      <c r="H352" s="141">
        <v>7307519</v>
      </c>
      <c r="I352" s="135">
        <f t="shared" si="11"/>
        <v>73</v>
      </c>
    </row>
    <row r="353" spans="1:9" ht="30" customHeight="1">
      <c r="A353" s="351" t="s">
        <v>278</v>
      </c>
      <c r="B353" s="352" t="s">
        <v>243</v>
      </c>
      <c r="C353" s="353" t="s">
        <v>241</v>
      </c>
      <c r="D353" s="354" t="s">
        <v>219</v>
      </c>
      <c r="E353" s="483"/>
      <c r="F353" s="354"/>
      <c r="G353" s="484">
        <f>G354+G356+G358+G360+G362</f>
        <v>4058545.8</v>
      </c>
      <c r="H353" s="484">
        <f>H354+H356+H358+H360+H362</f>
        <v>4048220.03</v>
      </c>
      <c r="I353" s="135">
        <f t="shared" si="11"/>
        <v>99.74557956201949</v>
      </c>
    </row>
    <row r="354" spans="1:9" ht="41.25" customHeight="1">
      <c r="A354" s="385" t="s">
        <v>191</v>
      </c>
      <c r="B354" s="352" t="s">
        <v>243</v>
      </c>
      <c r="C354" s="496" t="s">
        <v>241</v>
      </c>
      <c r="D354" s="415" t="s">
        <v>219</v>
      </c>
      <c r="E354" s="497" t="s">
        <v>367</v>
      </c>
      <c r="F354" s="415"/>
      <c r="G354" s="140">
        <f>G355</f>
        <v>200000</v>
      </c>
      <c r="H354" s="140">
        <f>H355</f>
        <v>197269.8</v>
      </c>
      <c r="I354" s="135">
        <f t="shared" si="11"/>
        <v>98.63489999999999</v>
      </c>
    </row>
    <row r="355" spans="1:9" ht="26.25">
      <c r="A355" s="350" t="s">
        <v>285</v>
      </c>
      <c r="B355" s="352" t="s">
        <v>243</v>
      </c>
      <c r="C355" s="440" t="s">
        <v>241</v>
      </c>
      <c r="D355" s="416" t="s">
        <v>219</v>
      </c>
      <c r="E355" s="498" t="s">
        <v>367</v>
      </c>
      <c r="F355" s="416" t="s">
        <v>286</v>
      </c>
      <c r="G355" s="141">
        <v>200000</v>
      </c>
      <c r="H355" s="141">
        <v>197269.8</v>
      </c>
      <c r="I355" s="135">
        <f t="shared" si="11"/>
        <v>98.63489999999999</v>
      </c>
    </row>
    <row r="356" spans="1:9" ht="42.75" customHeight="1">
      <c r="A356" s="504" t="s">
        <v>631</v>
      </c>
      <c r="B356" s="505" t="s">
        <v>243</v>
      </c>
      <c r="C356" s="506" t="s">
        <v>241</v>
      </c>
      <c r="D356" s="507" t="s">
        <v>219</v>
      </c>
      <c r="E356" s="508" t="s">
        <v>630</v>
      </c>
      <c r="F356" s="507"/>
      <c r="G356" s="509">
        <f>G357</f>
        <v>1000000</v>
      </c>
      <c r="H356" s="509">
        <f>H357</f>
        <v>1000000</v>
      </c>
      <c r="I356" s="135">
        <f t="shared" si="11"/>
        <v>100</v>
      </c>
    </row>
    <row r="357" spans="1:9" ht="26.25">
      <c r="A357" s="350" t="s">
        <v>285</v>
      </c>
      <c r="B357" s="352" t="s">
        <v>243</v>
      </c>
      <c r="C357" s="440" t="s">
        <v>241</v>
      </c>
      <c r="D357" s="416" t="s">
        <v>219</v>
      </c>
      <c r="E357" s="498" t="s">
        <v>630</v>
      </c>
      <c r="F357" s="416" t="s">
        <v>286</v>
      </c>
      <c r="G357" s="141">
        <v>1000000</v>
      </c>
      <c r="H357" s="141">
        <v>1000000</v>
      </c>
      <c r="I357" s="135">
        <f t="shared" si="11"/>
        <v>100</v>
      </c>
    </row>
    <row r="358" spans="1:9" ht="58.5" customHeight="1">
      <c r="A358" s="504" t="s">
        <v>547</v>
      </c>
      <c r="B358" s="505" t="s">
        <v>243</v>
      </c>
      <c r="C358" s="506" t="s">
        <v>241</v>
      </c>
      <c r="D358" s="507" t="s">
        <v>219</v>
      </c>
      <c r="E358" s="508" t="s">
        <v>629</v>
      </c>
      <c r="F358" s="507"/>
      <c r="G358" s="509">
        <f>G359</f>
        <v>360000</v>
      </c>
      <c r="H358" s="509">
        <f>H359</f>
        <v>360000</v>
      </c>
      <c r="I358" s="135">
        <f t="shared" si="11"/>
        <v>100</v>
      </c>
    </row>
    <row r="359" spans="1:9" ht="26.25">
      <c r="A359" s="350" t="s">
        <v>285</v>
      </c>
      <c r="B359" s="352" t="s">
        <v>243</v>
      </c>
      <c r="C359" s="440" t="s">
        <v>241</v>
      </c>
      <c r="D359" s="416" t="s">
        <v>219</v>
      </c>
      <c r="E359" s="498" t="s">
        <v>629</v>
      </c>
      <c r="F359" s="416" t="s">
        <v>286</v>
      </c>
      <c r="G359" s="141">
        <v>360000</v>
      </c>
      <c r="H359" s="141">
        <v>360000</v>
      </c>
      <c r="I359" s="135">
        <f t="shared" si="11"/>
        <v>100</v>
      </c>
    </row>
    <row r="360" spans="1:9" ht="45.75" customHeight="1">
      <c r="A360" s="504" t="s">
        <v>549</v>
      </c>
      <c r="B360" s="505" t="s">
        <v>243</v>
      </c>
      <c r="C360" s="506" t="s">
        <v>241</v>
      </c>
      <c r="D360" s="507" t="s">
        <v>219</v>
      </c>
      <c r="E360" s="508" t="s">
        <v>548</v>
      </c>
      <c r="F360" s="507"/>
      <c r="G360" s="509">
        <f>G361</f>
        <v>1060025</v>
      </c>
      <c r="H360" s="509">
        <f>H361</f>
        <v>1060025</v>
      </c>
      <c r="I360" s="135">
        <f t="shared" si="11"/>
        <v>100</v>
      </c>
    </row>
    <row r="361" spans="1:9" ht="26.25">
      <c r="A361" s="350" t="s">
        <v>285</v>
      </c>
      <c r="B361" s="352" t="s">
        <v>243</v>
      </c>
      <c r="C361" s="440" t="s">
        <v>241</v>
      </c>
      <c r="D361" s="416" t="s">
        <v>219</v>
      </c>
      <c r="E361" s="498" t="s">
        <v>548</v>
      </c>
      <c r="F361" s="416" t="s">
        <v>286</v>
      </c>
      <c r="G361" s="141">
        <v>1060025</v>
      </c>
      <c r="H361" s="141">
        <v>1060025</v>
      </c>
      <c r="I361" s="135">
        <f t="shared" si="11"/>
        <v>100</v>
      </c>
    </row>
    <row r="362" spans="1:9" ht="52.5" customHeight="1">
      <c r="A362" s="504" t="s">
        <v>628</v>
      </c>
      <c r="B362" s="505" t="s">
        <v>243</v>
      </c>
      <c r="C362" s="506" t="s">
        <v>241</v>
      </c>
      <c r="D362" s="507" t="s">
        <v>219</v>
      </c>
      <c r="E362" s="508" t="s">
        <v>400</v>
      </c>
      <c r="F362" s="416"/>
      <c r="G362" s="509">
        <f>G363</f>
        <v>1438520.8</v>
      </c>
      <c r="H362" s="509">
        <f>H363</f>
        <v>1430925.23</v>
      </c>
      <c r="I362" s="135">
        <f t="shared" si="11"/>
        <v>99.47198747491173</v>
      </c>
    </row>
    <row r="363" spans="1:9" ht="39.75" thickBot="1">
      <c r="A363" s="350" t="s">
        <v>401</v>
      </c>
      <c r="B363" s="352" t="s">
        <v>243</v>
      </c>
      <c r="C363" s="440" t="s">
        <v>241</v>
      </c>
      <c r="D363" s="416" t="s">
        <v>219</v>
      </c>
      <c r="E363" s="510" t="s">
        <v>400</v>
      </c>
      <c r="F363" s="511" t="s">
        <v>402</v>
      </c>
      <c r="G363" s="141">
        <v>1438520.8</v>
      </c>
      <c r="H363" s="141">
        <v>1430925.23</v>
      </c>
      <c r="I363" s="135">
        <f t="shared" si="11"/>
        <v>99.47198747491173</v>
      </c>
    </row>
    <row r="364" spans="1:9" ht="12.75">
      <c r="A364" s="465" t="s">
        <v>273</v>
      </c>
      <c r="B364" s="466" t="s">
        <v>243</v>
      </c>
      <c r="C364" s="472" t="s">
        <v>217</v>
      </c>
      <c r="D364" s="473"/>
      <c r="E364" s="464"/>
      <c r="F364" s="473"/>
      <c r="G364" s="469">
        <f aca="true" t="shared" si="12" ref="G364:H366">G365</f>
        <v>900000</v>
      </c>
      <c r="H364" s="469">
        <f t="shared" si="12"/>
        <v>900000</v>
      </c>
      <c r="I364" s="136">
        <f t="shared" si="11"/>
        <v>100</v>
      </c>
    </row>
    <row r="365" spans="1:9" ht="12.75">
      <c r="A365" s="351" t="s">
        <v>237</v>
      </c>
      <c r="B365" s="352" t="s">
        <v>243</v>
      </c>
      <c r="C365" s="353" t="s">
        <v>217</v>
      </c>
      <c r="D365" s="354" t="s">
        <v>220</v>
      </c>
      <c r="E365" s="483"/>
      <c r="F365" s="354"/>
      <c r="G365" s="484">
        <f t="shared" si="12"/>
        <v>900000</v>
      </c>
      <c r="H365" s="484">
        <f t="shared" si="12"/>
        <v>900000</v>
      </c>
      <c r="I365" s="135">
        <f t="shared" si="11"/>
        <v>100</v>
      </c>
    </row>
    <row r="366" spans="1:9" ht="26.25">
      <c r="A366" s="499" t="s">
        <v>192</v>
      </c>
      <c r="B366" s="352" t="s">
        <v>243</v>
      </c>
      <c r="C366" s="500" t="s">
        <v>217</v>
      </c>
      <c r="D366" s="501" t="s">
        <v>220</v>
      </c>
      <c r="E366" s="502" t="s">
        <v>369</v>
      </c>
      <c r="F366" s="501"/>
      <c r="G366" s="503">
        <f t="shared" si="12"/>
        <v>900000</v>
      </c>
      <c r="H366" s="503">
        <f t="shared" si="12"/>
        <v>900000</v>
      </c>
      <c r="I366" s="135">
        <f t="shared" si="11"/>
        <v>100</v>
      </c>
    </row>
    <row r="367" spans="1:9" ht="61.5" customHeight="1">
      <c r="A367" s="350" t="s">
        <v>632</v>
      </c>
      <c r="B367" s="352" t="s">
        <v>243</v>
      </c>
      <c r="C367" s="440" t="s">
        <v>217</v>
      </c>
      <c r="D367" s="416" t="s">
        <v>220</v>
      </c>
      <c r="E367" s="498" t="s">
        <v>369</v>
      </c>
      <c r="F367" s="416" t="s">
        <v>612</v>
      </c>
      <c r="G367" s="141">
        <v>900000</v>
      </c>
      <c r="H367" s="141">
        <v>900000</v>
      </c>
      <c r="I367" s="135">
        <f t="shared" si="11"/>
        <v>100</v>
      </c>
    </row>
    <row r="368" spans="1:9" ht="30.75">
      <c r="A368" s="470" t="s">
        <v>269</v>
      </c>
      <c r="B368" s="466" t="s">
        <v>243</v>
      </c>
      <c r="C368" s="471" t="s">
        <v>264</v>
      </c>
      <c r="D368" s="460"/>
      <c r="E368" s="461"/>
      <c r="F368" s="460"/>
      <c r="G368" s="462">
        <f aca="true" t="shared" si="13" ref="G368:H370">G369</f>
        <v>2345700</v>
      </c>
      <c r="H368" s="462">
        <f t="shared" si="13"/>
        <v>2096787.43</v>
      </c>
      <c r="I368" s="136">
        <f t="shared" si="11"/>
        <v>89.38855906552415</v>
      </c>
    </row>
    <row r="369" spans="1:9" ht="12.75">
      <c r="A369" s="351" t="s">
        <v>7</v>
      </c>
      <c r="B369" s="352" t="s">
        <v>243</v>
      </c>
      <c r="C369" s="481" t="s">
        <v>264</v>
      </c>
      <c r="D369" s="482" t="s">
        <v>213</v>
      </c>
      <c r="E369" s="483"/>
      <c r="F369" s="482"/>
      <c r="G369" s="484">
        <f t="shared" si="13"/>
        <v>2345700</v>
      </c>
      <c r="H369" s="484">
        <f t="shared" si="13"/>
        <v>2096787.43</v>
      </c>
      <c r="I369" s="135">
        <f t="shared" si="11"/>
        <v>89.38855906552415</v>
      </c>
    </row>
    <row r="370" spans="1:9" ht="26.25">
      <c r="A370" s="385" t="s">
        <v>193</v>
      </c>
      <c r="B370" s="352" t="s">
        <v>243</v>
      </c>
      <c r="C370" s="496" t="s">
        <v>264</v>
      </c>
      <c r="D370" s="415" t="s">
        <v>213</v>
      </c>
      <c r="E370" s="497" t="s">
        <v>370</v>
      </c>
      <c r="F370" s="415"/>
      <c r="G370" s="140">
        <f t="shared" si="13"/>
        <v>2345700</v>
      </c>
      <c r="H370" s="140">
        <f t="shared" si="13"/>
        <v>2096787.43</v>
      </c>
      <c r="I370" s="135">
        <f t="shared" si="11"/>
        <v>89.38855906552415</v>
      </c>
    </row>
    <row r="371" spans="1:9" ht="12.75">
      <c r="A371" s="399" t="s">
        <v>633</v>
      </c>
      <c r="B371" s="352" t="s">
        <v>243</v>
      </c>
      <c r="C371" s="440" t="s">
        <v>264</v>
      </c>
      <c r="D371" s="416" t="s">
        <v>213</v>
      </c>
      <c r="E371" s="498" t="s">
        <v>370</v>
      </c>
      <c r="F371" s="416" t="s">
        <v>8</v>
      </c>
      <c r="G371" s="141">
        <v>2345700</v>
      </c>
      <c r="H371" s="141">
        <v>2096787.43</v>
      </c>
      <c r="I371" s="135">
        <f t="shared" si="11"/>
        <v>89.38855906552415</v>
      </c>
    </row>
    <row r="372" spans="1:9" ht="39">
      <c r="A372" s="465" t="s">
        <v>274</v>
      </c>
      <c r="B372" s="466" t="s">
        <v>243</v>
      </c>
      <c r="C372" s="474" t="s">
        <v>245</v>
      </c>
      <c r="D372" s="463"/>
      <c r="E372" s="464"/>
      <c r="F372" s="463"/>
      <c r="G372" s="469">
        <f>G373+G378</f>
        <v>6862583.2</v>
      </c>
      <c r="H372" s="469">
        <f>H373+H378</f>
        <v>6642583.2</v>
      </c>
      <c r="I372" s="136">
        <f t="shared" si="11"/>
        <v>96.79421008695385</v>
      </c>
    </row>
    <row r="373" spans="1:9" ht="39">
      <c r="A373" s="351" t="s">
        <v>275</v>
      </c>
      <c r="B373" s="352" t="s">
        <v>243</v>
      </c>
      <c r="C373" s="481" t="s">
        <v>245</v>
      </c>
      <c r="D373" s="482" t="s">
        <v>213</v>
      </c>
      <c r="E373" s="483"/>
      <c r="F373" s="482"/>
      <c r="G373" s="484">
        <f>G374+G376</f>
        <v>5777000</v>
      </c>
      <c r="H373" s="484">
        <f>H374+H376</f>
        <v>5777000</v>
      </c>
      <c r="I373" s="135">
        <f t="shared" si="11"/>
        <v>100</v>
      </c>
    </row>
    <row r="374" spans="1:9" ht="39">
      <c r="A374" s="485" t="s">
        <v>248</v>
      </c>
      <c r="B374" s="352" t="s">
        <v>243</v>
      </c>
      <c r="C374" s="486" t="s">
        <v>245</v>
      </c>
      <c r="D374" s="487" t="s">
        <v>213</v>
      </c>
      <c r="E374" s="486" t="s">
        <v>371</v>
      </c>
      <c r="F374" s="415"/>
      <c r="G374" s="140">
        <f>G375</f>
        <v>1777000</v>
      </c>
      <c r="H374" s="140">
        <f>H375</f>
        <v>1777000</v>
      </c>
      <c r="I374" s="135">
        <f t="shared" si="11"/>
        <v>100</v>
      </c>
    </row>
    <row r="375" spans="1:9" ht="12.75">
      <c r="A375" s="399" t="s">
        <v>9</v>
      </c>
      <c r="B375" s="352" t="s">
        <v>243</v>
      </c>
      <c r="C375" s="440" t="s">
        <v>245</v>
      </c>
      <c r="D375" s="416" t="s">
        <v>213</v>
      </c>
      <c r="E375" s="488" t="s">
        <v>371</v>
      </c>
      <c r="F375" s="416" t="s">
        <v>10</v>
      </c>
      <c r="G375" s="141">
        <v>1777000</v>
      </c>
      <c r="H375" s="141">
        <v>1777000</v>
      </c>
      <c r="I375" s="135">
        <f t="shared" si="11"/>
        <v>100</v>
      </c>
    </row>
    <row r="376" spans="1:9" ht="12.75">
      <c r="A376" s="485" t="s">
        <v>249</v>
      </c>
      <c r="B376" s="352" t="s">
        <v>243</v>
      </c>
      <c r="C376" s="486" t="s">
        <v>245</v>
      </c>
      <c r="D376" s="487" t="s">
        <v>213</v>
      </c>
      <c r="E376" s="486" t="s">
        <v>372</v>
      </c>
      <c r="F376" s="415"/>
      <c r="G376" s="140">
        <f>G377</f>
        <v>4000000</v>
      </c>
      <c r="H376" s="140">
        <f>H377</f>
        <v>4000000</v>
      </c>
      <c r="I376" s="135">
        <f t="shared" si="11"/>
        <v>100</v>
      </c>
    </row>
    <row r="377" spans="1:9" ht="12.75">
      <c r="A377" s="399" t="s">
        <v>9</v>
      </c>
      <c r="B377" s="352" t="s">
        <v>243</v>
      </c>
      <c r="C377" s="440" t="s">
        <v>245</v>
      </c>
      <c r="D377" s="416" t="s">
        <v>213</v>
      </c>
      <c r="E377" s="488" t="s">
        <v>372</v>
      </c>
      <c r="F377" s="416" t="s">
        <v>10</v>
      </c>
      <c r="G377" s="141">
        <v>4000000</v>
      </c>
      <c r="H377" s="141">
        <v>4000000</v>
      </c>
      <c r="I377" s="135">
        <f t="shared" si="11"/>
        <v>100</v>
      </c>
    </row>
    <row r="378" spans="1:9" ht="12.75">
      <c r="A378" s="351" t="s">
        <v>500</v>
      </c>
      <c r="B378" s="352" t="s">
        <v>243</v>
      </c>
      <c r="C378" s="481" t="s">
        <v>245</v>
      </c>
      <c r="D378" s="482" t="s">
        <v>222</v>
      </c>
      <c r="E378" s="483"/>
      <c r="F378" s="482"/>
      <c r="G378" s="484">
        <f>G379+G381</f>
        <v>1085583.2</v>
      </c>
      <c r="H378" s="484">
        <f>H379+H381</f>
        <v>865583.2</v>
      </c>
      <c r="I378" s="135">
        <f t="shared" si="11"/>
        <v>79.73439530014834</v>
      </c>
    </row>
    <row r="379" spans="1:9" ht="81" customHeight="1">
      <c r="A379" s="313" t="s">
        <v>682</v>
      </c>
      <c r="B379" s="352" t="s">
        <v>243</v>
      </c>
      <c r="C379" s="486" t="s">
        <v>245</v>
      </c>
      <c r="D379" s="487" t="s">
        <v>222</v>
      </c>
      <c r="E379" s="486" t="s">
        <v>686</v>
      </c>
      <c r="F379" s="415"/>
      <c r="G379" s="140">
        <f>G380</f>
        <v>669880</v>
      </c>
      <c r="H379" s="140">
        <f>H380</f>
        <v>669880</v>
      </c>
      <c r="I379" s="135">
        <f>H379/G379*100</f>
        <v>100</v>
      </c>
    </row>
    <row r="380" spans="1:9" ht="23.25" customHeight="1">
      <c r="A380" s="489" t="s">
        <v>265</v>
      </c>
      <c r="B380" s="490" t="s">
        <v>243</v>
      </c>
      <c r="C380" s="491" t="s">
        <v>245</v>
      </c>
      <c r="D380" s="492" t="s">
        <v>222</v>
      </c>
      <c r="E380" s="493" t="s">
        <v>686</v>
      </c>
      <c r="F380" s="492" t="s">
        <v>469</v>
      </c>
      <c r="G380" s="494">
        <v>669880</v>
      </c>
      <c r="H380" s="494">
        <v>669880</v>
      </c>
      <c r="I380" s="495">
        <f>H380/G380*100</f>
        <v>100</v>
      </c>
    </row>
    <row r="381" spans="1:9" ht="54.75" customHeight="1">
      <c r="A381" s="313" t="s">
        <v>470</v>
      </c>
      <c r="B381" s="352" t="s">
        <v>243</v>
      </c>
      <c r="C381" s="486" t="s">
        <v>245</v>
      </c>
      <c r="D381" s="487" t="s">
        <v>222</v>
      </c>
      <c r="E381" s="486" t="s">
        <v>468</v>
      </c>
      <c r="F381" s="415"/>
      <c r="G381" s="140">
        <f>G382</f>
        <v>415703.2</v>
      </c>
      <c r="H381" s="140">
        <f>H382</f>
        <v>195703.2</v>
      </c>
      <c r="I381" s="135">
        <f>H381/G381*100</f>
        <v>47.07762653739495</v>
      </c>
    </row>
    <row r="382" spans="1:9" ht="21.75" customHeight="1" thickBot="1">
      <c r="A382" s="489" t="s">
        <v>265</v>
      </c>
      <c r="B382" s="490" t="s">
        <v>243</v>
      </c>
      <c r="C382" s="491" t="s">
        <v>245</v>
      </c>
      <c r="D382" s="492" t="s">
        <v>222</v>
      </c>
      <c r="E382" s="493" t="s">
        <v>468</v>
      </c>
      <c r="F382" s="492" t="s">
        <v>469</v>
      </c>
      <c r="G382" s="494">
        <v>415703.2</v>
      </c>
      <c r="H382" s="494">
        <v>195703.2</v>
      </c>
      <c r="I382" s="495">
        <f>H382/G382*100</f>
        <v>47.07762653739495</v>
      </c>
    </row>
    <row r="383" spans="1:9" ht="15.75" thickBot="1">
      <c r="A383" s="475" t="s">
        <v>229</v>
      </c>
      <c r="B383" s="476" t="s">
        <v>243</v>
      </c>
      <c r="C383" s="477"/>
      <c r="D383" s="478"/>
      <c r="E383" s="477"/>
      <c r="F383" s="478"/>
      <c r="G383" s="479">
        <f>G12+G92+G100+G119+G152+G296+G319+G346+G364+G368+G372+G96</f>
        <v>510259000</v>
      </c>
      <c r="H383" s="479">
        <f>H12+H92+H100+H119+H152+H296+H319+H346+H364+H368+H372+H96</f>
        <v>488556388.85999995</v>
      </c>
      <c r="I383" s="480">
        <f t="shared" si="11"/>
        <v>95.74674603681659</v>
      </c>
    </row>
    <row r="385" spans="5:10" ht="12.75">
      <c r="E385" s="611" t="s">
        <v>503</v>
      </c>
      <c r="F385" s="611"/>
      <c r="G385" s="103">
        <f>G14+G20+G64+G71+G76+G90+G98+G110+G116+G123+G127+G130+G132+G134+G139+G144+G148+G150+G157+G159+G170+G189+G193+G197+G208+1000+G232+G235+G239+G248+G250+2171.08+G256+G259+G265+G268+G273+G286+G288+G291+G294+G300+1852.23+G308+G311+G317+G320+G337+G354+G360+G366+G369+G376+G347+10000+G381</f>
        <v>207146841.89999995</v>
      </c>
      <c r="H385" s="103">
        <f>H14+H20+H64+H71+H76+H90+H98+H110+H116+H123+H127+H130+H132+H134+H139+H144+H148+H150+H157+H159+H170+H189+H193+H197+H208+1000+H232+H235+H239+H248+H250+2171.08+H256+H259+H265+H268+H273+H286+H288+H291+H294+H300+1852.23+H308+H311+H317+H320+H337+H354+H360+H366+H369+H376+H347+7300+H381</f>
        <v>192470385.8</v>
      </c>
      <c r="I385" s="20">
        <f>H385/G385*100</f>
        <v>92.91495058993708</v>
      </c>
      <c r="J385" s="89"/>
    </row>
    <row r="386" spans="5:10" ht="12.75">
      <c r="E386" s="611" t="s">
        <v>505</v>
      </c>
      <c r="F386" s="611"/>
      <c r="G386" s="132">
        <f>G358</f>
        <v>360000</v>
      </c>
      <c r="H386" s="132">
        <f>H358</f>
        <v>360000</v>
      </c>
      <c r="I386" s="133">
        <f>H386/G386*100</f>
        <v>100</v>
      </c>
      <c r="J386" s="89"/>
    </row>
    <row r="387" spans="5:10" ht="12.75">
      <c r="E387" s="612" t="s">
        <v>506</v>
      </c>
      <c r="F387" s="612"/>
      <c r="G387" s="132">
        <f>G155+G195</f>
        <v>17000000</v>
      </c>
      <c r="H387" s="132">
        <f>H155+H195</f>
        <v>16593354.84</v>
      </c>
      <c r="I387" s="133">
        <f>H387/G387*100</f>
        <v>97.60796964705882</v>
      </c>
      <c r="J387" s="89"/>
    </row>
    <row r="388" spans="5:10" ht="12.75">
      <c r="E388" s="613" t="s">
        <v>501</v>
      </c>
      <c r="F388" s="613"/>
      <c r="G388" s="132">
        <f>G42+G44+G46+G48+G50+G54+G56+G74+G313</f>
        <v>3095200</v>
      </c>
      <c r="H388" s="132">
        <f>H42+H44+H46+H48+H50+H54+H56+H74+H313</f>
        <v>2390066.05</v>
      </c>
      <c r="I388" s="133">
        <f>H388/G388*100</f>
        <v>77.21846891961746</v>
      </c>
      <c r="J388" s="89"/>
    </row>
    <row r="389" spans="5:10" ht="12.75">
      <c r="E389" s="612" t="s">
        <v>502</v>
      </c>
      <c r="F389" s="612"/>
      <c r="G389" s="103">
        <f>G374+G362+G344+G356+G339+G334+G330+G326+G315+G305-1852.23+G302+G283+G280+G262+G254-2171.08+G252+G243+G229-1000+G225+G220+G213+G210+G186+G182+G179+G172+G146+G142+G137+G125+G121+G113+G107+G94+G85+G62+G59+G39+G37+G31+G28+G24+G88+G101+G350-10000+G379</f>
        <v>282656958.09999996</v>
      </c>
      <c r="H389" s="103">
        <f>H374+H362+H344+H356+H339+H334+H330+H326+H315+H305-1852.23+H302+H283+H280+H262+H254-2171.08+H252+H243+H229-1000+H225+H220+H213+H210+H186+H182+H179+H172+H146+H142+H137+H125+H121+H113+H107+H94+H85+H62+H59+H39+H37+H31+H28+H24+H88+H101+H350-7300+H379</f>
        <v>276742582.16999996</v>
      </c>
      <c r="I389" s="20">
        <f>H389/G389*100</f>
        <v>97.90757815772305</v>
      </c>
      <c r="J389" s="89"/>
    </row>
    <row r="390" spans="5:10" ht="12.75">
      <c r="E390" s="597" t="s">
        <v>504</v>
      </c>
      <c r="F390" s="597"/>
      <c r="G390" s="103">
        <f>SUM(G385:G389)</f>
        <v>510258999.9999999</v>
      </c>
      <c r="H390" s="103">
        <f>SUM(H385:H389)</f>
        <v>488556388.86</v>
      </c>
      <c r="I390" s="104"/>
      <c r="J390" s="89"/>
    </row>
    <row r="391" spans="5:10" ht="12.75">
      <c r="E391" s="89"/>
      <c r="F391" s="89"/>
      <c r="G391" s="89"/>
      <c r="H391" s="89"/>
      <c r="I391" s="89"/>
      <c r="J391" s="89"/>
    </row>
    <row r="392" spans="5:10" ht="12.75">
      <c r="E392" s="89"/>
      <c r="F392" s="89"/>
      <c r="G392" s="89"/>
      <c r="H392" s="89"/>
      <c r="I392" s="89"/>
      <c r="J392" s="89"/>
    </row>
    <row r="393" spans="5:10" ht="12.75">
      <c r="E393" s="89"/>
      <c r="F393" s="89"/>
      <c r="G393" s="89"/>
      <c r="H393" s="89"/>
      <c r="I393" s="89"/>
      <c r="J393" s="89"/>
    </row>
    <row r="394" spans="5:10" ht="12.75">
      <c r="E394" s="89"/>
      <c r="F394" s="89"/>
      <c r="G394" s="89"/>
      <c r="H394" s="89"/>
      <c r="I394" s="89"/>
      <c r="J394" s="89"/>
    </row>
  </sheetData>
  <sheetProtection/>
  <mergeCells count="17">
    <mergeCell ref="E387:F387"/>
    <mergeCell ref="E388:F388"/>
    <mergeCell ref="E389:F389"/>
    <mergeCell ref="A5:A10"/>
    <mergeCell ref="B5:B10"/>
    <mergeCell ref="C5:C10"/>
    <mergeCell ref="D5:D10"/>
    <mergeCell ref="F2:I2"/>
    <mergeCell ref="E390:F390"/>
    <mergeCell ref="I5:I10"/>
    <mergeCell ref="E5:E10"/>
    <mergeCell ref="F5:F10"/>
    <mergeCell ref="G5:G10"/>
    <mergeCell ref="H5:H10"/>
    <mergeCell ref="A4:I4"/>
    <mergeCell ref="E385:F385"/>
    <mergeCell ref="E386:F386"/>
  </mergeCells>
  <printOptions/>
  <pageMargins left="0.7874015748031497" right="0.22" top="0.16" bottom="0.19" header="0" footer="0"/>
  <pageSetup fitToHeight="8" horizontalDpi="600" verticalDpi="600" orientation="portrait" paperSize="9" scale="68" r:id="rId1"/>
  <rowBreaks count="1" manualBreakCount="1">
    <brk id="13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19"/>
  <sheetViews>
    <sheetView view="pageBreakPreview" zoomScale="60" zoomScalePageLayoutView="0" workbookViewId="0" topLeftCell="A139">
      <selection activeCell="D4" sqref="D4"/>
    </sheetView>
  </sheetViews>
  <sheetFormatPr defaultColWidth="9.125" defaultRowHeight="12.75"/>
  <cols>
    <col min="1" max="1" width="46.625" style="18" customWidth="1"/>
    <col min="2" max="2" width="6.625" style="18" customWidth="1"/>
    <col min="3" max="3" width="6.875" style="18" customWidth="1"/>
    <col min="4" max="4" width="6.375" style="18" customWidth="1"/>
    <col min="5" max="5" width="12.625" style="18" hidden="1" customWidth="1"/>
    <col min="6" max="6" width="8.00390625" style="18" hidden="1" customWidth="1"/>
    <col min="7" max="7" width="16.50390625" style="18" customWidth="1"/>
    <col min="8" max="8" width="16.625" style="18" customWidth="1"/>
    <col min="9" max="9" width="7.125" style="18" customWidth="1"/>
    <col min="10" max="10" width="13.625" style="18" customWidth="1"/>
    <col min="11" max="11" width="13.875" style="18" bestFit="1" customWidth="1"/>
    <col min="12" max="16384" width="9.125" style="18" customWidth="1"/>
  </cols>
  <sheetData>
    <row r="1" spans="4:9" ht="12.75">
      <c r="D1" s="18" t="s">
        <v>507</v>
      </c>
      <c r="F1" s="18" t="s">
        <v>507</v>
      </c>
      <c r="H1" s="19"/>
      <c r="I1" s="19"/>
    </row>
    <row r="2" spans="4:9" ht="12.75" customHeight="1">
      <c r="D2" s="289" t="s">
        <v>688</v>
      </c>
      <c r="F2" s="289" t="s">
        <v>688</v>
      </c>
      <c r="H2" s="290"/>
      <c r="I2" s="290"/>
    </row>
    <row r="3" spans="4:6" ht="12.75">
      <c r="D3" s="291" t="s">
        <v>709</v>
      </c>
      <c r="F3" s="291" t="s">
        <v>499</v>
      </c>
    </row>
    <row r="4" spans="7:9" ht="12.75">
      <c r="G4" s="292"/>
      <c r="H4" s="292"/>
      <c r="I4" s="292"/>
    </row>
    <row r="5" spans="1:9" ht="31.5" customHeight="1" thickBot="1">
      <c r="A5" s="610" t="s">
        <v>687</v>
      </c>
      <c r="B5" s="610"/>
      <c r="C5" s="610"/>
      <c r="D5" s="610"/>
      <c r="E5" s="610"/>
      <c r="F5" s="610"/>
      <c r="G5" s="610"/>
      <c r="H5" s="610"/>
      <c r="I5" s="610"/>
    </row>
    <row r="6" spans="1:9" ht="12.75" customHeight="1">
      <c r="A6" s="626" t="s">
        <v>211</v>
      </c>
      <c r="B6" s="629" t="s">
        <v>242</v>
      </c>
      <c r="C6" s="629" t="s">
        <v>212</v>
      </c>
      <c r="D6" s="632" t="s">
        <v>221</v>
      </c>
      <c r="E6" s="635" t="s">
        <v>230</v>
      </c>
      <c r="F6" s="638" t="s">
        <v>231</v>
      </c>
      <c r="G6" s="620" t="s">
        <v>122</v>
      </c>
      <c r="H6" s="620" t="s">
        <v>707</v>
      </c>
      <c r="I6" s="623" t="s">
        <v>119</v>
      </c>
    </row>
    <row r="7" spans="1:9" ht="12.75">
      <c r="A7" s="627"/>
      <c r="B7" s="630"/>
      <c r="C7" s="630"/>
      <c r="D7" s="633"/>
      <c r="E7" s="636"/>
      <c r="F7" s="639"/>
      <c r="G7" s="621"/>
      <c r="H7" s="621"/>
      <c r="I7" s="624"/>
    </row>
    <row r="8" spans="1:9" ht="12.75">
      <c r="A8" s="627"/>
      <c r="B8" s="630"/>
      <c r="C8" s="630"/>
      <c r="D8" s="633"/>
      <c r="E8" s="636"/>
      <c r="F8" s="639"/>
      <c r="G8" s="621"/>
      <c r="H8" s="621"/>
      <c r="I8" s="624"/>
    </row>
    <row r="9" spans="1:9" ht="12.75">
      <c r="A9" s="627"/>
      <c r="B9" s="630"/>
      <c r="C9" s="630"/>
      <c r="D9" s="633"/>
      <c r="E9" s="636"/>
      <c r="F9" s="639"/>
      <c r="G9" s="621"/>
      <c r="H9" s="621"/>
      <c r="I9" s="624"/>
    </row>
    <row r="10" spans="1:9" ht="12.75">
      <c r="A10" s="627"/>
      <c r="B10" s="630"/>
      <c r="C10" s="630"/>
      <c r="D10" s="633"/>
      <c r="E10" s="636"/>
      <c r="F10" s="639"/>
      <c r="G10" s="621"/>
      <c r="H10" s="621"/>
      <c r="I10" s="624"/>
    </row>
    <row r="11" spans="1:9" ht="13.5" thickBot="1">
      <c r="A11" s="628"/>
      <c r="B11" s="631"/>
      <c r="C11" s="631"/>
      <c r="D11" s="634"/>
      <c r="E11" s="637"/>
      <c r="F11" s="640"/>
      <c r="G11" s="622"/>
      <c r="H11" s="622"/>
      <c r="I11" s="625"/>
    </row>
    <row r="12" spans="1:9" ht="17.25">
      <c r="A12" s="449" t="s">
        <v>226</v>
      </c>
      <c r="B12" s="450" t="s">
        <v>243</v>
      </c>
      <c r="C12" s="451" t="s">
        <v>213</v>
      </c>
      <c r="D12" s="451"/>
      <c r="E12" s="451"/>
      <c r="F12" s="451"/>
      <c r="G12" s="452">
        <f>G13+G62+G65+G68+G71</f>
        <v>44197770.970000006</v>
      </c>
      <c r="H12" s="452">
        <f>H13+H62+H65+H68+H71</f>
        <v>43111907.13</v>
      </c>
      <c r="I12" s="293">
        <f aca="true" t="shared" si="0" ref="I12:I100">H12/G12*100</f>
        <v>97.54317058039635</v>
      </c>
    </row>
    <row r="13" spans="1:9" ht="37.5" customHeight="1">
      <c r="A13" s="438" t="s">
        <v>238</v>
      </c>
      <c r="B13" s="296" t="s">
        <v>243</v>
      </c>
      <c r="C13" s="301" t="s">
        <v>213</v>
      </c>
      <c r="D13" s="302" t="s">
        <v>223</v>
      </c>
      <c r="E13" s="302"/>
      <c r="F13" s="302"/>
      <c r="G13" s="303">
        <f>G14+G20+G24+G29+G32+G43+G46+G49+G51+G53+G57+G60+G38+G40</f>
        <v>29213940.710000005</v>
      </c>
      <c r="H13" s="303">
        <f>H14+H20+H24+H29+H32+H43+H46+H49+H51+H53+H57+H60+H38+H40</f>
        <v>28896554.19</v>
      </c>
      <c r="I13" s="133">
        <f t="shared" si="0"/>
        <v>98.91357854405666</v>
      </c>
    </row>
    <row r="14" spans="1:9" ht="36" customHeight="1" hidden="1">
      <c r="A14" s="436" t="s">
        <v>289</v>
      </c>
      <c r="B14" s="296" t="s">
        <v>243</v>
      </c>
      <c r="C14" s="344" t="s">
        <v>213</v>
      </c>
      <c r="D14" s="306" t="s">
        <v>223</v>
      </c>
      <c r="E14" s="306" t="s">
        <v>307</v>
      </c>
      <c r="F14" s="306"/>
      <c r="G14" s="307">
        <f>G15+G16+G17+G18+G19</f>
        <v>23128550.020000003</v>
      </c>
      <c r="H14" s="307">
        <f>H15+H16+H17+H18+H19</f>
        <v>22820768.46</v>
      </c>
      <c r="I14" s="133">
        <f t="shared" si="0"/>
        <v>98.66925700169767</v>
      </c>
    </row>
    <row r="15" spans="1:9" ht="18" customHeight="1" hidden="1">
      <c r="A15" s="437" t="s">
        <v>308</v>
      </c>
      <c r="B15" s="296" t="s">
        <v>243</v>
      </c>
      <c r="C15" s="309" t="s">
        <v>213</v>
      </c>
      <c r="D15" s="298" t="s">
        <v>223</v>
      </c>
      <c r="E15" s="298" t="s">
        <v>307</v>
      </c>
      <c r="F15" s="298" t="s">
        <v>287</v>
      </c>
      <c r="G15" s="299">
        <v>16749675.98</v>
      </c>
      <c r="H15" s="299">
        <v>16688433.78</v>
      </c>
      <c r="I15" s="133">
        <f t="shared" si="0"/>
        <v>99.63436785241024</v>
      </c>
    </row>
    <row r="16" spans="1:9" ht="22.5" customHeight="1" hidden="1">
      <c r="A16" s="437" t="s">
        <v>290</v>
      </c>
      <c r="B16" s="296" t="s">
        <v>243</v>
      </c>
      <c r="C16" s="309" t="s">
        <v>291</v>
      </c>
      <c r="D16" s="298" t="s">
        <v>223</v>
      </c>
      <c r="E16" s="298" t="s">
        <v>307</v>
      </c>
      <c r="F16" s="298" t="s">
        <v>292</v>
      </c>
      <c r="G16" s="299">
        <v>240802.6</v>
      </c>
      <c r="H16" s="403">
        <v>233493.91</v>
      </c>
      <c r="I16" s="133">
        <f t="shared" si="0"/>
        <v>96.9648625056374</v>
      </c>
    </row>
    <row r="17" spans="1:9" ht="43.5" customHeight="1" hidden="1">
      <c r="A17" s="437" t="s">
        <v>309</v>
      </c>
      <c r="B17" s="296" t="s">
        <v>243</v>
      </c>
      <c r="C17" s="309" t="s">
        <v>291</v>
      </c>
      <c r="D17" s="298" t="s">
        <v>223</v>
      </c>
      <c r="E17" s="298" t="s">
        <v>307</v>
      </c>
      <c r="F17" s="298" t="s">
        <v>310</v>
      </c>
      <c r="G17" s="299">
        <v>4142637.44</v>
      </c>
      <c r="H17" s="403">
        <v>4142637.44</v>
      </c>
      <c r="I17" s="133">
        <f t="shared" si="0"/>
        <v>100</v>
      </c>
    </row>
    <row r="18" spans="1:9" ht="25.5" customHeight="1" hidden="1">
      <c r="A18" s="437" t="s">
        <v>285</v>
      </c>
      <c r="B18" s="296" t="s">
        <v>243</v>
      </c>
      <c r="C18" s="309" t="s">
        <v>213</v>
      </c>
      <c r="D18" s="298" t="s">
        <v>223</v>
      </c>
      <c r="E18" s="298" t="s">
        <v>307</v>
      </c>
      <c r="F18" s="298" t="s">
        <v>286</v>
      </c>
      <c r="G18" s="299">
        <v>1992710.99</v>
      </c>
      <c r="H18" s="403">
        <v>1753480.32</v>
      </c>
      <c r="I18" s="133">
        <f t="shared" si="0"/>
        <v>87.9947131721294</v>
      </c>
    </row>
    <row r="19" spans="1:9" ht="25.5" customHeight="1" hidden="1">
      <c r="A19" s="439" t="s">
        <v>339</v>
      </c>
      <c r="B19" s="352" t="s">
        <v>243</v>
      </c>
      <c r="C19" s="440" t="s">
        <v>213</v>
      </c>
      <c r="D19" s="416" t="s">
        <v>223</v>
      </c>
      <c r="E19" s="298"/>
      <c r="F19" s="298"/>
      <c r="G19" s="299">
        <v>2723.01</v>
      </c>
      <c r="H19" s="403">
        <v>2723.01</v>
      </c>
      <c r="I19" s="133">
        <f t="shared" si="0"/>
        <v>100</v>
      </c>
    </row>
    <row r="20" spans="1:11" ht="2.25" customHeight="1" hidden="1">
      <c r="A20" s="441" t="s">
        <v>244</v>
      </c>
      <c r="B20" s="296" t="s">
        <v>243</v>
      </c>
      <c r="C20" s="344" t="s">
        <v>213</v>
      </c>
      <c r="D20" s="306" t="s">
        <v>223</v>
      </c>
      <c r="E20" s="306" t="s">
        <v>311</v>
      </c>
      <c r="F20" s="306"/>
      <c r="G20" s="307">
        <f>G21+G23+G22</f>
        <v>1988970.69</v>
      </c>
      <c r="H20" s="307">
        <f>H21+H23+H22</f>
        <v>1988970.69</v>
      </c>
      <c r="I20" s="133">
        <f t="shared" si="0"/>
        <v>100</v>
      </c>
      <c r="K20" s="21"/>
    </row>
    <row r="21" spans="1:9" ht="13.5" customHeight="1" hidden="1">
      <c r="A21" s="437" t="s">
        <v>312</v>
      </c>
      <c r="B21" s="296" t="s">
        <v>243</v>
      </c>
      <c r="C21" s="309" t="s">
        <v>213</v>
      </c>
      <c r="D21" s="298" t="s">
        <v>223</v>
      </c>
      <c r="E21" s="298" t="s">
        <v>311</v>
      </c>
      <c r="F21" s="298" t="s">
        <v>287</v>
      </c>
      <c r="G21" s="299">
        <v>1563000</v>
      </c>
      <c r="H21" s="403">
        <v>1563000</v>
      </c>
      <c r="I21" s="133">
        <f t="shared" si="0"/>
        <v>100</v>
      </c>
    </row>
    <row r="22" spans="1:9" ht="24" customHeight="1" hidden="1">
      <c r="A22" s="439" t="s">
        <v>290</v>
      </c>
      <c r="B22" s="352" t="s">
        <v>243</v>
      </c>
      <c r="C22" s="440" t="s">
        <v>291</v>
      </c>
      <c r="D22" s="416" t="s">
        <v>223</v>
      </c>
      <c r="E22" s="298"/>
      <c r="F22" s="298"/>
      <c r="G22" s="299">
        <v>9000</v>
      </c>
      <c r="H22" s="403">
        <v>9000</v>
      </c>
      <c r="I22" s="133">
        <f t="shared" si="0"/>
        <v>100</v>
      </c>
    </row>
    <row r="23" spans="1:9" ht="40.5" customHeight="1" hidden="1">
      <c r="A23" s="437" t="s">
        <v>309</v>
      </c>
      <c r="B23" s="296" t="s">
        <v>243</v>
      </c>
      <c r="C23" s="309" t="s">
        <v>213</v>
      </c>
      <c r="D23" s="298" t="s">
        <v>223</v>
      </c>
      <c r="E23" s="298" t="s">
        <v>311</v>
      </c>
      <c r="F23" s="298" t="s">
        <v>310</v>
      </c>
      <c r="G23" s="299">
        <v>416970.69</v>
      </c>
      <c r="H23" s="403">
        <v>416970.69</v>
      </c>
      <c r="I23" s="133">
        <f t="shared" si="0"/>
        <v>100</v>
      </c>
    </row>
    <row r="24" spans="1:9" ht="24" customHeight="1" hidden="1">
      <c r="A24" s="442" t="s">
        <v>268</v>
      </c>
      <c r="B24" s="296" t="s">
        <v>243</v>
      </c>
      <c r="C24" s="344" t="s">
        <v>213</v>
      </c>
      <c r="D24" s="306" t="s">
        <v>223</v>
      </c>
      <c r="E24" s="306" t="s">
        <v>313</v>
      </c>
      <c r="F24" s="306"/>
      <c r="G24" s="307">
        <f>G25+G26+G27+G28</f>
        <v>352000</v>
      </c>
      <c r="H24" s="307">
        <f>H25+H26+H27+H28</f>
        <v>351983.31</v>
      </c>
      <c r="I24" s="133">
        <f t="shared" si="0"/>
        <v>99.99525852272727</v>
      </c>
    </row>
    <row r="25" spans="1:9" ht="15" customHeight="1" hidden="1">
      <c r="A25" s="437" t="s">
        <v>312</v>
      </c>
      <c r="B25" s="296" t="s">
        <v>243</v>
      </c>
      <c r="C25" s="309" t="s">
        <v>213</v>
      </c>
      <c r="D25" s="298" t="s">
        <v>223</v>
      </c>
      <c r="E25" s="298" t="s">
        <v>313</v>
      </c>
      <c r="F25" s="298" t="s">
        <v>287</v>
      </c>
      <c r="G25" s="299">
        <v>270634.42</v>
      </c>
      <c r="H25" s="403">
        <v>270617.73</v>
      </c>
      <c r="I25" s="133">
        <f t="shared" si="0"/>
        <v>99.99383300911983</v>
      </c>
    </row>
    <row r="26" spans="1:9" ht="24.75" customHeight="1" hidden="1">
      <c r="A26" s="437" t="s">
        <v>290</v>
      </c>
      <c r="B26" s="296" t="s">
        <v>243</v>
      </c>
      <c r="C26" s="309" t="s">
        <v>213</v>
      </c>
      <c r="D26" s="298" t="s">
        <v>223</v>
      </c>
      <c r="E26" s="298" t="s">
        <v>313</v>
      </c>
      <c r="F26" s="298" t="s">
        <v>292</v>
      </c>
      <c r="G26" s="299">
        <v>0</v>
      </c>
      <c r="H26" s="403">
        <v>0</v>
      </c>
      <c r="I26" s="133" t="e">
        <f t="shared" si="0"/>
        <v>#DIV/0!</v>
      </c>
    </row>
    <row r="27" spans="1:9" ht="39" customHeight="1" hidden="1">
      <c r="A27" s="437" t="s">
        <v>309</v>
      </c>
      <c r="B27" s="296" t="s">
        <v>243</v>
      </c>
      <c r="C27" s="309" t="s">
        <v>213</v>
      </c>
      <c r="D27" s="298" t="s">
        <v>223</v>
      </c>
      <c r="E27" s="298" t="s">
        <v>313</v>
      </c>
      <c r="F27" s="298" t="s">
        <v>310</v>
      </c>
      <c r="G27" s="299">
        <v>65455.08</v>
      </c>
      <c r="H27" s="403">
        <v>65455.08</v>
      </c>
      <c r="I27" s="133">
        <f t="shared" si="0"/>
        <v>100</v>
      </c>
    </row>
    <row r="28" spans="1:9" ht="30" customHeight="1" hidden="1">
      <c r="A28" s="437" t="s">
        <v>285</v>
      </c>
      <c r="B28" s="296" t="s">
        <v>243</v>
      </c>
      <c r="C28" s="309" t="s">
        <v>213</v>
      </c>
      <c r="D28" s="298" t="s">
        <v>223</v>
      </c>
      <c r="E28" s="298" t="s">
        <v>313</v>
      </c>
      <c r="F28" s="298" t="s">
        <v>286</v>
      </c>
      <c r="G28" s="299">
        <v>15910.5</v>
      </c>
      <c r="H28" s="403">
        <v>15910.5</v>
      </c>
      <c r="I28" s="133">
        <f t="shared" si="0"/>
        <v>100</v>
      </c>
    </row>
    <row r="29" spans="1:9" ht="27" customHeight="1" hidden="1">
      <c r="A29" s="436" t="s">
        <v>637</v>
      </c>
      <c r="B29" s="296" t="s">
        <v>243</v>
      </c>
      <c r="C29" s="344" t="s">
        <v>213</v>
      </c>
      <c r="D29" s="306" t="s">
        <v>223</v>
      </c>
      <c r="E29" s="306" t="s">
        <v>314</v>
      </c>
      <c r="F29" s="306"/>
      <c r="G29" s="307">
        <f>G30+G31</f>
        <v>92000</v>
      </c>
      <c r="H29" s="307">
        <f>H30+H31</f>
        <v>92000</v>
      </c>
      <c r="I29" s="133">
        <f t="shared" si="0"/>
        <v>100</v>
      </c>
    </row>
    <row r="30" spans="1:9" ht="16.5" customHeight="1" hidden="1">
      <c r="A30" s="437" t="s">
        <v>312</v>
      </c>
      <c r="B30" s="296" t="s">
        <v>243</v>
      </c>
      <c r="C30" s="309" t="s">
        <v>213</v>
      </c>
      <c r="D30" s="298" t="s">
        <v>223</v>
      </c>
      <c r="E30" s="298" t="s">
        <v>314</v>
      </c>
      <c r="F30" s="298" t="s">
        <v>287</v>
      </c>
      <c r="G30" s="299">
        <v>78160.64</v>
      </c>
      <c r="H30" s="403">
        <v>78160.64</v>
      </c>
      <c r="I30" s="133">
        <f t="shared" si="0"/>
        <v>100</v>
      </c>
    </row>
    <row r="31" spans="1:9" ht="48" customHeight="1" hidden="1">
      <c r="A31" s="437" t="s">
        <v>309</v>
      </c>
      <c r="B31" s="296" t="s">
        <v>243</v>
      </c>
      <c r="C31" s="309" t="s">
        <v>213</v>
      </c>
      <c r="D31" s="298" t="s">
        <v>223</v>
      </c>
      <c r="E31" s="298" t="s">
        <v>314</v>
      </c>
      <c r="F31" s="298" t="s">
        <v>310</v>
      </c>
      <c r="G31" s="299">
        <v>13839.36</v>
      </c>
      <c r="H31" s="403">
        <v>13839.36</v>
      </c>
      <c r="I31" s="133">
        <f t="shared" si="0"/>
        <v>100</v>
      </c>
    </row>
    <row r="32" spans="1:9" ht="46.5" customHeight="1" hidden="1">
      <c r="A32" s="443" t="s">
        <v>281</v>
      </c>
      <c r="B32" s="296" t="s">
        <v>243</v>
      </c>
      <c r="C32" s="444" t="s">
        <v>213</v>
      </c>
      <c r="D32" s="445" t="s">
        <v>223</v>
      </c>
      <c r="E32" s="445" t="s">
        <v>315</v>
      </c>
      <c r="F32" s="445"/>
      <c r="G32" s="307">
        <f>G33+G34+G35+G36+G37</f>
        <v>361000</v>
      </c>
      <c r="H32" s="307">
        <f>H33+H34+H35+H36+H37</f>
        <v>361000</v>
      </c>
      <c r="I32" s="133">
        <f t="shared" si="0"/>
        <v>100</v>
      </c>
    </row>
    <row r="33" spans="1:9" ht="18" customHeight="1" hidden="1">
      <c r="A33" s="437" t="s">
        <v>308</v>
      </c>
      <c r="B33" s="296" t="s">
        <v>243</v>
      </c>
      <c r="C33" s="309" t="s">
        <v>213</v>
      </c>
      <c r="D33" s="298" t="s">
        <v>223</v>
      </c>
      <c r="E33" s="298" t="s">
        <v>315</v>
      </c>
      <c r="F33" s="298" t="s">
        <v>287</v>
      </c>
      <c r="G33" s="299">
        <v>232801.26</v>
      </c>
      <c r="H33" s="403">
        <v>232801.26</v>
      </c>
      <c r="I33" s="133">
        <f t="shared" si="0"/>
        <v>100</v>
      </c>
    </row>
    <row r="34" spans="1:9" ht="27" customHeight="1" hidden="1">
      <c r="A34" s="437" t="s">
        <v>290</v>
      </c>
      <c r="B34" s="296" t="s">
        <v>243</v>
      </c>
      <c r="C34" s="309" t="s">
        <v>213</v>
      </c>
      <c r="D34" s="298" t="s">
        <v>223</v>
      </c>
      <c r="E34" s="298"/>
      <c r="F34" s="298"/>
      <c r="G34" s="299">
        <v>11879.6</v>
      </c>
      <c r="H34" s="403">
        <v>11879.6</v>
      </c>
      <c r="I34" s="133">
        <f t="shared" si="0"/>
        <v>100</v>
      </c>
    </row>
    <row r="35" spans="1:9" ht="0" customHeight="1" hidden="1">
      <c r="A35" s="437" t="s">
        <v>309</v>
      </c>
      <c r="B35" s="296" t="s">
        <v>243</v>
      </c>
      <c r="C35" s="309" t="s">
        <v>213</v>
      </c>
      <c r="D35" s="298" t="s">
        <v>223</v>
      </c>
      <c r="E35" s="298" t="s">
        <v>315</v>
      </c>
      <c r="F35" s="298" t="s">
        <v>310</v>
      </c>
      <c r="G35" s="299">
        <v>76059.14</v>
      </c>
      <c r="H35" s="403">
        <v>76059.14</v>
      </c>
      <c r="I35" s="133">
        <f t="shared" si="0"/>
        <v>100</v>
      </c>
    </row>
    <row r="36" spans="1:9" ht="33" customHeight="1" hidden="1">
      <c r="A36" s="437" t="s">
        <v>285</v>
      </c>
      <c r="B36" s="296" t="s">
        <v>243</v>
      </c>
      <c r="C36" s="309" t="s">
        <v>213</v>
      </c>
      <c r="D36" s="298" t="s">
        <v>223</v>
      </c>
      <c r="E36" s="298" t="s">
        <v>315</v>
      </c>
      <c r="F36" s="298" t="s">
        <v>286</v>
      </c>
      <c r="G36" s="299">
        <v>30260</v>
      </c>
      <c r="H36" s="403">
        <v>30260</v>
      </c>
      <c r="I36" s="133">
        <f t="shared" si="0"/>
        <v>100</v>
      </c>
    </row>
    <row r="37" spans="1:9" ht="13.5" customHeight="1" hidden="1">
      <c r="A37" s="437" t="s">
        <v>293</v>
      </c>
      <c r="B37" s="296" t="s">
        <v>243</v>
      </c>
      <c r="C37" s="309" t="s">
        <v>213</v>
      </c>
      <c r="D37" s="298" t="s">
        <v>223</v>
      </c>
      <c r="E37" s="298" t="s">
        <v>315</v>
      </c>
      <c r="F37" s="298" t="s">
        <v>280</v>
      </c>
      <c r="G37" s="299">
        <v>10000</v>
      </c>
      <c r="H37" s="403">
        <v>10000</v>
      </c>
      <c r="I37" s="133">
        <f t="shared" si="0"/>
        <v>100</v>
      </c>
    </row>
    <row r="38" spans="1:9" ht="13.5" customHeight="1" hidden="1">
      <c r="A38" s="446" t="s">
        <v>265</v>
      </c>
      <c r="B38" s="352" t="s">
        <v>243</v>
      </c>
      <c r="C38" s="447" t="s">
        <v>213</v>
      </c>
      <c r="D38" s="448" t="s">
        <v>223</v>
      </c>
      <c r="E38" s="298"/>
      <c r="F38" s="298"/>
      <c r="G38" s="307">
        <f>G39</f>
        <v>521100</v>
      </c>
      <c r="H38" s="307">
        <f>H39</f>
        <v>518447.73</v>
      </c>
      <c r="I38" s="133">
        <f t="shared" si="0"/>
        <v>99.49102475532527</v>
      </c>
    </row>
    <row r="39" spans="1:9" ht="25.5" customHeight="1" hidden="1">
      <c r="A39" s="437" t="s">
        <v>285</v>
      </c>
      <c r="B39" s="296" t="s">
        <v>243</v>
      </c>
      <c r="C39" s="309" t="s">
        <v>213</v>
      </c>
      <c r="D39" s="298" t="s">
        <v>223</v>
      </c>
      <c r="E39" s="298" t="s">
        <v>315</v>
      </c>
      <c r="F39" s="298" t="s">
        <v>286</v>
      </c>
      <c r="G39" s="299">
        <v>521100</v>
      </c>
      <c r="H39" s="403">
        <v>518447.73</v>
      </c>
      <c r="I39" s="133">
        <f>H39/G39*100</f>
        <v>99.49102475532527</v>
      </c>
    </row>
    <row r="40" spans="1:9" ht="60" customHeight="1" hidden="1">
      <c r="A40" s="446" t="s">
        <v>682</v>
      </c>
      <c r="B40" s="296" t="s">
        <v>243</v>
      </c>
      <c r="C40" s="344" t="s">
        <v>213</v>
      </c>
      <c r="D40" s="306" t="s">
        <v>223</v>
      </c>
      <c r="E40" s="306" t="s">
        <v>317</v>
      </c>
      <c r="F40" s="306"/>
      <c r="G40" s="307">
        <f>G41+G42</f>
        <v>2466120</v>
      </c>
      <c r="H40" s="307">
        <f>H41+H42</f>
        <v>2466120</v>
      </c>
      <c r="I40" s="133">
        <f>H40/G40*100</f>
        <v>100</v>
      </c>
    </row>
    <row r="41" spans="1:9" ht="13.5" customHeight="1" hidden="1">
      <c r="A41" s="437" t="s">
        <v>312</v>
      </c>
      <c r="B41" s="296" t="s">
        <v>243</v>
      </c>
      <c r="C41" s="309" t="s">
        <v>213</v>
      </c>
      <c r="D41" s="298" t="s">
        <v>223</v>
      </c>
      <c r="E41" s="298" t="s">
        <v>314</v>
      </c>
      <c r="F41" s="298" t="s">
        <v>287</v>
      </c>
      <c r="G41" s="299">
        <v>1894101.33</v>
      </c>
      <c r="H41" s="403">
        <v>1894101.33</v>
      </c>
      <c r="I41" s="133">
        <f>H41/G41*100</f>
        <v>100</v>
      </c>
    </row>
    <row r="42" spans="1:9" ht="36" customHeight="1" hidden="1">
      <c r="A42" s="437" t="s">
        <v>309</v>
      </c>
      <c r="B42" s="296" t="s">
        <v>243</v>
      </c>
      <c r="C42" s="309" t="s">
        <v>213</v>
      </c>
      <c r="D42" s="298" t="s">
        <v>223</v>
      </c>
      <c r="E42" s="298" t="s">
        <v>315</v>
      </c>
      <c r="F42" s="298" t="s">
        <v>310</v>
      </c>
      <c r="G42" s="299">
        <v>572018.67</v>
      </c>
      <c r="H42" s="403">
        <v>572018.67</v>
      </c>
      <c r="I42" s="133">
        <f>H42/G42*100</f>
        <v>100</v>
      </c>
    </row>
    <row r="43" spans="1:9" ht="34.5" customHeight="1" hidden="1">
      <c r="A43" s="436" t="s">
        <v>149</v>
      </c>
      <c r="B43" s="296" t="s">
        <v>243</v>
      </c>
      <c r="C43" s="344" t="s">
        <v>213</v>
      </c>
      <c r="D43" s="306" t="s">
        <v>223</v>
      </c>
      <c r="E43" s="306" t="s">
        <v>317</v>
      </c>
      <c r="F43" s="306"/>
      <c r="G43" s="307">
        <f>G44+G45</f>
        <v>35200</v>
      </c>
      <c r="H43" s="307">
        <f>H44+H45</f>
        <v>35200</v>
      </c>
      <c r="I43" s="133">
        <f t="shared" si="0"/>
        <v>100</v>
      </c>
    </row>
    <row r="44" spans="1:9" ht="39" customHeight="1" hidden="1">
      <c r="A44" s="437" t="s">
        <v>309</v>
      </c>
      <c r="B44" s="296" t="s">
        <v>243</v>
      </c>
      <c r="C44" s="309" t="s">
        <v>213</v>
      </c>
      <c r="D44" s="298" t="s">
        <v>223</v>
      </c>
      <c r="E44" s="298" t="s">
        <v>317</v>
      </c>
      <c r="F44" s="298" t="s">
        <v>310</v>
      </c>
      <c r="G44" s="299">
        <v>35200</v>
      </c>
      <c r="H44" s="403">
        <v>35200</v>
      </c>
      <c r="I44" s="133">
        <f t="shared" si="0"/>
        <v>100</v>
      </c>
    </row>
    <row r="45" spans="1:9" ht="28.5" customHeight="1" hidden="1">
      <c r="A45" s="437" t="s">
        <v>285</v>
      </c>
      <c r="B45" s="296" t="s">
        <v>243</v>
      </c>
      <c r="C45" s="309" t="s">
        <v>213</v>
      </c>
      <c r="D45" s="298" t="s">
        <v>223</v>
      </c>
      <c r="E45" s="298" t="s">
        <v>317</v>
      </c>
      <c r="F45" s="298" t="s">
        <v>286</v>
      </c>
      <c r="G45" s="299">
        <v>0</v>
      </c>
      <c r="H45" s="403">
        <v>0</v>
      </c>
      <c r="I45" s="133" t="e">
        <f t="shared" si="0"/>
        <v>#DIV/0!</v>
      </c>
    </row>
    <row r="46" spans="1:9" ht="28.5" customHeight="1" hidden="1">
      <c r="A46" s="436" t="s">
        <v>288</v>
      </c>
      <c r="B46" s="296" t="s">
        <v>243</v>
      </c>
      <c r="C46" s="344" t="s">
        <v>213</v>
      </c>
      <c r="D46" s="306" t="s">
        <v>223</v>
      </c>
      <c r="E46" s="306" t="s">
        <v>316</v>
      </c>
      <c r="F46" s="306"/>
      <c r="G46" s="307">
        <f>G47+G48</f>
        <v>176000</v>
      </c>
      <c r="H46" s="307">
        <f>H47+H48</f>
        <v>176000</v>
      </c>
      <c r="I46" s="133">
        <f>H46/G46*100</f>
        <v>100</v>
      </c>
    </row>
    <row r="47" spans="1:9" ht="39" customHeight="1" hidden="1">
      <c r="A47" s="437" t="s">
        <v>309</v>
      </c>
      <c r="B47" s="296" t="s">
        <v>243</v>
      </c>
      <c r="C47" s="309" t="s">
        <v>213</v>
      </c>
      <c r="D47" s="298" t="s">
        <v>223</v>
      </c>
      <c r="E47" s="298" t="s">
        <v>316</v>
      </c>
      <c r="F47" s="298" t="s">
        <v>310</v>
      </c>
      <c r="G47" s="299">
        <v>176000</v>
      </c>
      <c r="H47" s="403">
        <v>176000</v>
      </c>
      <c r="I47" s="133">
        <f>H47/G47*100</f>
        <v>100</v>
      </c>
    </row>
    <row r="48" spans="1:9" ht="28.5" customHeight="1" hidden="1">
      <c r="A48" s="437" t="s">
        <v>285</v>
      </c>
      <c r="B48" s="296" t="s">
        <v>243</v>
      </c>
      <c r="C48" s="309" t="s">
        <v>213</v>
      </c>
      <c r="D48" s="298" t="s">
        <v>223</v>
      </c>
      <c r="E48" s="298" t="s">
        <v>316</v>
      </c>
      <c r="F48" s="298" t="s">
        <v>286</v>
      </c>
      <c r="G48" s="299">
        <v>0</v>
      </c>
      <c r="H48" s="403">
        <v>0</v>
      </c>
      <c r="I48" s="133" t="e">
        <f>H48/G48*100</f>
        <v>#DIV/0!</v>
      </c>
    </row>
    <row r="49" spans="1:9" ht="54" customHeight="1" hidden="1">
      <c r="A49" s="436" t="s">
        <v>318</v>
      </c>
      <c r="B49" s="296" t="s">
        <v>243</v>
      </c>
      <c r="C49" s="344" t="s">
        <v>213</v>
      </c>
      <c r="D49" s="306" t="s">
        <v>223</v>
      </c>
      <c r="E49" s="306" t="s">
        <v>319</v>
      </c>
      <c r="F49" s="306"/>
      <c r="G49" s="307">
        <f>G50</f>
        <v>5000</v>
      </c>
      <c r="H49" s="401">
        <f>H50</f>
        <v>5000</v>
      </c>
      <c r="I49" s="133">
        <f t="shared" si="0"/>
        <v>100</v>
      </c>
    </row>
    <row r="50" spans="1:9" ht="39" customHeight="1" hidden="1">
      <c r="A50" s="437" t="s">
        <v>309</v>
      </c>
      <c r="B50" s="296" t="s">
        <v>243</v>
      </c>
      <c r="C50" s="309" t="s">
        <v>213</v>
      </c>
      <c r="D50" s="298" t="s">
        <v>223</v>
      </c>
      <c r="E50" s="298" t="s">
        <v>319</v>
      </c>
      <c r="F50" s="298" t="s">
        <v>310</v>
      </c>
      <c r="G50" s="299">
        <v>5000</v>
      </c>
      <c r="H50" s="403">
        <v>5000</v>
      </c>
      <c r="I50" s="133">
        <f t="shared" si="0"/>
        <v>100</v>
      </c>
    </row>
    <row r="51" spans="1:9" ht="36" customHeight="1" hidden="1">
      <c r="A51" s="442" t="s">
        <v>298</v>
      </c>
      <c r="B51" s="296" t="s">
        <v>243</v>
      </c>
      <c r="C51" s="344" t="s">
        <v>213</v>
      </c>
      <c r="D51" s="306" t="s">
        <v>223</v>
      </c>
      <c r="E51" s="306" t="s">
        <v>320</v>
      </c>
      <c r="F51" s="306"/>
      <c r="G51" s="307">
        <f>G52</f>
        <v>11000</v>
      </c>
      <c r="H51" s="401">
        <f>H52</f>
        <v>11000</v>
      </c>
      <c r="I51" s="133">
        <f t="shared" si="0"/>
        <v>100</v>
      </c>
    </row>
    <row r="52" spans="1:9" ht="46.5" customHeight="1" hidden="1">
      <c r="A52" s="437" t="s">
        <v>309</v>
      </c>
      <c r="B52" s="296" t="s">
        <v>243</v>
      </c>
      <c r="C52" s="309" t="s">
        <v>213</v>
      </c>
      <c r="D52" s="298" t="s">
        <v>223</v>
      </c>
      <c r="E52" s="298" t="s">
        <v>321</v>
      </c>
      <c r="F52" s="298" t="s">
        <v>310</v>
      </c>
      <c r="G52" s="299">
        <v>11000</v>
      </c>
      <c r="H52" s="403">
        <v>11000</v>
      </c>
      <c r="I52" s="133">
        <f t="shared" si="0"/>
        <v>100</v>
      </c>
    </row>
    <row r="53" spans="1:9" ht="39" customHeight="1" hidden="1">
      <c r="A53" s="442" t="s">
        <v>678</v>
      </c>
      <c r="B53" s="296" t="s">
        <v>243</v>
      </c>
      <c r="C53" s="344" t="s">
        <v>213</v>
      </c>
      <c r="D53" s="306" t="s">
        <v>223</v>
      </c>
      <c r="E53" s="306" t="s">
        <v>322</v>
      </c>
      <c r="F53" s="306"/>
      <c r="G53" s="307">
        <f>SUM(G54:G56)</f>
        <v>33000</v>
      </c>
      <c r="H53" s="307">
        <f>SUM(H54:H56)</f>
        <v>33000</v>
      </c>
      <c r="I53" s="133">
        <f t="shared" si="0"/>
        <v>100</v>
      </c>
    </row>
    <row r="54" spans="1:9" ht="21" customHeight="1" hidden="1">
      <c r="A54" s="437" t="s">
        <v>312</v>
      </c>
      <c r="B54" s="296" t="s">
        <v>243</v>
      </c>
      <c r="C54" s="309" t="s">
        <v>213</v>
      </c>
      <c r="D54" s="298" t="s">
        <v>223</v>
      </c>
      <c r="E54" s="298" t="s">
        <v>322</v>
      </c>
      <c r="F54" s="298" t="s">
        <v>287</v>
      </c>
      <c r="G54" s="299">
        <v>28075.12</v>
      </c>
      <c r="H54" s="403">
        <v>28075.12</v>
      </c>
      <c r="I54" s="133">
        <f t="shared" si="0"/>
        <v>100</v>
      </c>
    </row>
    <row r="55" spans="1:9" ht="34.5" customHeight="1" hidden="1">
      <c r="A55" s="437" t="s">
        <v>309</v>
      </c>
      <c r="B55" s="296" t="s">
        <v>243</v>
      </c>
      <c r="C55" s="309" t="s">
        <v>213</v>
      </c>
      <c r="D55" s="298" t="s">
        <v>223</v>
      </c>
      <c r="E55" s="298" t="s">
        <v>322</v>
      </c>
      <c r="F55" s="298" t="s">
        <v>310</v>
      </c>
      <c r="G55" s="299">
        <v>3000</v>
      </c>
      <c r="H55" s="403">
        <v>3000</v>
      </c>
      <c r="I55" s="133">
        <f t="shared" si="0"/>
        <v>100</v>
      </c>
    </row>
    <row r="56" spans="1:9" ht="34.5" customHeight="1" hidden="1">
      <c r="A56" s="437" t="s">
        <v>285</v>
      </c>
      <c r="B56" s="296" t="s">
        <v>243</v>
      </c>
      <c r="C56" s="309" t="s">
        <v>213</v>
      </c>
      <c r="D56" s="298" t="s">
        <v>223</v>
      </c>
      <c r="E56" s="298" t="s">
        <v>316</v>
      </c>
      <c r="F56" s="298" t="s">
        <v>286</v>
      </c>
      <c r="G56" s="299">
        <v>1924.88</v>
      </c>
      <c r="H56" s="403">
        <v>1924.88</v>
      </c>
      <c r="I56" s="133">
        <f>H56/G56*100</f>
        <v>100</v>
      </c>
    </row>
    <row r="57" spans="1:9" ht="33" customHeight="1" hidden="1">
      <c r="A57" s="393" t="s">
        <v>299</v>
      </c>
      <c r="B57" s="296" t="s">
        <v>243</v>
      </c>
      <c r="C57" s="344" t="s">
        <v>213</v>
      </c>
      <c r="D57" s="306" t="s">
        <v>223</v>
      </c>
      <c r="E57" s="306" t="s">
        <v>202</v>
      </c>
      <c r="F57" s="306"/>
      <c r="G57" s="307">
        <f>G58+G59</f>
        <v>33000</v>
      </c>
      <c r="H57" s="307">
        <f>H58+H59</f>
        <v>26064</v>
      </c>
      <c r="I57" s="133">
        <f t="shared" si="0"/>
        <v>78.98181818181818</v>
      </c>
    </row>
    <row r="58" spans="1:9" ht="30" customHeight="1" hidden="1">
      <c r="A58" s="295" t="s">
        <v>285</v>
      </c>
      <c r="B58" s="296" t="s">
        <v>243</v>
      </c>
      <c r="C58" s="309" t="s">
        <v>213</v>
      </c>
      <c r="D58" s="298" t="s">
        <v>223</v>
      </c>
      <c r="E58" s="298" t="s">
        <v>202</v>
      </c>
      <c r="F58" s="298" t="s">
        <v>286</v>
      </c>
      <c r="G58" s="299">
        <v>33000</v>
      </c>
      <c r="H58" s="403">
        <v>26064</v>
      </c>
      <c r="I58" s="133">
        <f t="shared" si="0"/>
        <v>78.98181818181818</v>
      </c>
    </row>
    <row r="59" spans="1:9" ht="42" customHeight="1" hidden="1">
      <c r="A59" s="437" t="s">
        <v>309</v>
      </c>
      <c r="B59" s="296" t="s">
        <v>243</v>
      </c>
      <c r="C59" s="309" t="s">
        <v>213</v>
      </c>
      <c r="D59" s="298" t="s">
        <v>223</v>
      </c>
      <c r="E59" s="298" t="s">
        <v>202</v>
      </c>
      <c r="F59" s="298" t="s">
        <v>310</v>
      </c>
      <c r="G59" s="299">
        <v>0</v>
      </c>
      <c r="H59" s="403">
        <v>0</v>
      </c>
      <c r="I59" s="133" t="e">
        <f t="shared" si="0"/>
        <v>#DIV/0!</v>
      </c>
    </row>
    <row r="60" spans="1:9" ht="37.5" customHeight="1" hidden="1">
      <c r="A60" s="393" t="s">
        <v>471</v>
      </c>
      <c r="B60" s="296" t="s">
        <v>243</v>
      </c>
      <c r="C60" s="344" t="s">
        <v>213</v>
      </c>
      <c r="D60" s="306" t="s">
        <v>223</v>
      </c>
      <c r="E60" s="306" t="s">
        <v>323</v>
      </c>
      <c r="F60" s="306"/>
      <c r="G60" s="307">
        <f>G61</f>
        <v>11000</v>
      </c>
      <c r="H60" s="307">
        <f>H61</f>
        <v>11000</v>
      </c>
      <c r="I60" s="133">
        <f t="shared" si="0"/>
        <v>100</v>
      </c>
    </row>
    <row r="61" spans="1:9" ht="42" customHeight="1" hidden="1">
      <c r="A61" s="437" t="s">
        <v>309</v>
      </c>
      <c r="B61" s="296" t="s">
        <v>243</v>
      </c>
      <c r="C61" s="309" t="s">
        <v>213</v>
      </c>
      <c r="D61" s="298" t="s">
        <v>223</v>
      </c>
      <c r="E61" s="298" t="s">
        <v>323</v>
      </c>
      <c r="F61" s="298" t="s">
        <v>310</v>
      </c>
      <c r="G61" s="299">
        <v>11000</v>
      </c>
      <c r="H61" s="403">
        <v>11000</v>
      </c>
      <c r="I61" s="133">
        <f t="shared" si="0"/>
        <v>100</v>
      </c>
    </row>
    <row r="62" spans="1:9" ht="18.75" customHeight="1">
      <c r="A62" s="300" t="s">
        <v>478</v>
      </c>
      <c r="B62" s="296" t="s">
        <v>243</v>
      </c>
      <c r="C62" s="301" t="s">
        <v>213</v>
      </c>
      <c r="D62" s="302" t="s">
        <v>219</v>
      </c>
      <c r="E62" s="302" t="s">
        <v>325</v>
      </c>
      <c r="F62" s="302"/>
      <c r="G62" s="303">
        <f>G63</f>
        <v>1700</v>
      </c>
      <c r="H62" s="303">
        <f>H63</f>
        <v>1700</v>
      </c>
      <c r="I62" s="133">
        <f t="shared" si="0"/>
        <v>100</v>
      </c>
    </row>
    <row r="63" spans="1:9" ht="54" customHeight="1" hidden="1">
      <c r="A63" s="393" t="s">
        <v>473</v>
      </c>
      <c r="B63" s="296" t="s">
        <v>243</v>
      </c>
      <c r="C63" s="344" t="s">
        <v>213</v>
      </c>
      <c r="D63" s="306" t="s">
        <v>219</v>
      </c>
      <c r="E63" s="306" t="s">
        <v>472</v>
      </c>
      <c r="F63" s="306"/>
      <c r="G63" s="307">
        <f>G64</f>
        <v>1700</v>
      </c>
      <c r="H63" s="307">
        <f>H64</f>
        <v>1700</v>
      </c>
      <c r="I63" s="133">
        <f t="shared" si="0"/>
        <v>100</v>
      </c>
    </row>
    <row r="64" spans="1:9" ht="30" customHeight="1" hidden="1">
      <c r="A64" s="295" t="s">
        <v>285</v>
      </c>
      <c r="B64" s="296" t="s">
        <v>243</v>
      </c>
      <c r="C64" s="309" t="s">
        <v>213</v>
      </c>
      <c r="D64" s="298" t="s">
        <v>219</v>
      </c>
      <c r="E64" s="298" t="s">
        <v>472</v>
      </c>
      <c r="F64" s="298" t="s">
        <v>286</v>
      </c>
      <c r="G64" s="299">
        <v>1700</v>
      </c>
      <c r="H64" s="403">
        <v>1700</v>
      </c>
      <c r="I64" s="133">
        <f t="shared" si="0"/>
        <v>100</v>
      </c>
    </row>
    <row r="65" spans="1:9" ht="0" customHeight="1" hidden="1">
      <c r="A65" s="300" t="s">
        <v>479</v>
      </c>
      <c r="B65" s="296" t="s">
        <v>243</v>
      </c>
      <c r="C65" s="301" t="s">
        <v>213</v>
      </c>
      <c r="D65" s="302" t="s">
        <v>214</v>
      </c>
      <c r="E65" s="302" t="s">
        <v>325</v>
      </c>
      <c r="F65" s="302"/>
      <c r="G65" s="303">
        <f>G66</f>
        <v>0</v>
      </c>
      <c r="H65" s="303">
        <f>H66</f>
        <v>0</v>
      </c>
      <c r="I65" s="133" t="e">
        <f t="shared" si="0"/>
        <v>#DIV/0!</v>
      </c>
    </row>
    <row r="66" spans="1:9" ht="42" customHeight="1" hidden="1">
      <c r="A66" s="393" t="s">
        <v>476</v>
      </c>
      <c r="B66" s="296" t="s">
        <v>243</v>
      </c>
      <c r="C66" s="344" t="s">
        <v>213</v>
      </c>
      <c r="D66" s="306" t="s">
        <v>214</v>
      </c>
      <c r="E66" s="306" t="s">
        <v>474</v>
      </c>
      <c r="F66" s="306"/>
      <c r="G66" s="307">
        <f>G67</f>
        <v>0</v>
      </c>
      <c r="H66" s="307">
        <f>H67</f>
        <v>0</v>
      </c>
      <c r="I66" s="133" t="e">
        <f t="shared" si="0"/>
        <v>#DIV/0!</v>
      </c>
    </row>
    <row r="67" spans="1:9" ht="21" customHeight="1" hidden="1">
      <c r="A67" s="437" t="s">
        <v>477</v>
      </c>
      <c r="B67" s="296" t="s">
        <v>243</v>
      </c>
      <c r="C67" s="309" t="s">
        <v>213</v>
      </c>
      <c r="D67" s="298" t="s">
        <v>214</v>
      </c>
      <c r="E67" s="298" t="s">
        <v>474</v>
      </c>
      <c r="F67" s="298" t="s">
        <v>475</v>
      </c>
      <c r="G67" s="299">
        <v>0</v>
      </c>
      <c r="H67" s="403">
        <v>0</v>
      </c>
      <c r="I67" s="133" t="e">
        <f t="shared" si="0"/>
        <v>#DIV/0!</v>
      </c>
    </row>
    <row r="68" spans="1:9" ht="21" customHeight="1" hidden="1">
      <c r="A68" s="300" t="s">
        <v>480</v>
      </c>
      <c r="B68" s="296" t="s">
        <v>243</v>
      </c>
      <c r="C68" s="301" t="s">
        <v>213</v>
      </c>
      <c r="D68" s="302" t="s">
        <v>241</v>
      </c>
      <c r="E68" s="302" t="s">
        <v>325</v>
      </c>
      <c r="F68" s="302"/>
      <c r="G68" s="303">
        <f>G69</f>
        <v>0</v>
      </c>
      <c r="H68" s="303">
        <f>H69</f>
        <v>0</v>
      </c>
      <c r="I68" s="133" t="e">
        <f t="shared" si="0"/>
        <v>#DIV/0!</v>
      </c>
    </row>
    <row r="69" spans="1:9" ht="16.5" customHeight="1" hidden="1">
      <c r="A69" s="393" t="s">
        <v>250</v>
      </c>
      <c r="B69" s="296" t="s">
        <v>243</v>
      </c>
      <c r="C69" s="344" t="s">
        <v>213</v>
      </c>
      <c r="D69" s="306" t="s">
        <v>241</v>
      </c>
      <c r="E69" s="306" t="s">
        <v>324</v>
      </c>
      <c r="F69" s="306"/>
      <c r="G69" s="307">
        <f>G70</f>
        <v>0</v>
      </c>
      <c r="H69" s="307">
        <f>H70</f>
        <v>0</v>
      </c>
      <c r="I69" s="133" t="e">
        <f t="shared" si="0"/>
        <v>#DIV/0!</v>
      </c>
    </row>
    <row r="70" spans="1:9" ht="0" customHeight="1" hidden="1">
      <c r="A70" s="437" t="s">
        <v>196</v>
      </c>
      <c r="B70" s="296" t="s">
        <v>243</v>
      </c>
      <c r="C70" s="309" t="s">
        <v>213</v>
      </c>
      <c r="D70" s="298" t="s">
        <v>241</v>
      </c>
      <c r="E70" s="298" t="s">
        <v>324</v>
      </c>
      <c r="F70" s="298" t="s">
        <v>294</v>
      </c>
      <c r="G70" s="299">
        <v>0</v>
      </c>
      <c r="H70" s="403">
        <v>0</v>
      </c>
      <c r="I70" s="133" t="e">
        <f t="shared" si="0"/>
        <v>#DIV/0!</v>
      </c>
    </row>
    <row r="71" spans="1:9" ht="15" customHeight="1">
      <c r="A71" s="300" t="s">
        <v>227</v>
      </c>
      <c r="B71" s="296" t="s">
        <v>243</v>
      </c>
      <c r="C71" s="301" t="s">
        <v>213</v>
      </c>
      <c r="D71" s="302" t="s">
        <v>264</v>
      </c>
      <c r="E71" s="302" t="s">
        <v>325</v>
      </c>
      <c r="F71" s="302"/>
      <c r="G71" s="303">
        <f>G72+G74+G76+G78+G85+G88+G97+G100</f>
        <v>14982130.260000002</v>
      </c>
      <c r="H71" s="303">
        <f>H72+H74+H76+H78+H85+H88+H97+H100</f>
        <v>14213652.94</v>
      </c>
      <c r="I71" s="133">
        <f t="shared" si="0"/>
        <v>94.87070725815461</v>
      </c>
    </row>
    <row r="72" spans="1:9" ht="0" customHeight="1" hidden="1">
      <c r="A72" s="385" t="s">
        <v>615</v>
      </c>
      <c r="B72" s="296" t="s">
        <v>243</v>
      </c>
      <c r="C72" s="344" t="s">
        <v>213</v>
      </c>
      <c r="D72" s="306" t="s">
        <v>264</v>
      </c>
      <c r="E72" s="306" t="s">
        <v>689</v>
      </c>
      <c r="F72" s="306"/>
      <c r="G72" s="307">
        <f>G73</f>
        <v>5000000</v>
      </c>
      <c r="H72" s="307">
        <f>H73</f>
        <v>5000000</v>
      </c>
      <c r="I72" s="133">
        <f t="shared" si="0"/>
        <v>100</v>
      </c>
    </row>
    <row r="73" spans="1:9" ht="33" customHeight="1" hidden="1">
      <c r="A73" s="295" t="s">
        <v>285</v>
      </c>
      <c r="B73" s="296" t="s">
        <v>243</v>
      </c>
      <c r="C73" s="309" t="s">
        <v>213</v>
      </c>
      <c r="D73" s="298" t="s">
        <v>264</v>
      </c>
      <c r="E73" s="298" t="s">
        <v>689</v>
      </c>
      <c r="F73" s="298" t="s">
        <v>286</v>
      </c>
      <c r="G73" s="299">
        <v>5000000</v>
      </c>
      <c r="H73" s="299">
        <v>5000000</v>
      </c>
      <c r="I73" s="133">
        <f t="shared" si="0"/>
        <v>100</v>
      </c>
    </row>
    <row r="74" spans="1:9" ht="22.5" customHeight="1" hidden="1">
      <c r="A74" s="414" t="s">
        <v>676</v>
      </c>
      <c r="B74" s="296" t="s">
        <v>243</v>
      </c>
      <c r="C74" s="344" t="s">
        <v>213</v>
      </c>
      <c r="D74" s="415" t="s">
        <v>264</v>
      </c>
      <c r="E74" s="306" t="s">
        <v>690</v>
      </c>
      <c r="F74" s="306"/>
      <c r="G74" s="307">
        <f>G75</f>
        <v>291000</v>
      </c>
      <c r="H74" s="307">
        <f>H75</f>
        <v>291000</v>
      </c>
      <c r="I74" s="133">
        <f t="shared" si="0"/>
        <v>100</v>
      </c>
    </row>
    <row r="75" spans="1:9" ht="0" customHeight="1" hidden="1">
      <c r="A75" s="295" t="s">
        <v>285</v>
      </c>
      <c r="B75" s="296" t="s">
        <v>243</v>
      </c>
      <c r="C75" s="309" t="s">
        <v>213</v>
      </c>
      <c r="D75" s="298" t="s">
        <v>264</v>
      </c>
      <c r="E75" s="298" t="s">
        <v>690</v>
      </c>
      <c r="F75" s="298" t="s">
        <v>286</v>
      </c>
      <c r="G75" s="299">
        <v>291000</v>
      </c>
      <c r="H75" s="299">
        <v>291000</v>
      </c>
      <c r="I75" s="133">
        <f t="shared" si="0"/>
        <v>100</v>
      </c>
    </row>
    <row r="76" spans="1:9" ht="85.5" customHeight="1" hidden="1">
      <c r="A76" s="414" t="s">
        <v>601</v>
      </c>
      <c r="B76" s="296" t="s">
        <v>243</v>
      </c>
      <c r="C76" s="309" t="s">
        <v>213</v>
      </c>
      <c r="D76" s="298" t="s">
        <v>264</v>
      </c>
      <c r="E76" s="306" t="s">
        <v>691</v>
      </c>
      <c r="F76" s="306"/>
      <c r="G76" s="307">
        <f>G77</f>
        <v>230000</v>
      </c>
      <c r="H76" s="307">
        <f>H77</f>
        <v>208884</v>
      </c>
      <c r="I76" s="133">
        <f t="shared" si="0"/>
        <v>90.81913043478261</v>
      </c>
    </row>
    <row r="77" spans="1:9" ht="30" customHeight="1" hidden="1">
      <c r="A77" s="295" t="s">
        <v>285</v>
      </c>
      <c r="B77" s="296" t="s">
        <v>243</v>
      </c>
      <c r="C77" s="309" t="s">
        <v>213</v>
      </c>
      <c r="D77" s="298" t="s">
        <v>264</v>
      </c>
      <c r="E77" s="298" t="s">
        <v>691</v>
      </c>
      <c r="F77" s="298" t="s">
        <v>286</v>
      </c>
      <c r="G77" s="299">
        <v>230000</v>
      </c>
      <c r="H77" s="299">
        <v>208884</v>
      </c>
      <c r="I77" s="133">
        <f t="shared" si="0"/>
        <v>90.81913043478261</v>
      </c>
    </row>
    <row r="78" spans="1:9" ht="28.5" customHeight="1" hidden="1">
      <c r="A78" s="383" t="s">
        <v>11</v>
      </c>
      <c r="B78" s="296" t="s">
        <v>243</v>
      </c>
      <c r="C78" s="344" t="s">
        <v>213</v>
      </c>
      <c r="D78" s="306" t="s">
        <v>264</v>
      </c>
      <c r="E78" s="306" t="s">
        <v>203</v>
      </c>
      <c r="F78" s="306"/>
      <c r="G78" s="307">
        <f>G79+G81+G82+G83+G84+G80</f>
        <v>962468.81</v>
      </c>
      <c r="H78" s="307">
        <f>H79+H81+H82+H83+H84+H80</f>
        <v>796152.63</v>
      </c>
      <c r="I78" s="133">
        <f t="shared" si="0"/>
        <v>82.71983691606589</v>
      </c>
    </row>
    <row r="79" spans="1:9" ht="28.5" customHeight="1" hidden="1">
      <c r="A79" s="295" t="s">
        <v>285</v>
      </c>
      <c r="B79" s="296" t="s">
        <v>243</v>
      </c>
      <c r="C79" s="309" t="s">
        <v>213</v>
      </c>
      <c r="D79" s="298" t="s">
        <v>264</v>
      </c>
      <c r="E79" s="298" t="s">
        <v>203</v>
      </c>
      <c r="F79" s="298" t="s">
        <v>286</v>
      </c>
      <c r="G79" s="299">
        <v>816610.43</v>
      </c>
      <c r="H79" s="299">
        <v>654094.25</v>
      </c>
      <c r="I79" s="133">
        <f t="shared" si="0"/>
        <v>80.09868916320355</v>
      </c>
    </row>
    <row r="80" spans="1:9" ht="28.5" customHeight="1" hidden="1">
      <c r="A80" s="350" t="s">
        <v>520</v>
      </c>
      <c r="B80" s="352" t="s">
        <v>243</v>
      </c>
      <c r="C80" s="440" t="s">
        <v>213</v>
      </c>
      <c r="D80" s="416" t="s">
        <v>264</v>
      </c>
      <c r="E80" s="298"/>
      <c r="F80" s="298"/>
      <c r="G80" s="299">
        <v>12800</v>
      </c>
      <c r="H80" s="299">
        <v>9000</v>
      </c>
      <c r="I80" s="133">
        <f t="shared" si="0"/>
        <v>70.3125</v>
      </c>
    </row>
    <row r="81" spans="1:9" ht="40.5" customHeight="1" hidden="1">
      <c r="A81" s="392" t="s">
        <v>204</v>
      </c>
      <c r="B81" s="296" t="s">
        <v>243</v>
      </c>
      <c r="C81" s="309" t="s">
        <v>213</v>
      </c>
      <c r="D81" s="298" t="s">
        <v>264</v>
      </c>
      <c r="E81" s="298" t="s">
        <v>203</v>
      </c>
      <c r="F81" s="298" t="s">
        <v>449</v>
      </c>
      <c r="G81" s="299">
        <v>20376.41</v>
      </c>
      <c r="H81" s="299">
        <v>20376.41</v>
      </c>
      <c r="I81" s="133">
        <f t="shared" si="0"/>
        <v>100</v>
      </c>
    </row>
    <row r="82" spans="1:9" ht="27" customHeight="1" hidden="1">
      <c r="A82" s="295" t="s">
        <v>448</v>
      </c>
      <c r="B82" s="296" t="s">
        <v>243</v>
      </c>
      <c r="C82" s="309" t="s">
        <v>213</v>
      </c>
      <c r="D82" s="298" t="s">
        <v>264</v>
      </c>
      <c r="E82" s="298" t="s">
        <v>203</v>
      </c>
      <c r="F82" s="298" t="s">
        <v>451</v>
      </c>
      <c r="G82" s="299">
        <v>18</v>
      </c>
      <c r="H82" s="299">
        <v>18</v>
      </c>
      <c r="I82" s="133">
        <f t="shared" si="0"/>
        <v>100</v>
      </c>
    </row>
    <row r="83" spans="1:9" ht="25.5" customHeight="1" hidden="1">
      <c r="A83" s="295" t="s">
        <v>450</v>
      </c>
      <c r="B83" s="296" t="s">
        <v>243</v>
      </c>
      <c r="C83" s="309" t="s">
        <v>213</v>
      </c>
      <c r="D83" s="298" t="s">
        <v>264</v>
      </c>
      <c r="E83" s="298" t="s">
        <v>203</v>
      </c>
      <c r="F83" s="298" t="s">
        <v>452</v>
      </c>
      <c r="G83" s="299">
        <v>27739.12</v>
      </c>
      <c r="H83" s="299">
        <v>27739.12</v>
      </c>
      <c r="I83" s="133">
        <f t="shared" si="0"/>
        <v>100</v>
      </c>
    </row>
    <row r="84" spans="1:9" ht="16.5" customHeight="1" hidden="1">
      <c r="A84" s="295" t="s">
        <v>326</v>
      </c>
      <c r="B84" s="296" t="s">
        <v>243</v>
      </c>
      <c r="C84" s="309" t="s">
        <v>213</v>
      </c>
      <c r="D84" s="298" t="s">
        <v>264</v>
      </c>
      <c r="E84" s="298" t="s">
        <v>203</v>
      </c>
      <c r="F84" s="298" t="s">
        <v>327</v>
      </c>
      <c r="G84" s="299">
        <v>84924.85</v>
      </c>
      <c r="H84" s="299">
        <v>84924.85</v>
      </c>
      <c r="I84" s="133">
        <f t="shared" si="0"/>
        <v>100</v>
      </c>
    </row>
    <row r="85" spans="1:9" ht="76.5" customHeight="1" hidden="1">
      <c r="A85" s="383" t="s">
        <v>702</v>
      </c>
      <c r="B85" s="296" t="s">
        <v>243</v>
      </c>
      <c r="C85" s="344" t="s">
        <v>213</v>
      </c>
      <c r="D85" s="306" t="s">
        <v>264</v>
      </c>
      <c r="E85" s="306" t="s">
        <v>483</v>
      </c>
      <c r="F85" s="306"/>
      <c r="G85" s="307">
        <f>G86+G87</f>
        <v>300000</v>
      </c>
      <c r="H85" s="307">
        <f>H86+H87</f>
        <v>300000</v>
      </c>
      <c r="I85" s="133">
        <f>H85/G85*100</f>
        <v>100</v>
      </c>
    </row>
    <row r="86" spans="1:9" ht="16.5" customHeight="1" hidden="1">
      <c r="A86" s="295" t="s">
        <v>657</v>
      </c>
      <c r="B86" s="296" t="s">
        <v>243</v>
      </c>
      <c r="C86" s="309" t="s">
        <v>213</v>
      </c>
      <c r="D86" s="298" t="s">
        <v>264</v>
      </c>
      <c r="E86" s="298" t="s">
        <v>483</v>
      </c>
      <c r="F86" s="298" t="s">
        <v>454</v>
      </c>
      <c r="G86" s="299">
        <v>200000</v>
      </c>
      <c r="H86" s="403">
        <v>200000</v>
      </c>
      <c r="I86" s="133">
        <f>H86/G86*100</f>
        <v>100</v>
      </c>
    </row>
    <row r="87" spans="1:9" ht="40.5" customHeight="1" hidden="1">
      <c r="A87" s="295" t="s">
        <v>521</v>
      </c>
      <c r="B87" s="296" t="s">
        <v>243</v>
      </c>
      <c r="C87" s="309" t="s">
        <v>213</v>
      </c>
      <c r="D87" s="298" t="s">
        <v>264</v>
      </c>
      <c r="E87" s="298" t="s">
        <v>328</v>
      </c>
      <c r="F87" s="298" t="s">
        <v>107</v>
      </c>
      <c r="G87" s="299">
        <v>100000</v>
      </c>
      <c r="H87" s="403">
        <v>100000</v>
      </c>
      <c r="I87" s="133">
        <f>H87/G87*100</f>
        <v>100</v>
      </c>
    </row>
    <row r="88" spans="1:9" ht="28.5" customHeight="1" hidden="1">
      <c r="A88" s="413" t="s">
        <v>638</v>
      </c>
      <c r="B88" s="296" t="s">
        <v>243</v>
      </c>
      <c r="C88" s="344" t="s">
        <v>213</v>
      </c>
      <c r="D88" s="306" t="s">
        <v>264</v>
      </c>
      <c r="E88" s="306" t="s">
        <v>328</v>
      </c>
      <c r="F88" s="306"/>
      <c r="G88" s="307">
        <f>G89+G90+G91+G92+G93+G94+G95+G96</f>
        <v>6693661.45</v>
      </c>
      <c r="H88" s="307">
        <f>H89+H90+H91+H92+H93+H94+H95+H96</f>
        <v>6112616.31</v>
      </c>
      <c r="I88" s="133">
        <f t="shared" si="0"/>
        <v>91.3194722448952</v>
      </c>
    </row>
    <row r="89" spans="1:9" ht="19.5" customHeight="1" hidden="1">
      <c r="A89" s="295" t="s">
        <v>655</v>
      </c>
      <c r="B89" s="296" t="s">
        <v>243</v>
      </c>
      <c r="C89" s="309" t="s">
        <v>213</v>
      </c>
      <c r="D89" s="298" t="s">
        <v>264</v>
      </c>
      <c r="E89" s="298" t="s">
        <v>328</v>
      </c>
      <c r="F89" s="298" t="s">
        <v>454</v>
      </c>
      <c r="G89" s="299">
        <v>2600525.79</v>
      </c>
      <c r="H89" s="403">
        <v>2553497.04</v>
      </c>
      <c r="I89" s="133">
        <f t="shared" si="0"/>
        <v>98.19156763678933</v>
      </c>
    </row>
    <row r="90" spans="1:9" ht="30" customHeight="1" hidden="1">
      <c r="A90" s="295" t="s">
        <v>661</v>
      </c>
      <c r="B90" s="296" t="s">
        <v>243</v>
      </c>
      <c r="C90" s="309" t="s">
        <v>213</v>
      </c>
      <c r="D90" s="298" t="s">
        <v>264</v>
      </c>
      <c r="E90" s="298" t="s">
        <v>328</v>
      </c>
      <c r="F90" s="298" t="s">
        <v>455</v>
      </c>
      <c r="G90" s="299">
        <v>39039.8</v>
      </c>
      <c r="H90" s="403">
        <v>38545.35</v>
      </c>
      <c r="I90" s="133">
        <f t="shared" si="0"/>
        <v>98.73347199524586</v>
      </c>
    </row>
    <row r="91" spans="1:9" ht="39" customHeight="1" hidden="1">
      <c r="A91" s="295" t="s">
        <v>654</v>
      </c>
      <c r="B91" s="296" t="s">
        <v>243</v>
      </c>
      <c r="C91" s="309" t="s">
        <v>213</v>
      </c>
      <c r="D91" s="298" t="s">
        <v>264</v>
      </c>
      <c r="E91" s="298" t="s">
        <v>328</v>
      </c>
      <c r="F91" s="298" t="s">
        <v>107</v>
      </c>
      <c r="G91" s="299">
        <v>542261.74</v>
      </c>
      <c r="H91" s="403">
        <v>524277.33</v>
      </c>
      <c r="I91" s="133">
        <f t="shared" si="0"/>
        <v>96.68344478812023</v>
      </c>
    </row>
    <row r="92" spans="1:9" ht="28.5" customHeight="1" hidden="1">
      <c r="A92" s="295" t="s">
        <v>457</v>
      </c>
      <c r="B92" s="296" t="s">
        <v>243</v>
      </c>
      <c r="C92" s="309" t="s">
        <v>213</v>
      </c>
      <c r="D92" s="298" t="s">
        <v>264</v>
      </c>
      <c r="E92" s="298" t="s">
        <v>328</v>
      </c>
      <c r="F92" s="298" t="s">
        <v>286</v>
      </c>
      <c r="G92" s="299">
        <v>3397435.41</v>
      </c>
      <c r="H92" s="403">
        <v>2881897.88</v>
      </c>
      <c r="I92" s="133">
        <f t="shared" si="0"/>
        <v>84.82568561914175</v>
      </c>
    </row>
    <row r="93" spans="1:9" ht="97.5" customHeight="1" hidden="1">
      <c r="A93" s="392" t="s">
        <v>453</v>
      </c>
      <c r="B93" s="296" t="s">
        <v>243</v>
      </c>
      <c r="C93" s="309" t="s">
        <v>213</v>
      </c>
      <c r="D93" s="298" t="s">
        <v>264</v>
      </c>
      <c r="E93" s="298" t="s">
        <v>328</v>
      </c>
      <c r="F93" s="298" t="s">
        <v>449</v>
      </c>
      <c r="G93" s="299">
        <v>8000</v>
      </c>
      <c r="H93" s="403">
        <v>8000</v>
      </c>
      <c r="I93" s="133">
        <f t="shared" si="0"/>
        <v>100</v>
      </c>
    </row>
    <row r="94" spans="1:9" ht="25.5" customHeight="1" hidden="1">
      <c r="A94" s="295" t="s">
        <v>448</v>
      </c>
      <c r="B94" s="296" t="s">
        <v>243</v>
      </c>
      <c r="C94" s="309" t="s">
        <v>213</v>
      </c>
      <c r="D94" s="298" t="s">
        <v>264</v>
      </c>
      <c r="E94" s="298" t="s">
        <v>328</v>
      </c>
      <c r="F94" s="298" t="s">
        <v>451</v>
      </c>
      <c r="G94" s="299">
        <v>77807</v>
      </c>
      <c r="H94" s="403">
        <v>77807</v>
      </c>
      <c r="I94" s="133">
        <f t="shared" si="0"/>
        <v>100</v>
      </c>
    </row>
    <row r="95" spans="1:9" ht="25.5" customHeight="1" hidden="1">
      <c r="A95" s="295" t="s">
        <v>663</v>
      </c>
      <c r="B95" s="296" t="s">
        <v>243</v>
      </c>
      <c r="C95" s="309" t="s">
        <v>213</v>
      </c>
      <c r="D95" s="298" t="s">
        <v>264</v>
      </c>
      <c r="E95" s="298" t="s">
        <v>328</v>
      </c>
      <c r="F95" s="298" t="s">
        <v>452</v>
      </c>
      <c r="G95" s="299">
        <v>25977</v>
      </c>
      <c r="H95" s="403">
        <v>25977</v>
      </c>
      <c r="I95" s="133">
        <f t="shared" si="0"/>
        <v>100</v>
      </c>
    </row>
    <row r="96" spans="1:9" ht="15" customHeight="1" hidden="1">
      <c r="A96" s="295" t="s">
        <v>326</v>
      </c>
      <c r="B96" s="296" t="s">
        <v>243</v>
      </c>
      <c r="C96" s="309" t="s">
        <v>213</v>
      </c>
      <c r="D96" s="298" t="s">
        <v>264</v>
      </c>
      <c r="E96" s="298" t="s">
        <v>328</v>
      </c>
      <c r="F96" s="298" t="s">
        <v>327</v>
      </c>
      <c r="G96" s="299">
        <v>2614.71</v>
      </c>
      <c r="H96" s="403">
        <v>2614.71</v>
      </c>
      <c r="I96" s="133">
        <f t="shared" si="0"/>
        <v>100</v>
      </c>
    </row>
    <row r="97" spans="1:9" ht="40.5" customHeight="1" hidden="1">
      <c r="A97" s="343" t="s">
        <v>482</v>
      </c>
      <c r="B97" s="296" t="s">
        <v>243</v>
      </c>
      <c r="C97" s="377" t="s">
        <v>213</v>
      </c>
      <c r="D97" s="306" t="s">
        <v>264</v>
      </c>
      <c r="E97" s="306" t="s">
        <v>481</v>
      </c>
      <c r="F97" s="297"/>
      <c r="G97" s="307">
        <f>G98+G99</f>
        <v>1500000</v>
      </c>
      <c r="H97" s="307">
        <f>H98+H99</f>
        <v>1500000</v>
      </c>
      <c r="I97" s="133">
        <f>H97/G97*100</f>
        <v>100</v>
      </c>
    </row>
    <row r="98" spans="1:9" ht="21" customHeight="1" hidden="1">
      <c r="A98" s="295" t="s">
        <v>655</v>
      </c>
      <c r="B98" s="296" t="s">
        <v>243</v>
      </c>
      <c r="C98" s="297" t="s">
        <v>213</v>
      </c>
      <c r="D98" s="297" t="s">
        <v>264</v>
      </c>
      <c r="E98" s="298" t="s">
        <v>481</v>
      </c>
      <c r="F98" s="297" t="s">
        <v>454</v>
      </c>
      <c r="G98" s="299">
        <v>1200000</v>
      </c>
      <c r="H98" s="403">
        <v>1200000</v>
      </c>
      <c r="I98" s="133">
        <f>H98/G98*100</f>
        <v>100</v>
      </c>
    </row>
    <row r="99" spans="1:9" ht="42" customHeight="1" hidden="1">
      <c r="A99" s="295" t="s">
        <v>654</v>
      </c>
      <c r="B99" s="296" t="s">
        <v>243</v>
      </c>
      <c r="C99" s="297" t="s">
        <v>213</v>
      </c>
      <c r="D99" s="297" t="s">
        <v>264</v>
      </c>
      <c r="E99" s="298" t="s">
        <v>481</v>
      </c>
      <c r="F99" s="298" t="s">
        <v>107</v>
      </c>
      <c r="G99" s="299">
        <v>300000</v>
      </c>
      <c r="H99" s="403">
        <v>300000</v>
      </c>
      <c r="I99" s="133">
        <f>H99/G99*100</f>
        <v>100</v>
      </c>
    </row>
    <row r="100" spans="1:9" ht="37.5" customHeight="1" hidden="1">
      <c r="A100" s="343" t="s">
        <v>150</v>
      </c>
      <c r="B100" s="296" t="s">
        <v>243</v>
      </c>
      <c r="C100" s="377" t="s">
        <v>213</v>
      </c>
      <c r="D100" s="306" t="s">
        <v>264</v>
      </c>
      <c r="E100" s="306" t="s">
        <v>329</v>
      </c>
      <c r="F100" s="297"/>
      <c r="G100" s="307">
        <f>SUM(G101:G101)</f>
        <v>5000</v>
      </c>
      <c r="H100" s="307">
        <f>SUM(H101:H101)</f>
        <v>5000</v>
      </c>
      <c r="I100" s="133">
        <f t="shared" si="0"/>
        <v>100</v>
      </c>
    </row>
    <row r="101" spans="1:9" ht="31.5" customHeight="1" hidden="1">
      <c r="A101" s="295" t="s">
        <v>457</v>
      </c>
      <c r="B101" s="296" t="s">
        <v>243</v>
      </c>
      <c r="C101" s="297" t="s">
        <v>213</v>
      </c>
      <c r="D101" s="297" t="s">
        <v>264</v>
      </c>
      <c r="E101" s="298" t="s">
        <v>329</v>
      </c>
      <c r="F101" s="297" t="s">
        <v>286</v>
      </c>
      <c r="G101" s="299">
        <v>5000</v>
      </c>
      <c r="H101" s="403">
        <v>5000</v>
      </c>
      <c r="I101" s="133">
        <f aca="true" t="shared" si="1" ref="I101:I182">H101/G101*100</f>
        <v>100</v>
      </c>
    </row>
    <row r="102" spans="1:9" ht="29.25" customHeight="1">
      <c r="A102" s="430" t="s">
        <v>276</v>
      </c>
      <c r="B102" s="431" t="s">
        <v>243</v>
      </c>
      <c r="C102" s="432" t="s">
        <v>220</v>
      </c>
      <c r="D102" s="340"/>
      <c r="E102" s="340"/>
      <c r="F102" s="340"/>
      <c r="G102" s="341">
        <f aca="true" t="shared" si="2" ref="G102:H106">G103</f>
        <v>1083800</v>
      </c>
      <c r="H102" s="341">
        <f t="shared" si="2"/>
        <v>1083800</v>
      </c>
      <c r="I102" s="293">
        <f t="shared" si="1"/>
        <v>100</v>
      </c>
    </row>
    <row r="103" spans="1:9" ht="16.5" customHeight="1">
      <c r="A103" s="435" t="s">
        <v>277</v>
      </c>
      <c r="B103" s="296" t="s">
        <v>243</v>
      </c>
      <c r="C103" s="301" t="s">
        <v>220</v>
      </c>
      <c r="D103" s="302" t="s">
        <v>222</v>
      </c>
      <c r="E103" s="302"/>
      <c r="F103" s="302"/>
      <c r="G103" s="303">
        <f t="shared" si="2"/>
        <v>1083800</v>
      </c>
      <c r="H103" s="303">
        <f t="shared" si="2"/>
        <v>1083800</v>
      </c>
      <c r="I103" s="133">
        <f t="shared" si="1"/>
        <v>100</v>
      </c>
    </row>
    <row r="104" spans="1:9" ht="25.5" customHeight="1" hidden="1">
      <c r="A104" s="393" t="s">
        <v>266</v>
      </c>
      <c r="B104" s="296" t="s">
        <v>243</v>
      </c>
      <c r="C104" s="344" t="s">
        <v>220</v>
      </c>
      <c r="D104" s="306" t="s">
        <v>222</v>
      </c>
      <c r="E104" s="306" t="s">
        <v>330</v>
      </c>
      <c r="F104" s="306"/>
      <c r="G104" s="307">
        <f t="shared" si="2"/>
        <v>1083800</v>
      </c>
      <c r="H104" s="401">
        <f t="shared" si="2"/>
        <v>1083800</v>
      </c>
      <c r="I104" s="133">
        <f t="shared" si="1"/>
        <v>100</v>
      </c>
    </row>
    <row r="105" spans="1:9" ht="16.5" customHeight="1" hidden="1">
      <c r="A105" s="295" t="s">
        <v>293</v>
      </c>
      <c r="B105" s="296" t="s">
        <v>243</v>
      </c>
      <c r="C105" s="309" t="s">
        <v>220</v>
      </c>
      <c r="D105" s="298" t="s">
        <v>222</v>
      </c>
      <c r="E105" s="298" t="s">
        <v>330</v>
      </c>
      <c r="F105" s="298" t="s">
        <v>280</v>
      </c>
      <c r="G105" s="299">
        <v>1083800</v>
      </c>
      <c r="H105" s="403">
        <v>1083800</v>
      </c>
      <c r="I105" s="133">
        <f t="shared" si="1"/>
        <v>100</v>
      </c>
    </row>
    <row r="106" spans="1:9" ht="41.25" customHeight="1">
      <c r="A106" s="433" t="s">
        <v>523</v>
      </c>
      <c r="B106" s="431" t="s">
        <v>243</v>
      </c>
      <c r="C106" s="432" t="s">
        <v>222</v>
      </c>
      <c r="D106" s="340"/>
      <c r="E106" s="294"/>
      <c r="F106" s="294"/>
      <c r="G106" s="341">
        <f t="shared" si="2"/>
        <v>394997.08</v>
      </c>
      <c r="H106" s="341">
        <f t="shared" si="2"/>
        <v>340215.84</v>
      </c>
      <c r="I106" s="293">
        <f>H106/G106*100</f>
        <v>86.13122912199756</v>
      </c>
    </row>
    <row r="107" spans="1:9" ht="31.5" customHeight="1">
      <c r="A107" s="434" t="s">
        <v>524</v>
      </c>
      <c r="B107" s="296" t="s">
        <v>243</v>
      </c>
      <c r="C107" s="415" t="s">
        <v>222</v>
      </c>
      <c r="D107" s="306" t="s">
        <v>245</v>
      </c>
      <c r="E107" s="298"/>
      <c r="F107" s="298"/>
      <c r="G107" s="303">
        <f>G108</f>
        <v>394997.08</v>
      </c>
      <c r="H107" s="303">
        <f>H108</f>
        <v>340215.84</v>
      </c>
      <c r="I107" s="133">
        <f>H107/G107*100</f>
        <v>86.13122912199756</v>
      </c>
    </row>
    <row r="108" spans="1:9" ht="34.5" customHeight="1" hidden="1">
      <c r="A108" s="366" t="s">
        <v>525</v>
      </c>
      <c r="B108" s="296" t="s">
        <v>243</v>
      </c>
      <c r="C108" s="416" t="s">
        <v>222</v>
      </c>
      <c r="D108" s="298" t="s">
        <v>245</v>
      </c>
      <c r="E108" s="298"/>
      <c r="F108" s="298"/>
      <c r="G108" s="307">
        <f>G109</f>
        <v>394997.08</v>
      </c>
      <c r="H108" s="401">
        <f>H109</f>
        <v>340215.84</v>
      </c>
      <c r="I108" s="133">
        <f>H108/G108*100</f>
        <v>86.13122912199756</v>
      </c>
    </row>
    <row r="109" spans="1:9" ht="24" customHeight="1" hidden="1">
      <c r="A109" s="295" t="s">
        <v>457</v>
      </c>
      <c r="B109" s="296" t="s">
        <v>243</v>
      </c>
      <c r="C109" s="298" t="s">
        <v>222</v>
      </c>
      <c r="D109" s="298" t="s">
        <v>245</v>
      </c>
      <c r="E109" s="298"/>
      <c r="F109" s="298"/>
      <c r="G109" s="299">
        <v>394997.08</v>
      </c>
      <c r="H109" s="403">
        <v>340215.84</v>
      </c>
      <c r="I109" s="133">
        <f t="shared" si="1"/>
        <v>86.13122912199756</v>
      </c>
    </row>
    <row r="110" spans="1:9" ht="14.25" customHeight="1">
      <c r="A110" s="430" t="s">
        <v>239</v>
      </c>
      <c r="B110" s="431" t="s">
        <v>243</v>
      </c>
      <c r="C110" s="432" t="s">
        <v>223</v>
      </c>
      <c r="D110" s="336"/>
      <c r="E110" s="336"/>
      <c r="F110" s="336"/>
      <c r="G110" s="341">
        <f>G116+G120+G130+G112</f>
        <v>5182412.76</v>
      </c>
      <c r="H110" s="341">
        <f>H116+H120+H130+H112</f>
        <v>5182362.76</v>
      </c>
      <c r="I110" s="293">
        <f t="shared" si="1"/>
        <v>99.99903519842368</v>
      </c>
    </row>
    <row r="111" spans="1:9" ht="13.5" customHeight="1">
      <c r="A111" s="420" t="s">
        <v>252</v>
      </c>
      <c r="B111" s="296" t="s">
        <v>243</v>
      </c>
      <c r="C111" s="421" t="s">
        <v>223</v>
      </c>
      <c r="D111" s="421" t="s">
        <v>213</v>
      </c>
      <c r="E111" s="306"/>
      <c r="F111" s="306"/>
      <c r="G111" s="303">
        <f>G112</f>
        <v>133700</v>
      </c>
      <c r="H111" s="303">
        <f>H112</f>
        <v>133700</v>
      </c>
      <c r="I111" s="133">
        <f t="shared" si="1"/>
        <v>100</v>
      </c>
    </row>
    <row r="112" spans="1:9" ht="27" customHeight="1" hidden="1">
      <c r="A112" s="367" t="s">
        <v>253</v>
      </c>
      <c r="B112" s="296" t="s">
        <v>243</v>
      </c>
      <c r="C112" s="298" t="s">
        <v>223</v>
      </c>
      <c r="D112" s="298" t="s">
        <v>213</v>
      </c>
      <c r="E112" s="306" t="s">
        <v>254</v>
      </c>
      <c r="F112" s="298"/>
      <c r="G112" s="299">
        <f>G113+G114+G115</f>
        <v>133700</v>
      </c>
      <c r="H112" s="299">
        <f>H113+H114+H115</f>
        <v>133700</v>
      </c>
      <c r="I112" s="133">
        <f t="shared" si="1"/>
        <v>100</v>
      </c>
    </row>
    <row r="113" spans="1:9" ht="19.5" customHeight="1" hidden="1">
      <c r="A113" s="295" t="s">
        <v>657</v>
      </c>
      <c r="B113" s="296" t="s">
        <v>243</v>
      </c>
      <c r="C113" s="298" t="s">
        <v>223</v>
      </c>
      <c r="D113" s="298" t="s">
        <v>213</v>
      </c>
      <c r="E113" s="298"/>
      <c r="F113" s="298"/>
      <c r="G113" s="299">
        <v>25883.26</v>
      </c>
      <c r="H113" s="403">
        <v>25883.26</v>
      </c>
      <c r="I113" s="133">
        <f t="shared" si="1"/>
        <v>100</v>
      </c>
    </row>
    <row r="114" spans="1:9" ht="33" customHeight="1" hidden="1">
      <c r="A114" s="295" t="s">
        <v>654</v>
      </c>
      <c r="B114" s="296" t="s">
        <v>243</v>
      </c>
      <c r="C114" s="298" t="s">
        <v>223</v>
      </c>
      <c r="D114" s="298" t="s">
        <v>213</v>
      </c>
      <c r="E114" s="298"/>
      <c r="F114" s="298"/>
      <c r="G114" s="299">
        <v>7816.74</v>
      </c>
      <c r="H114" s="403">
        <v>7816.74</v>
      </c>
      <c r="I114" s="133">
        <f>H114/G114*100</f>
        <v>100</v>
      </c>
    </row>
    <row r="115" spans="1:9" ht="30" customHeight="1" hidden="1">
      <c r="A115" s="295" t="s">
        <v>457</v>
      </c>
      <c r="B115" s="296" t="s">
        <v>243</v>
      </c>
      <c r="C115" s="298" t="s">
        <v>223</v>
      </c>
      <c r="D115" s="298" t="s">
        <v>213</v>
      </c>
      <c r="E115" s="298"/>
      <c r="F115" s="298"/>
      <c r="G115" s="299">
        <v>100000</v>
      </c>
      <c r="H115" s="403">
        <v>100000</v>
      </c>
      <c r="I115" s="133">
        <f>H115/G115*100</f>
        <v>100</v>
      </c>
    </row>
    <row r="116" spans="1:9" ht="20.25" customHeight="1">
      <c r="A116" s="422" t="s">
        <v>12</v>
      </c>
      <c r="B116" s="296" t="s">
        <v>243</v>
      </c>
      <c r="C116" s="302" t="s">
        <v>223</v>
      </c>
      <c r="D116" s="302" t="s">
        <v>219</v>
      </c>
      <c r="E116" s="302"/>
      <c r="F116" s="302"/>
      <c r="G116" s="303">
        <f>G117</f>
        <v>520000</v>
      </c>
      <c r="H116" s="303">
        <f>H117</f>
        <v>519950</v>
      </c>
      <c r="I116" s="133">
        <f t="shared" si="1"/>
        <v>99.99038461538461</v>
      </c>
    </row>
    <row r="117" spans="1:9" ht="0.75" customHeight="1" hidden="1">
      <c r="A117" s="393" t="s">
        <v>300</v>
      </c>
      <c r="B117" s="296" t="s">
        <v>243</v>
      </c>
      <c r="C117" s="306" t="s">
        <v>223</v>
      </c>
      <c r="D117" s="306" t="s">
        <v>219</v>
      </c>
      <c r="E117" s="306" t="s">
        <v>331</v>
      </c>
      <c r="F117" s="306"/>
      <c r="G117" s="307">
        <f>G118</f>
        <v>520000</v>
      </c>
      <c r="H117" s="307">
        <f>H118</f>
        <v>519950</v>
      </c>
      <c r="I117" s="133">
        <f t="shared" si="1"/>
        <v>99.99038461538461</v>
      </c>
    </row>
    <row r="118" spans="1:9" ht="31.5" customHeight="1" hidden="1">
      <c r="A118" s="295" t="s">
        <v>457</v>
      </c>
      <c r="B118" s="296" t="s">
        <v>243</v>
      </c>
      <c r="C118" s="298" t="s">
        <v>223</v>
      </c>
      <c r="D118" s="298" t="s">
        <v>219</v>
      </c>
      <c r="E118" s="298" t="s">
        <v>331</v>
      </c>
      <c r="F118" s="298" t="s">
        <v>286</v>
      </c>
      <c r="G118" s="299">
        <v>520000</v>
      </c>
      <c r="H118" s="299">
        <v>519950</v>
      </c>
      <c r="I118" s="133">
        <f t="shared" si="1"/>
        <v>99.99038461538461</v>
      </c>
    </row>
    <row r="119" spans="1:9" ht="0.75" customHeight="1" hidden="1">
      <c r="A119" s="393" t="s">
        <v>397</v>
      </c>
      <c r="B119" s="296" t="s">
        <v>243</v>
      </c>
      <c r="C119" s="306" t="s">
        <v>223</v>
      </c>
      <c r="D119" s="306" t="s">
        <v>219</v>
      </c>
      <c r="E119" s="306" t="s">
        <v>398</v>
      </c>
      <c r="F119" s="306"/>
      <c r="G119" s="307" t="e">
        <f>#REF!</f>
        <v>#REF!</v>
      </c>
      <c r="H119" s="307" t="e">
        <f>#REF!</f>
        <v>#REF!</v>
      </c>
      <c r="I119" s="133" t="e">
        <f t="shared" si="1"/>
        <v>#REF!</v>
      </c>
    </row>
    <row r="120" spans="1:9" ht="19.5" customHeight="1" hidden="1">
      <c r="A120" s="422" t="s">
        <v>198</v>
      </c>
      <c r="B120" s="296" t="s">
        <v>243</v>
      </c>
      <c r="C120" s="302" t="s">
        <v>223</v>
      </c>
      <c r="D120" s="302" t="s">
        <v>216</v>
      </c>
      <c r="E120" s="302"/>
      <c r="F120" s="302"/>
      <c r="G120" s="303">
        <f>G121+G126+G128</f>
        <v>0</v>
      </c>
      <c r="H120" s="303">
        <f>H121+H126+H128</f>
        <v>0</v>
      </c>
      <c r="I120" s="133" t="e">
        <f t="shared" si="1"/>
        <v>#DIV/0!</v>
      </c>
    </row>
    <row r="121" spans="1:9" ht="40.5" customHeight="1" hidden="1">
      <c r="A121" s="346" t="s">
        <v>161</v>
      </c>
      <c r="B121" s="296" t="s">
        <v>243</v>
      </c>
      <c r="C121" s="382" t="s">
        <v>223</v>
      </c>
      <c r="D121" s="382" t="s">
        <v>216</v>
      </c>
      <c r="E121" s="382" t="s">
        <v>162</v>
      </c>
      <c r="F121" s="382"/>
      <c r="G121" s="349">
        <f>G122+G124</f>
        <v>0</v>
      </c>
      <c r="H121" s="349">
        <f>H122+H124</f>
        <v>0</v>
      </c>
      <c r="I121" s="133" t="e">
        <f t="shared" si="1"/>
        <v>#DIV/0!</v>
      </c>
    </row>
    <row r="122" spans="1:9" ht="25.5" customHeight="1" hidden="1">
      <c r="A122" s="343" t="s">
        <v>163</v>
      </c>
      <c r="B122" s="296" t="s">
        <v>243</v>
      </c>
      <c r="C122" s="344" t="s">
        <v>223</v>
      </c>
      <c r="D122" s="306" t="s">
        <v>216</v>
      </c>
      <c r="E122" s="306" t="s">
        <v>164</v>
      </c>
      <c r="F122" s="298"/>
      <c r="G122" s="307">
        <f>G123</f>
        <v>0</v>
      </c>
      <c r="H122" s="307">
        <f>H123</f>
        <v>0</v>
      </c>
      <c r="I122" s="133" t="e">
        <f t="shared" si="1"/>
        <v>#DIV/0!</v>
      </c>
    </row>
    <row r="123" spans="1:9" ht="25.5" customHeight="1" hidden="1">
      <c r="A123" s="295" t="s">
        <v>457</v>
      </c>
      <c r="B123" s="296" t="s">
        <v>243</v>
      </c>
      <c r="C123" s="309" t="s">
        <v>223</v>
      </c>
      <c r="D123" s="298" t="s">
        <v>216</v>
      </c>
      <c r="E123" s="298" t="s">
        <v>164</v>
      </c>
      <c r="F123" s="298" t="s">
        <v>286</v>
      </c>
      <c r="G123" s="299">
        <v>0</v>
      </c>
      <c r="H123" s="299">
        <v>0</v>
      </c>
      <c r="I123" s="133" t="e">
        <f t="shared" si="1"/>
        <v>#DIV/0!</v>
      </c>
    </row>
    <row r="124" spans="1:9" ht="28.5" customHeight="1" hidden="1">
      <c r="A124" s="343" t="s">
        <v>165</v>
      </c>
      <c r="B124" s="296" t="s">
        <v>243</v>
      </c>
      <c r="C124" s="344" t="s">
        <v>223</v>
      </c>
      <c r="D124" s="306" t="s">
        <v>216</v>
      </c>
      <c r="E124" s="306" t="s">
        <v>166</v>
      </c>
      <c r="F124" s="298"/>
      <c r="G124" s="307">
        <f>G125</f>
        <v>0</v>
      </c>
      <c r="H124" s="307">
        <f>H125</f>
        <v>0</v>
      </c>
      <c r="I124" s="133" t="e">
        <f t="shared" si="1"/>
        <v>#DIV/0!</v>
      </c>
    </row>
    <row r="125" spans="1:9" ht="22.5" customHeight="1" hidden="1">
      <c r="A125" s="295" t="s">
        <v>457</v>
      </c>
      <c r="B125" s="296" t="s">
        <v>243</v>
      </c>
      <c r="C125" s="309" t="s">
        <v>223</v>
      </c>
      <c r="D125" s="298" t="s">
        <v>216</v>
      </c>
      <c r="E125" s="298" t="s">
        <v>166</v>
      </c>
      <c r="F125" s="298" t="s">
        <v>286</v>
      </c>
      <c r="G125" s="299">
        <v>0</v>
      </c>
      <c r="H125" s="299">
        <v>0</v>
      </c>
      <c r="I125" s="133" t="e">
        <f t="shared" si="1"/>
        <v>#DIV/0!</v>
      </c>
    </row>
    <row r="126" spans="1:9" ht="39" customHeight="1" hidden="1">
      <c r="A126" s="383" t="s">
        <v>399</v>
      </c>
      <c r="B126" s="296" t="s">
        <v>243</v>
      </c>
      <c r="C126" s="344" t="s">
        <v>223</v>
      </c>
      <c r="D126" s="306" t="s">
        <v>216</v>
      </c>
      <c r="E126" s="306" t="s">
        <v>400</v>
      </c>
      <c r="F126" s="298"/>
      <c r="G126" s="307">
        <f>G127</f>
        <v>0</v>
      </c>
      <c r="H126" s="307">
        <f>H127</f>
        <v>0</v>
      </c>
      <c r="I126" s="133" t="e">
        <f t="shared" si="1"/>
        <v>#DIV/0!</v>
      </c>
    </row>
    <row r="127" spans="1:9" ht="40.5" customHeight="1" hidden="1">
      <c r="A127" s="295" t="s">
        <v>401</v>
      </c>
      <c r="B127" s="296" t="s">
        <v>243</v>
      </c>
      <c r="C127" s="309" t="s">
        <v>223</v>
      </c>
      <c r="D127" s="298" t="s">
        <v>216</v>
      </c>
      <c r="E127" s="298" t="s">
        <v>400</v>
      </c>
      <c r="F127" s="298" t="s">
        <v>402</v>
      </c>
      <c r="G127" s="299">
        <v>0</v>
      </c>
      <c r="H127" s="299">
        <v>0</v>
      </c>
      <c r="I127" s="133" t="e">
        <f t="shared" si="1"/>
        <v>#DIV/0!</v>
      </c>
    </row>
    <row r="128" spans="1:9" ht="42" customHeight="1" hidden="1">
      <c r="A128" s="383" t="s">
        <v>255</v>
      </c>
      <c r="B128" s="296" t="s">
        <v>243</v>
      </c>
      <c r="C128" s="344" t="s">
        <v>223</v>
      </c>
      <c r="D128" s="306" t="s">
        <v>216</v>
      </c>
      <c r="E128" s="306" t="s">
        <v>403</v>
      </c>
      <c r="F128" s="298"/>
      <c r="G128" s="307">
        <f>G129</f>
        <v>0</v>
      </c>
      <c r="H128" s="307">
        <f>H129</f>
        <v>0</v>
      </c>
      <c r="I128" s="133" t="e">
        <f t="shared" si="1"/>
        <v>#DIV/0!</v>
      </c>
    </row>
    <row r="129" spans="1:9" ht="63" customHeight="1" hidden="1">
      <c r="A129" s="295" t="s">
        <v>256</v>
      </c>
      <c r="B129" s="296" t="s">
        <v>243</v>
      </c>
      <c r="C129" s="309" t="s">
        <v>223</v>
      </c>
      <c r="D129" s="298" t="s">
        <v>216</v>
      </c>
      <c r="E129" s="298" t="s">
        <v>403</v>
      </c>
      <c r="F129" s="298" t="s">
        <v>402</v>
      </c>
      <c r="G129" s="299">
        <v>0</v>
      </c>
      <c r="H129" s="299">
        <v>0</v>
      </c>
      <c r="I129" s="133" t="e">
        <f t="shared" si="1"/>
        <v>#DIV/0!</v>
      </c>
    </row>
    <row r="130" spans="1:9" ht="19.5" customHeight="1">
      <c r="A130" s="422" t="s">
        <v>251</v>
      </c>
      <c r="B130" s="296" t="s">
        <v>243</v>
      </c>
      <c r="C130" s="302" t="s">
        <v>223</v>
      </c>
      <c r="D130" s="302" t="s">
        <v>217</v>
      </c>
      <c r="E130" s="302"/>
      <c r="F130" s="302"/>
      <c r="G130" s="303">
        <f>G131+G133+G136</f>
        <v>4528712.76</v>
      </c>
      <c r="H130" s="303">
        <f>H131+H133+H136</f>
        <v>4528712.76</v>
      </c>
      <c r="I130" s="133">
        <f t="shared" si="1"/>
        <v>100</v>
      </c>
    </row>
    <row r="131" spans="1:9" ht="0" customHeight="1" hidden="1">
      <c r="A131" s="413" t="s">
        <v>672</v>
      </c>
      <c r="B131" s="296" t="s">
        <v>243</v>
      </c>
      <c r="C131" s="306" t="s">
        <v>223</v>
      </c>
      <c r="D131" s="306" t="s">
        <v>217</v>
      </c>
      <c r="E131" s="306" t="s">
        <v>484</v>
      </c>
      <c r="F131" s="306"/>
      <c r="G131" s="307">
        <f>G132</f>
        <v>4000000</v>
      </c>
      <c r="H131" s="307">
        <f>H132</f>
        <v>4000000</v>
      </c>
      <c r="I131" s="133">
        <f t="shared" si="1"/>
        <v>100</v>
      </c>
    </row>
    <row r="132" spans="1:9" ht="54" customHeight="1" hidden="1">
      <c r="A132" s="350" t="s">
        <v>669</v>
      </c>
      <c r="B132" s="423" t="s">
        <v>243</v>
      </c>
      <c r="C132" s="423" t="s">
        <v>223</v>
      </c>
      <c r="D132" s="423" t="s">
        <v>217</v>
      </c>
      <c r="E132" s="423" t="s">
        <v>484</v>
      </c>
      <c r="F132" s="423" t="s">
        <v>402</v>
      </c>
      <c r="G132" s="299">
        <v>4000000</v>
      </c>
      <c r="H132" s="299">
        <v>4000000</v>
      </c>
      <c r="I132" s="133">
        <f t="shared" si="1"/>
        <v>100</v>
      </c>
    </row>
    <row r="133" spans="1:9" ht="58.5" customHeight="1" hidden="1">
      <c r="A133" s="397" t="s">
        <v>674</v>
      </c>
      <c r="B133" s="424" t="s">
        <v>243</v>
      </c>
      <c r="C133" s="425" t="s">
        <v>223</v>
      </c>
      <c r="D133" s="425" t="s">
        <v>217</v>
      </c>
      <c r="E133" s="425" t="s">
        <v>485</v>
      </c>
      <c r="F133" s="425"/>
      <c r="G133" s="426">
        <f>G135+G134</f>
        <v>453712.76</v>
      </c>
      <c r="H133" s="426">
        <f>H135+H134</f>
        <v>453712.76</v>
      </c>
      <c r="I133" s="133">
        <f t="shared" si="1"/>
        <v>100</v>
      </c>
    </row>
    <row r="134" spans="1:9" ht="48" customHeight="1" hidden="1">
      <c r="A134" s="427" t="s">
        <v>131</v>
      </c>
      <c r="B134" s="423" t="s">
        <v>243</v>
      </c>
      <c r="C134" s="423" t="s">
        <v>223</v>
      </c>
      <c r="D134" s="423" t="s">
        <v>217</v>
      </c>
      <c r="E134" s="423" t="s">
        <v>485</v>
      </c>
      <c r="F134" s="423" t="s">
        <v>187</v>
      </c>
      <c r="G134" s="428">
        <v>302475.17</v>
      </c>
      <c r="H134" s="428">
        <v>302475.17</v>
      </c>
      <c r="I134" s="133">
        <f t="shared" si="1"/>
        <v>100</v>
      </c>
    </row>
    <row r="135" spans="1:9" ht="0" customHeight="1" hidden="1">
      <c r="A135" s="427" t="s">
        <v>666</v>
      </c>
      <c r="B135" s="423" t="s">
        <v>243</v>
      </c>
      <c r="C135" s="423" t="s">
        <v>223</v>
      </c>
      <c r="D135" s="423" t="s">
        <v>217</v>
      </c>
      <c r="E135" s="423" t="s">
        <v>485</v>
      </c>
      <c r="F135" s="423" t="s">
        <v>302</v>
      </c>
      <c r="G135" s="428">
        <v>151237.59</v>
      </c>
      <c r="H135" s="428">
        <v>151237.59</v>
      </c>
      <c r="I135" s="133">
        <f t="shared" si="1"/>
        <v>100</v>
      </c>
    </row>
    <row r="136" spans="1:9" ht="46.5" customHeight="1" hidden="1">
      <c r="A136" s="429" t="s">
        <v>667</v>
      </c>
      <c r="B136" s="424" t="s">
        <v>243</v>
      </c>
      <c r="C136" s="425" t="s">
        <v>223</v>
      </c>
      <c r="D136" s="425" t="s">
        <v>217</v>
      </c>
      <c r="E136" s="425" t="s">
        <v>486</v>
      </c>
      <c r="F136" s="425"/>
      <c r="G136" s="426">
        <f>G138+G137</f>
        <v>75000</v>
      </c>
      <c r="H136" s="426">
        <f>H138+H137</f>
        <v>75000</v>
      </c>
      <c r="I136" s="133">
        <f t="shared" si="1"/>
        <v>100</v>
      </c>
    </row>
    <row r="137" spans="1:9" ht="55.5" customHeight="1" hidden="1">
      <c r="A137" s="427" t="s">
        <v>667</v>
      </c>
      <c r="B137" s="423" t="s">
        <v>243</v>
      </c>
      <c r="C137" s="423" t="s">
        <v>223</v>
      </c>
      <c r="D137" s="423" t="s">
        <v>217</v>
      </c>
      <c r="E137" s="423" t="s">
        <v>486</v>
      </c>
      <c r="F137" s="423" t="s">
        <v>187</v>
      </c>
      <c r="G137" s="428">
        <v>50000</v>
      </c>
      <c r="H137" s="428">
        <v>50000</v>
      </c>
      <c r="I137" s="133">
        <f t="shared" si="1"/>
        <v>100</v>
      </c>
    </row>
    <row r="138" spans="1:9" ht="45" customHeight="1" hidden="1">
      <c r="A138" s="427" t="s">
        <v>667</v>
      </c>
      <c r="B138" s="423" t="s">
        <v>243</v>
      </c>
      <c r="C138" s="423" t="s">
        <v>223</v>
      </c>
      <c r="D138" s="423" t="s">
        <v>217</v>
      </c>
      <c r="E138" s="423" t="s">
        <v>486</v>
      </c>
      <c r="F138" s="423" t="s">
        <v>302</v>
      </c>
      <c r="G138" s="428">
        <v>25000</v>
      </c>
      <c r="H138" s="428">
        <v>25000</v>
      </c>
      <c r="I138" s="133">
        <f t="shared" si="1"/>
        <v>100</v>
      </c>
    </row>
    <row r="139" spans="1:9" ht="14.25" customHeight="1">
      <c r="A139" s="333" t="s">
        <v>199</v>
      </c>
      <c r="B139" s="334" t="s">
        <v>243</v>
      </c>
      <c r="C139" s="336" t="s">
        <v>219</v>
      </c>
      <c r="D139" s="419"/>
      <c r="E139" s="419"/>
      <c r="F139" s="336"/>
      <c r="G139" s="337">
        <f>G140+G161+G156</f>
        <v>21364518.2</v>
      </c>
      <c r="H139" s="337">
        <f>H140+H161+H156</f>
        <v>17671897.66</v>
      </c>
      <c r="I139" s="293">
        <f t="shared" si="1"/>
        <v>82.71610665200959</v>
      </c>
    </row>
    <row r="140" spans="1:9" ht="14.25" customHeight="1">
      <c r="A140" s="300" t="s">
        <v>199</v>
      </c>
      <c r="B140" s="296" t="s">
        <v>243</v>
      </c>
      <c r="C140" s="302" t="s">
        <v>219</v>
      </c>
      <c r="D140" s="302" t="s">
        <v>213</v>
      </c>
      <c r="E140" s="378"/>
      <c r="F140" s="378"/>
      <c r="G140" s="303">
        <f>G141+G145+G147+G150+G152+G143+G154</f>
        <v>6450398.569999999</v>
      </c>
      <c r="H140" s="303">
        <f>H141+H145+H147+H150+H152+H143+H154</f>
        <v>4459872.659999999</v>
      </c>
      <c r="I140" s="133">
        <f t="shared" si="1"/>
        <v>69.1410400706448</v>
      </c>
    </row>
    <row r="141" spans="1:9" ht="0" customHeight="1" hidden="1">
      <c r="A141" s="413" t="s">
        <v>683</v>
      </c>
      <c r="B141" s="296" t="s">
        <v>243</v>
      </c>
      <c r="C141" s="306" t="s">
        <v>219</v>
      </c>
      <c r="D141" s="306" t="s">
        <v>213</v>
      </c>
      <c r="E141" s="306" t="s">
        <v>693</v>
      </c>
      <c r="F141" s="298"/>
      <c r="G141" s="307">
        <f>G142</f>
        <v>974982.95</v>
      </c>
      <c r="H141" s="307">
        <f>H142</f>
        <v>951061</v>
      </c>
      <c r="I141" s="133">
        <f t="shared" si="1"/>
        <v>97.54642376053859</v>
      </c>
    </row>
    <row r="142" spans="1:9" ht="51" customHeight="1" hidden="1">
      <c r="A142" s="350" t="s">
        <v>401</v>
      </c>
      <c r="B142" s="296" t="s">
        <v>243</v>
      </c>
      <c r="C142" s="298" t="s">
        <v>219</v>
      </c>
      <c r="D142" s="298" t="s">
        <v>213</v>
      </c>
      <c r="E142" s="298" t="s">
        <v>692</v>
      </c>
      <c r="F142" s="298" t="s">
        <v>14</v>
      </c>
      <c r="G142" s="299">
        <v>974982.95</v>
      </c>
      <c r="H142" s="299">
        <v>951061</v>
      </c>
      <c r="I142" s="133">
        <f t="shared" si="1"/>
        <v>97.54642376053859</v>
      </c>
    </row>
    <row r="143" spans="1:9" ht="70.5" customHeight="1" hidden="1">
      <c r="A143" s="414" t="s">
        <v>470</v>
      </c>
      <c r="B143" s="296" t="s">
        <v>243</v>
      </c>
      <c r="C143" s="415" t="s">
        <v>219</v>
      </c>
      <c r="D143" s="306" t="s">
        <v>213</v>
      </c>
      <c r="E143" s="298" t="s">
        <v>693</v>
      </c>
      <c r="F143" s="298" t="s">
        <v>404</v>
      </c>
      <c r="G143" s="307">
        <f>G144</f>
        <v>900146.45</v>
      </c>
      <c r="H143" s="307">
        <f>H144</f>
        <v>876224.5</v>
      </c>
      <c r="I143" s="133">
        <f>H143/G143*100</f>
        <v>97.34243799994991</v>
      </c>
    </row>
    <row r="144" spans="1:9" ht="52.5" customHeight="1" hidden="1">
      <c r="A144" s="360" t="s">
        <v>602</v>
      </c>
      <c r="B144" s="296" t="s">
        <v>243</v>
      </c>
      <c r="C144" s="416" t="s">
        <v>219</v>
      </c>
      <c r="D144" s="298" t="s">
        <v>213</v>
      </c>
      <c r="E144" s="298" t="s">
        <v>693</v>
      </c>
      <c r="F144" s="298" t="s">
        <v>404</v>
      </c>
      <c r="G144" s="299">
        <v>900146.45</v>
      </c>
      <c r="H144" s="299">
        <v>876224.5</v>
      </c>
      <c r="I144" s="133">
        <f t="shared" si="1"/>
        <v>97.34243799994991</v>
      </c>
    </row>
    <row r="145" spans="1:9" ht="61.5" customHeight="1" hidden="1">
      <c r="A145" s="414" t="s">
        <v>528</v>
      </c>
      <c r="B145" s="296" t="s">
        <v>243</v>
      </c>
      <c r="C145" s="306" t="s">
        <v>219</v>
      </c>
      <c r="D145" s="306" t="s">
        <v>213</v>
      </c>
      <c r="E145" s="306" t="s">
        <v>694</v>
      </c>
      <c r="F145" s="298"/>
      <c r="G145" s="307">
        <f>G146</f>
        <v>446217.05</v>
      </c>
      <c r="H145" s="307">
        <f>H146</f>
        <v>446217.05</v>
      </c>
      <c r="I145" s="133">
        <f t="shared" si="1"/>
        <v>100</v>
      </c>
    </row>
    <row r="146" spans="1:9" ht="57" customHeight="1" hidden="1">
      <c r="A146" s="295" t="s">
        <v>457</v>
      </c>
      <c r="B146" s="296" t="s">
        <v>243</v>
      </c>
      <c r="C146" s="298" t="s">
        <v>219</v>
      </c>
      <c r="D146" s="298" t="s">
        <v>213</v>
      </c>
      <c r="E146" s="298" t="s">
        <v>694</v>
      </c>
      <c r="F146" s="298" t="s">
        <v>469</v>
      </c>
      <c r="G146" s="299">
        <v>446217.05</v>
      </c>
      <c r="H146" s="299">
        <v>446217.05</v>
      </c>
      <c r="I146" s="133">
        <f t="shared" si="1"/>
        <v>100</v>
      </c>
    </row>
    <row r="147" spans="1:9" ht="43.5" customHeight="1" hidden="1">
      <c r="A147" s="383" t="s">
        <v>332</v>
      </c>
      <c r="B147" s="296" t="s">
        <v>243</v>
      </c>
      <c r="C147" s="306" t="s">
        <v>219</v>
      </c>
      <c r="D147" s="306" t="s">
        <v>213</v>
      </c>
      <c r="E147" s="306" t="s">
        <v>333</v>
      </c>
      <c r="F147" s="298"/>
      <c r="G147" s="307">
        <f>G148+G149</f>
        <v>884588.77</v>
      </c>
      <c r="H147" s="307">
        <f>H148+H149</f>
        <v>406250.77</v>
      </c>
      <c r="I147" s="133">
        <f t="shared" si="1"/>
        <v>45.92538180198693</v>
      </c>
    </row>
    <row r="148" spans="1:9" ht="0" customHeight="1" hidden="1">
      <c r="A148" s="295" t="s">
        <v>457</v>
      </c>
      <c r="B148" s="296" t="s">
        <v>243</v>
      </c>
      <c r="C148" s="298" t="s">
        <v>219</v>
      </c>
      <c r="D148" s="298" t="s">
        <v>213</v>
      </c>
      <c r="E148" s="298" t="s">
        <v>333</v>
      </c>
      <c r="F148" s="298" t="s">
        <v>286</v>
      </c>
      <c r="G148" s="299">
        <v>624588.77</v>
      </c>
      <c r="H148" s="299">
        <v>146250.77</v>
      </c>
      <c r="I148" s="133">
        <f t="shared" si="1"/>
        <v>23.41552986935708</v>
      </c>
    </row>
    <row r="149" spans="1:9" ht="58.5" customHeight="1" hidden="1">
      <c r="A149" s="295" t="s">
        <v>487</v>
      </c>
      <c r="B149" s="296" t="s">
        <v>243</v>
      </c>
      <c r="C149" s="298" t="s">
        <v>219</v>
      </c>
      <c r="D149" s="298" t="s">
        <v>213</v>
      </c>
      <c r="E149" s="298" t="s">
        <v>333</v>
      </c>
      <c r="F149" s="298" t="s">
        <v>14</v>
      </c>
      <c r="G149" s="299">
        <v>260000</v>
      </c>
      <c r="H149" s="299">
        <v>260000</v>
      </c>
      <c r="I149" s="133">
        <f t="shared" si="1"/>
        <v>100</v>
      </c>
    </row>
    <row r="150" spans="1:9" ht="42" customHeight="1" hidden="1">
      <c r="A150" s="383" t="s">
        <v>488</v>
      </c>
      <c r="B150" s="296" t="s">
        <v>243</v>
      </c>
      <c r="C150" s="306" t="s">
        <v>219</v>
      </c>
      <c r="D150" s="306" t="s">
        <v>213</v>
      </c>
      <c r="E150" s="306" t="s">
        <v>334</v>
      </c>
      <c r="F150" s="298"/>
      <c r="G150" s="307">
        <f>G151</f>
        <v>2720500</v>
      </c>
      <c r="H150" s="307">
        <f>H151</f>
        <v>1256155.99</v>
      </c>
      <c r="I150" s="133">
        <f t="shared" si="1"/>
        <v>46.1737176989524</v>
      </c>
    </row>
    <row r="151" spans="1:9" ht="42" customHeight="1" hidden="1">
      <c r="A151" s="295" t="s">
        <v>457</v>
      </c>
      <c r="B151" s="296" t="s">
        <v>243</v>
      </c>
      <c r="C151" s="298" t="s">
        <v>219</v>
      </c>
      <c r="D151" s="298" t="s">
        <v>213</v>
      </c>
      <c r="E151" s="298" t="s">
        <v>334</v>
      </c>
      <c r="F151" s="298" t="s">
        <v>286</v>
      </c>
      <c r="G151" s="299">
        <v>2720500</v>
      </c>
      <c r="H151" s="299">
        <v>1256155.99</v>
      </c>
      <c r="I151" s="133">
        <f>H151/G151*100</f>
        <v>46.1737176989524</v>
      </c>
    </row>
    <row r="152" spans="1:9" ht="42" customHeight="1" hidden="1">
      <c r="A152" s="413" t="s">
        <v>530</v>
      </c>
      <c r="B152" s="296" t="s">
        <v>243</v>
      </c>
      <c r="C152" s="298" t="s">
        <v>219</v>
      </c>
      <c r="D152" s="298" t="s">
        <v>213</v>
      </c>
      <c r="E152" s="306"/>
      <c r="F152" s="298"/>
      <c r="G152" s="307">
        <f>G153</f>
        <v>450217.05</v>
      </c>
      <c r="H152" s="307">
        <f>H153</f>
        <v>450217.05</v>
      </c>
      <c r="I152" s="133">
        <f>H152/G152*100</f>
        <v>100</v>
      </c>
    </row>
    <row r="153" spans="1:9" ht="57" customHeight="1" hidden="1">
      <c r="A153" s="295" t="s">
        <v>457</v>
      </c>
      <c r="B153" s="296" t="s">
        <v>243</v>
      </c>
      <c r="C153" s="298" t="s">
        <v>219</v>
      </c>
      <c r="D153" s="298" t="s">
        <v>213</v>
      </c>
      <c r="E153" s="298" t="s">
        <v>334</v>
      </c>
      <c r="F153" s="298" t="s">
        <v>286</v>
      </c>
      <c r="G153" s="299">
        <v>450217.05</v>
      </c>
      <c r="H153" s="299">
        <v>450217.05</v>
      </c>
      <c r="I153" s="133">
        <f t="shared" si="1"/>
        <v>100</v>
      </c>
    </row>
    <row r="154" spans="1:9" ht="46.5" customHeight="1" hidden="1">
      <c r="A154" s="383" t="s">
        <v>490</v>
      </c>
      <c r="B154" s="296" t="s">
        <v>243</v>
      </c>
      <c r="C154" s="306" t="s">
        <v>219</v>
      </c>
      <c r="D154" s="306" t="s">
        <v>213</v>
      </c>
      <c r="E154" s="306" t="s">
        <v>489</v>
      </c>
      <c r="F154" s="298"/>
      <c r="G154" s="307">
        <f>G155</f>
        <v>73746.3</v>
      </c>
      <c r="H154" s="307">
        <f>H155</f>
        <v>73746.3</v>
      </c>
      <c r="I154" s="133">
        <f t="shared" si="1"/>
        <v>100</v>
      </c>
    </row>
    <row r="155" spans="1:9" ht="46.5" customHeight="1" hidden="1">
      <c r="A155" s="295" t="s">
        <v>457</v>
      </c>
      <c r="B155" s="296" t="s">
        <v>243</v>
      </c>
      <c r="C155" s="298" t="s">
        <v>219</v>
      </c>
      <c r="D155" s="298" t="s">
        <v>213</v>
      </c>
      <c r="E155" s="298" t="s">
        <v>489</v>
      </c>
      <c r="F155" s="298" t="s">
        <v>286</v>
      </c>
      <c r="G155" s="299">
        <v>73746.3</v>
      </c>
      <c r="H155" s="299">
        <v>73746.3</v>
      </c>
      <c r="I155" s="133">
        <f t="shared" si="1"/>
        <v>100</v>
      </c>
    </row>
    <row r="156" spans="1:9" ht="14.25" customHeight="1">
      <c r="A156" s="417" t="s">
        <v>531</v>
      </c>
      <c r="B156" s="296" t="s">
        <v>243</v>
      </c>
      <c r="C156" s="345" t="s">
        <v>219</v>
      </c>
      <c r="D156" s="345" t="s">
        <v>220</v>
      </c>
      <c r="E156" s="298"/>
      <c r="F156" s="298"/>
      <c r="G156" s="303">
        <f>G159+G157</f>
        <v>5805693</v>
      </c>
      <c r="H156" s="303">
        <f>H159+H157</f>
        <v>5805693</v>
      </c>
      <c r="I156" s="133">
        <f>H156/G156*100</f>
        <v>100</v>
      </c>
    </row>
    <row r="157" spans="1:9" ht="46.5" customHeight="1" hidden="1">
      <c r="A157" s="413" t="s">
        <v>550</v>
      </c>
      <c r="B157" s="296" t="s">
        <v>243</v>
      </c>
      <c r="C157" s="377" t="s">
        <v>219</v>
      </c>
      <c r="D157" s="377" t="s">
        <v>220</v>
      </c>
      <c r="E157" s="306" t="s">
        <v>603</v>
      </c>
      <c r="F157" s="377"/>
      <c r="G157" s="307">
        <f>G158</f>
        <v>5716350</v>
      </c>
      <c r="H157" s="307">
        <f>H158</f>
        <v>5716350</v>
      </c>
      <c r="I157" s="133">
        <f>H157/G157*100</f>
        <v>100</v>
      </c>
    </row>
    <row r="158" spans="1:9" ht="46.5" customHeight="1" hidden="1">
      <c r="A158" s="350" t="s">
        <v>532</v>
      </c>
      <c r="B158" s="296" t="s">
        <v>243</v>
      </c>
      <c r="C158" s="298" t="s">
        <v>219</v>
      </c>
      <c r="D158" s="298" t="s">
        <v>220</v>
      </c>
      <c r="E158" s="298"/>
      <c r="F158" s="298"/>
      <c r="G158" s="299">
        <v>5716350</v>
      </c>
      <c r="H158" s="299">
        <v>5716350</v>
      </c>
      <c r="I158" s="133">
        <f t="shared" si="1"/>
        <v>100</v>
      </c>
    </row>
    <row r="159" spans="1:9" ht="46.5" customHeight="1" hidden="1">
      <c r="A159" s="413" t="s">
        <v>534</v>
      </c>
      <c r="B159" s="296" t="s">
        <v>243</v>
      </c>
      <c r="C159" s="377" t="s">
        <v>219</v>
      </c>
      <c r="D159" s="377" t="s">
        <v>220</v>
      </c>
      <c r="E159" s="298"/>
      <c r="F159" s="298"/>
      <c r="G159" s="307">
        <f>G160</f>
        <v>89343</v>
      </c>
      <c r="H159" s="307">
        <f>H160</f>
        <v>89343</v>
      </c>
      <c r="I159" s="133">
        <f t="shared" si="1"/>
        <v>100</v>
      </c>
    </row>
    <row r="160" spans="1:9" ht="46.5" customHeight="1" hidden="1">
      <c r="A160" s="350" t="s">
        <v>457</v>
      </c>
      <c r="B160" s="296" t="s">
        <v>243</v>
      </c>
      <c r="C160" s="298" t="s">
        <v>219</v>
      </c>
      <c r="D160" s="298" t="s">
        <v>220</v>
      </c>
      <c r="E160" s="298"/>
      <c r="F160" s="298"/>
      <c r="G160" s="299">
        <v>89343</v>
      </c>
      <c r="H160" s="299">
        <v>89343</v>
      </c>
      <c r="I160" s="133">
        <f t="shared" si="1"/>
        <v>100</v>
      </c>
    </row>
    <row r="161" spans="1:9" ht="15" customHeight="1">
      <c r="A161" s="379" t="s">
        <v>194</v>
      </c>
      <c r="B161" s="296" t="s">
        <v>243</v>
      </c>
      <c r="C161" s="345" t="s">
        <v>219</v>
      </c>
      <c r="D161" s="345" t="s">
        <v>222</v>
      </c>
      <c r="E161" s="306"/>
      <c r="F161" s="345"/>
      <c r="G161" s="303">
        <f>G162+G164+G166+G168+G170</f>
        <v>9108426.63</v>
      </c>
      <c r="H161" s="303">
        <f>H162+H164+H166+H168+H170</f>
        <v>7406332</v>
      </c>
      <c r="I161" s="133">
        <f t="shared" si="1"/>
        <v>81.3129676601457</v>
      </c>
    </row>
    <row r="162" spans="1:9" ht="0" customHeight="1" hidden="1">
      <c r="A162" s="418" t="s">
        <v>684</v>
      </c>
      <c r="B162" s="296" t="s">
        <v>243</v>
      </c>
      <c r="C162" s="377" t="s">
        <v>219</v>
      </c>
      <c r="D162" s="377" t="s">
        <v>222</v>
      </c>
      <c r="E162" s="306" t="s">
        <v>603</v>
      </c>
      <c r="F162" s="377"/>
      <c r="G162" s="307">
        <f>G163</f>
        <v>798332</v>
      </c>
      <c r="H162" s="307">
        <f>H163</f>
        <v>798332</v>
      </c>
      <c r="I162" s="133">
        <f>H162/G162*100</f>
        <v>100</v>
      </c>
    </row>
    <row r="163" spans="1:9" ht="51" customHeight="1" hidden="1">
      <c r="A163" s="350" t="s">
        <v>401</v>
      </c>
      <c r="B163" s="296" t="s">
        <v>243</v>
      </c>
      <c r="C163" s="297" t="s">
        <v>219</v>
      </c>
      <c r="D163" s="297" t="s">
        <v>222</v>
      </c>
      <c r="E163" s="298" t="s">
        <v>603</v>
      </c>
      <c r="F163" s="297" t="s">
        <v>469</v>
      </c>
      <c r="G163" s="299">
        <v>798332</v>
      </c>
      <c r="H163" s="299">
        <v>798332</v>
      </c>
      <c r="I163" s="133">
        <f>H163/G163*100</f>
        <v>100</v>
      </c>
    </row>
    <row r="164" spans="1:9" ht="57" customHeight="1" hidden="1">
      <c r="A164" s="414" t="s">
        <v>470</v>
      </c>
      <c r="B164" s="296" t="s">
        <v>243</v>
      </c>
      <c r="C164" s="377" t="s">
        <v>219</v>
      </c>
      <c r="D164" s="377" t="s">
        <v>222</v>
      </c>
      <c r="E164" s="306" t="s">
        <v>603</v>
      </c>
      <c r="F164" s="377"/>
      <c r="G164" s="307">
        <f>G165</f>
        <v>7141701.14</v>
      </c>
      <c r="H164" s="307">
        <f>H165</f>
        <v>5660000</v>
      </c>
      <c r="I164" s="133">
        <f t="shared" si="1"/>
        <v>79.252826309111</v>
      </c>
    </row>
    <row r="165" spans="1:9" ht="61.5" customHeight="1" hidden="1">
      <c r="A165" s="360" t="s">
        <v>602</v>
      </c>
      <c r="B165" s="296" t="s">
        <v>243</v>
      </c>
      <c r="C165" s="297" t="s">
        <v>219</v>
      </c>
      <c r="D165" s="297" t="s">
        <v>222</v>
      </c>
      <c r="E165" s="298" t="s">
        <v>603</v>
      </c>
      <c r="F165" s="297" t="s">
        <v>469</v>
      </c>
      <c r="G165" s="299">
        <v>7141701.14</v>
      </c>
      <c r="H165" s="299">
        <v>5660000</v>
      </c>
      <c r="I165" s="133">
        <f t="shared" si="1"/>
        <v>79.252826309111</v>
      </c>
    </row>
    <row r="166" spans="1:9" ht="49.5" customHeight="1" hidden="1">
      <c r="A166" s="414" t="s">
        <v>604</v>
      </c>
      <c r="B166" s="296" t="s">
        <v>243</v>
      </c>
      <c r="C166" s="377" t="s">
        <v>219</v>
      </c>
      <c r="D166" s="377" t="s">
        <v>222</v>
      </c>
      <c r="E166" s="306" t="s">
        <v>695</v>
      </c>
      <c r="F166" s="377"/>
      <c r="G166" s="307">
        <f>G167</f>
        <v>948000</v>
      </c>
      <c r="H166" s="307">
        <f>H167</f>
        <v>948000</v>
      </c>
      <c r="I166" s="133">
        <f t="shared" si="1"/>
        <v>100</v>
      </c>
    </row>
    <row r="167" spans="1:9" ht="45" customHeight="1" hidden="1">
      <c r="A167" s="360" t="s">
        <v>602</v>
      </c>
      <c r="B167" s="296" t="s">
        <v>243</v>
      </c>
      <c r="C167" s="297" t="s">
        <v>219</v>
      </c>
      <c r="D167" s="297" t="s">
        <v>222</v>
      </c>
      <c r="E167" s="298" t="s">
        <v>696</v>
      </c>
      <c r="F167" s="297" t="s">
        <v>402</v>
      </c>
      <c r="G167" s="299">
        <v>948000</v>
      </c>
      <c r="H167" s="299">
        <v>948000</v>
      </c>
      <c r="I167" s="133">
        <f t="shared" si="1"/>
        <v>100</v>
      </c>
    </row>
    <row r="168" spans="1:9" ht="0" customHeight="1" hidden="1">
      <c r="A168" s="408" t="s">
        <v>536</v>
      </c>
      <c r="B168" s="296" t="s">
        <v>243</v>
      </c>
      <c r="C168" s="377" t="s">
        <v>219</v>
      </c>
      <c r="D168" s="377" t="s">
        <v>222</v>
      </c>
      <c r="E168" s="298"/>
      <c r="F168" s="298"/>
      <c r="G168" s="307">
        <f>G169</f>
        <v>159993.49</v>
      </c>
      <c r="H168" s="307">
        <f>H169</f>
        <v>0</v>
      </c>
      <c r="I168" s="133">
        <f t="shared" si="1"/>
        <v>0</v>
      </c>
    </row>
    <row r="169" spans="1:9" ht="45" customHeight="1" hidden="1">
      <c r="A169" s="360" t="s">
        <v>457</v>
      </c>
      <c r="B169" s="296" t="s">
        <v>243</v>
      </c>
      <c r="C169" s="298" t="s">
        <v>219</v>
      </c>
      <c r="D169" s="298" t="s">
        <v>222</v>
      </c>
      <c r="E169" s="298"/>
      <c r="F169" s="298"/>
      <c r="G169" s="299">
        <v>159993.49</v>
      </c>
      <c r="H169" s="299">
        <v>0</v>
      </c>
      <c r="I169" s="133">
        <f>H169/G169*100</f>
        <v>0</v>
      </c>
    </row>
    <row r="170" spans="1:9" ht="25.5" customHeight="1" hidden="1">
      <c r="A170" s="408" t="s">
        <v>538</v>
      </c>
      <c r="B170" s="296" t="s">
        <v>243</v>
      </c>
      <c r="C170" s="377" t="s">
        <v>219</v>
      </c>
      <c r="D170" s="377" t="s">
        <v>222</v>
      </c>
      <c r="E170" s="298"/>
      <c r="F170" s="298"/>
      <c r="G170" s="307">
        <f>G171</f>
        <v>60400</v>
      </c>
      <c r="H170" s="307">
        <f>H171</f>
        <v>0</v>
      </c>
      <c r="I170" s="133">
        <f>H170/G170*100</f>
        <v>0</v>
      </c>
    </row>
    <row r="171" spans="1:9" ht="45" customHeight="1" hidden="1">
      <c r="A171" s="360" t="s">
        <v>457</v>
      </c>
      <c r="B171" s="296" t="s">
        <v>243</v>
      </c>
      <c r="C171" s="298" t="s">
        <v>219</v>
      </c>
      <c r="D171" s="298" t="s">
        <v>222</v>
      </c>
      <c r="E171" s="298"/>
      <c r="F171" s="298"/>
      <c r="G171" s="299">
        <v>60400</v>
      </c>
      <c r="H171" s="299">
        <v>0</v>
      </c>
      <c r="I171" s="133">
        <f>H171/G171*100</f>
        <v>0</v>
      </c>
    </row>
    <row r="172" spans="1:10" ht="24" customHeight="1">
      <c r="A172" s="338" t="s">
        <v>232</v>
      </c>
      <c r="B172" s="334" t="s">
        <v>243</v>
      </c>
      <c r="C172" s="340" t="s">
        <v>214</v>
      </c>
      <c r="D172" s="340"/>
      <c r="E172" s="340"/>
      <c r="F172" s="340"/>
      <c r="G172" s="341">
        <f>G173+G216+G273+G284+G298</f>
        <v>364573805.44</v>
      </c>
      <c r="H172" s="341">
        <f>H173+H216+H273+H284+H298</f>
        <v>353285042.59999996</v>
      </c>
      <c r="I172" s="293">
        <f t="shared" si="1"/>
        <v>96.90357270008037</v>
      </c>
      <c r="J172" s="21"/>
    </row>
    <row r="173" spans="1:9" ht="15.75" customHeight="1">
      <c r="A173" s="577" t="s">
        <v>233</v>
      </c>
      <c r="B173" s="578" t="s">
        <v>243</v>
      </c>
      <c r="C173" s="579" t="s">
        <v>214</v>
      </c>
      <c r="D173" s="579" t="s">
        <v>213</v>
      </c>
      <c r="E173" s="580"/>
      <c r="F173" s="580"/>
      <c r="G173" s="581">
        <f>G175+G177+G179+G192+G201+G204+G208+G211+G213+G190</f>
        <v>102320166.48</v>
      </c>
      <c r="H173" s="581">
        <f>H175+H177+H179+H192+H201+H204+H208+H211+H213+H190</f>
        <v>99492385.1</v>
      </c>
      <c r="I173" s="20">
        <f t="shared" si="1"/>
        <v>97.23634012992665</v>
      </c>
    </row>
    <row r="174" spans="1:9" ht="24" customHeight="1" hidden="1">
      <c r="A174" s="343" t="s">
        <v>151</v>
      </c>
      <c r="B174" s="296" t="s">
        <v>243</v>
      </c>
      <c r="C174" s="306" t="s">
        <v>214</v>
      </c>
      <c r="D174" s="306" t="s">
        <v>213</v>
      </c>
      <c r="E174" s="409" t="s">
        <v>335</v>
      </c>
      <c r="F174" s="409"/>
      <c r="G174" s="307">
        <f>G173</f>
        <v>102320166.48</v>
      </c>
      <c r="H174" s="307">
        <f>H173</f>
        <v>99492385.1</v>
      </c>
      <c r="I174" s="133">
        <f t="shared" si="1"/>
        <v>97.23634012992665</v>
      </c>
    </row>
    <row r="175" spans="1:9" ht="16.5" customHeight="1" hidden="1">
      <c r="A175" s="381" t="s">
        <v>152</v>
      </c>
      <c r="B175" s="296" t="s">
        <v>243</v>
      </c>
      <c r="C175" s="382" t="s">
        <v>214</v>
      </c>
      <c r="D175" s="382" t="s">
        <v>213</v>
      </c>
      <c r="E175" s="382" t="s">
        <v>336</v>
      </c>
      <c r="F175" s="382"/>
      <c r="G175" s="349">
        <f>G176</f>
        <v>14541829.92</v>
      </c>
      <c r="H175" s="349">
        <f>H176</f>
        <v>14271987.17</v>
      </c>
      <c r="I175" s="133">
        <f t="shared" si="1"/>
        <v>98.14436868341532</v>
      </c>
    </row>
    <row r="176" spans="1:9" ht="34.5" customHeight="1" hidden="1">
      <c r="A176" s="295" t="s">
        <v>457</v>
      </c>
      <c r="B176" s="296" t="s">
        <v>243</v>
      </c>
      <c r="C176" s="298" t="s">
        <v>214</v>
      </c>
      <c r="D176" s="298" t="s">
        <v>213</v>
      </c>
      <c r="E176" s="298" t="s">
        <v>336</v>
      </c>
      <c r="F176" s="298" t="s">
        <v>286</v>
      </c>
      <c r="G176" s="299">
        <v>14541829.92</v>
      </c>
      <c r="H176" s="299">
        <v>14271987.17</v>
      </c>
      <c r="I176" s="133">
        <f t="shared" si="1"/>
        <v>98.14436868341532</v>
      </c>
    </row>
    <row r="177" spans="1:9" ht="15" customHeight="1" hidden="1">
      <c r="A177" s="381" t="s">
        <v>200</v>
      </c>
      <c r="B177" s="296" t="s">
        <v>243</v>
      </c>
      <c r="C177" s="382" t="s">
        <v>214</v>
      </c>
      <c r="D177" s="382" t="s">
        <v>213</v>
      </c>
      <c r="E177" s="382" t="s">
        <v>337</v>
      </c>
      <c r="F177" s="382"/>
      <c r="G177" s="349">
        <f>G178</f>
        <v>323000</v>
      </c>
      <c r="H177" s="349">
        <f>H178</f>
        <v>290693.56</v>
      </c>
      <c r="I177" s="133">
        <f t="shared" si="1"/>
        <v>89.99800619195047</v>
      </c>
    </row>
    <row r="178" spans="1:9" ht="28.5" customHeight="1" hidden="1">
      <c r="A178" s="295" t="s">
        <v>457</v>
      </c>
      <c r="B178" s="296" t="s">
        <v>243</v>
      </c>
      <c r="C178" s="298" t="s">
        <v>214</v>
      </c>
      <c r="D178" s="298" t="s">
        <v>213</v>
      </c>
      <c r="E178" s="298" t="s">
        <v>337</v>
      </c>
      <c r="F178" s="298" t="s">
        <v>286</v>
      </c>
      <c r="G178" s="299">
        <v>323000</v>
      </c>
      <c r="H178" s="299">
        <v>290693.56</v>
      </c>
      <c r="I178" s="133">
        <f t="shared" si="1"/>
        <v>89.99800619195047</v>
      </c>
    </row>
    <row r="179" spans="1:9" ht="27" customHeight="1" hidden="1">
      <c r="A179" s="381" t="s">
        <v>153</v>
      </c>
      <c r="B179" s="296" t="s">
        <v>243</v>
      </c>
      <c r="C179" s="382" t="s">
        <v>214</v>
      </c>
      <c r="D179" s="382" t="s">
        <v>213</v>
      </c>
      <c r="E179" s="382" t="s">
        <v>338</v>
      </c>
      <c r="F179" s="382"/>
      <c r="G179" s="349">
        <f>SUM(G180:G189)</f>
        <v>21567955.69</v>
      </c>
      <c r="H179" s="349">
        <f>SUM(H180:H189)</f>
        <v>19634641.639999997</v>
      </c>
      <c r="I179" s="133">
        <f t="shared" si="1"/>
        <v>91.03617386001778</v>
      </c>
    </row>
    <row r="180" spans="1:9" ht="21" customHeight="1" hidden="1">
      <c r="A180" s="295" t="s">
        <v>655</v>
      </c>
      <c r="B180" s="296" t="s">
        <v>243</v>
      </c>
      <c r="C180" s="297" t="s">
        <v>214</v>
      </c>
      <c r="D180" s="297" t="s">
        <v>213</v>
      </c>
      <c r="E180" s="298" t="s">
        <v>338</v>
      </c>
      <c r="F180" s="298" t="s">
        <v>454</v>
      </c>
      <c r="G180" s="299">
        <v>7422852.36</v>
      </c>
      <c r="H180" s="299">
        <v>6773201.15</v>
      </c>
      <c r="I180" s="133">
        <f t="shared" si="1"/>
        <v>91.24795727447285</v>
      </c>
    </row>
    <row r="181" spans="1:9" ht="27" customHeight="1" hidden="1">
      <c r="A181" s="295" t="s">
        <v>658</v>
      </c>
      <c r="B181" s="296" t="s">
        <v>243</v>
      </c>
      <c r="C181" s="297" t="s">
        <v>214</v>
      </c>
      <c r="D181" s="297" t="s">
        <v>213</v>
      </c>
      <c r="E181" s="298" t="s">
        <v>338</v>
      </c>
      <c r="F181" s="298" t="s">
        <v>455</v>
      </c>
      <c r="G181" s="299">
        <v>438434.97</v>
      </c>
      <c r="H181" s="299">
        <v>413607.78</v>
      </c>
      <c r="I181" s="133">
        <f t="shared" si="1"/>
        <v>94.33731529216296</v>
      </c>
    </row>
    <row r="182" spans="1:9" ht="0" customHeight="1" hidden="1">
      <c r="A182" s="295" t="s">
        <v>654</v>
      </c>
      <c r="B182" s="296" t="s">
        <v>243</v>
      </c>
      <c r="C182" s="297" t="s">
        <v>214</v>
      </c>
      <c r="D182" s="297" t="s">
        <v>213</v>
      </c>
      <c r="E182" s="298" t="s">
        <v>338</v>
      </c>
      <c r="F182" s="298" t="s">
        <v>107</v>
      </c>
      <c r="G182" s="299">
        <v>2324391.32</v>
      </c>
      <c r="H182" s="299">
        <v>2276504.8</v>
      </c>
      <c r="I182" s="133">
        <f t="shared" si="1"/>
        <v>97.93982538189826</v>
      </c>
    </row>
    <row r="183" spans="1:9" ht="30" customHeight="1" hidden="1">
      <c r="A183" s="295" t="s">
        <v>457</v>
      </c>
      <c r="B183" s="296" t="s">
        <v>243</v>
      </c>
      <c r="C183" s="297" t="s">
        <v>214</v>
      </c>
      <c r="D183" s="297" t="s">
        <v>213</v>
      </c>
      <c r="E183" s="298" t="s">
        <v>338</v>
      </c>
      <c r="F183" s="298" t="s">
        <v>286</v>
      </c>
      <c r="G183" s="299">
        <v>10325644.59</v>
      </c>
      <c r="H183" s="299">
        <v>9238878.94</v>
      </c>
      <c r="I183" s="133">
        <f aca="true" t="shared" si="3" ref="I183:I251">H183/G183*100</f>
        <v>89.4750817682366</v>
      </c>
    </row>
    <row r="184" spans="1:9" ht="34.5" customHeight="1" hidden="1">
      <c r="A184" s="295" t="s">
        <v>339</v>
      </c>
      <c r="B184" s="296" t="s">
        <v>243</v>
      </c>
      <c r="C184" s="297" t="s">
        <v>214</v>
      </c>
      <c r="D184" s="297" t="s">
        <v>213</v>
      </c>
      <c r="E184" s="298" t="s">
        <v>338</v>
      </c>
      <c r="F184" s="298" t="s">
        <v>340</v>
      </c>
      <c r="G184" s="299">
        <v>164392.23</v>
      </c>
      <c r="H184" s="299">
        <v>141586.56</v>
      </c>
      <c r="I184" s="133">
        <f t="shared" si="3"/>
        <v>86.12728229308647</v>
      </c>
    </row>
    <row r="185" spans="1:9" ht="54" customHeight="1" hidden="1">
      <c r="A185" s="295" t="s">
        <v>0</v>
      </c>
      <c r="B185" s="296" t="s">
        <v>243</v>
      </c>
      <c r="C185" s="297" t="s">
        <v>214</v>
      </c>
      <c r="D185" s="297" t="s">
        <v>213</v>
      </c>
      <c r="E185" s="298" t="s">
        <v>338</v>
      </c>
      <c r="F185" s="298" t="s">
        <v>1</v>
      </c>
      <c r="G185" s="299">
        <v>370000</v>
      </c>
      <c r="H185" s="299">
        <v>370000</v>
      </c>
      <c r="I185" s="133">
        <f t="shared" si="3"/>
        <v>100</v>
      </c>
    </row>
    <row r="186" spans="1:9" ht="37.5" customHeight="1" hidden="1">
      <c r="A186" s="392" t="s">
        <v>204</v>
      </c>
      <c r="B186" s="296" t="s">
        <v>243</v>
      </c>
      <c r="C186" s="297" t="s">
        <v>214</v>
      </c>
      <c r="D186" s="297" t="s">
        <v>213</v>
      </c>
      <c r="E186" s="298" t="s">
        <v>338</v>
      </c>
      <c r="F186" s="298" t="s">
        <v>449</v>
      </c>
      <c r="G186" s="299">
        <v>150071.9</v>
      </c>
      <c r="H186" s="299">
        <v>150071.9</v>
      </c>
      <c r="I186" s="133">
        <f t="shared" si="3"/>
        <v>100</v>
      </c>
    </row>
    <row r="187" spans="1:9" ht="22.5" customHeight="1" hidden="1">
      <c r="A187" s="295" t="s">
        <v>448</v>
      </c>
      <c r="B187" s="296" t="s">
        <v>243</v>
      </c>
      <c r="C187" s="297" t="s">
        <v>214</v>
      </c>
      <c r="D187" s="297" t="s">
        <v>213</v>
      </c>
      <c r="E187" s="298" t="s">
        <v>338</v>
      </c>
      <c r="F187" s="298" t="s">
        <v>451</v>
      </c>
      <c r="G187" s="299">
        <v>321565.73</v>
      </c>
      <c r="H187" s="299">
        <v>258247</v>
      </c>
      <c r="I187" s="133">
        <f t="shared" si="3"/>
        <v>80.30924190833395</v>
      </c>
    </row>
    <row r="188" spans="1:9" ht="27" customHeight="1" hidden="1">
      <c r="A188" s="295" t="s">
        <v>542</v>
      </c>
      <c r="B188" s="296" t="s">
        <v>243</v>
      </c>
      <c r="C188" s="297" t="s">
        <v>214</v>
      </c>
      <c r="D188" s="297" t="s">
        <v>213</v>
      </c>
      <c r="E188" s="298" t="s">
        <v>338</v>
      </c>
      <c r="F188" s="298" t="s">
        <v>452</v>
      </c>
      <c r="G188" s="299">
        <v>18232.16</v>
      </c>
      <c r="H188" s="299">
        <v>908.65</v>
      </c>
      <c r="I188" s="133">
        <f t="shared" si="3"/>
        <v>4.9837759212293005</v>
      </c>
    </row>
    <row r="189" spans="1:9" ht="12" customHeight="1" hidden="1">
      <c r="A189" s="295" t="s">
        <v>326</v>
      </c>
      <c r="B189" s="296" t="s">
        <v>243</v>
      </c>
      <c r="C189" s="297" t="s">
        <v>214</v>
      </c>
      <c r="D189" s="297" t="s">
        <v>213</v>
      </c>
      <c r="E189" s="298" t="s">
        <v>338</v>
      </c>
      <c r="F189" s="298" t="s">
        <v>327</v>
      </c>
      <c r="G189" s="299">
        <v>32370.43</v>
      </c>
      <c r="H189" s="299">
        <v>11634.86</v>
      </c>
      <c r="I189" s="133">
        <f t="shared" si="3"/>
        <v>35.94286513957337</v>
      </c>
    </row>
    <row r="190" spans="1:9" ht="30" customHeight="1" hidden="1">
      <c r="A190" s="365" t="s">
        <v>617</v>
      </c>
      <c r="B190" s="296" t="s">
        <v>243</v>
      </c>
      <c r="C190" s="410" t="s">
        <v>214</v>
      </c>
      <c r="D190" s="411" t="s">
        <v>213</v>
      </c>
      <c r="E190" s="298"/>
      <c r="F190" s="298"/>
      <c r="G190" s="349">
        <f>G191</f>
        <v>49150</v>
      </c>
      <c r="H190" s="349">
        <f>H191</f>
        <v>49150</v>
      </c>
      <c r="I190" s="133">
        <f t="shared" si="3"/>
        <v>100</v>
      </c>
    </row>
    <row r="191" spans="1:9" ht="28.5" customHeight="1" hidden="1">
      <c r="A191" s="295" t="s">
        <v>457</v>
      </c>
      <c r="B191" s="296" t="s">
        <v>243</v>
      </c>
      <c r="C191" s="297" t="s">
        <v>214</v>
      </c>
      <c r="D191" s="297" t="s">
        <v>213</v>
      </c>
      <c r="E191" s="298" t="s">
        <v>338</v>
      </c>
      <c r="F191" s="298" t="s">
        <v>286</v>
      </c>
      <c r="G191" s="299">
        <v>49150</v>
      </c>
      <c r="H191" s="299">
        <v>49150</v>
      </c>
      <c r="I191" s="133">
        <f>H191/G191*100</f>
        <v>100</v>
      </c>
    </row>
    <row r="192" spans="1:9" ht="36" customHeight="1" hidden="1">
      <c r="A192" s="393" t="s">
        <v>154</v>
      </c>
      <c r="B192" s="296" t="s">
        <v>243</v>
      </c>
      <c r="C192" s="377" t="s">
        <v>214</v>
      </c>
      <c r="D192" s="377" t="s">
        <v>213</v>
      </c>
      <c r="E192" s="306" t="s">
        <v>205</v>
      </c>
      <c r="F192" s="306"/>
      <c r="G192" s="307">
        <f>G193+G194+G195+G196+G197+G198+G199+G200</f>
        <v>55790093.39999999</v>
      </c>
      <c r="H192" s="307">
        <f>H193+H194+H195+H196+H197+H198+H199+H200</f>
        <v>55558236.83</v>
      </c>
      <c r="I192" s="133">
        <f t="shared" si="3"/>
        <v>99.584412651297</v>
      </c>
    </row>
    <row r="193" spans="1:9" ht="18" customHeight="1" hidden="1">
      <c r="A193" s="295" t="s">
        <v>660</v>
      </c>
      <c r="B193" s="296" t="s">
        <v>243</v>
      </c>
      <c r="C193" s="297" t="s">
        <v>214</v>
      </c>
      <c r="D193" s="297" t="s">
        <v>213</v>
      </c>
      <c r="E193" s="298" t="s">
        <v>205</v>
      </c>
      <c r="F193" s="298" t="s">
        <v>454</v>
      </c>
      <c r="G193" s="299">
        <v>40726053.72</v>
      </c>
      <c r="H193" s="299">
        <v>40578888.61</v>
      </c>
      <c r="I193" s="133">
        <f t="shared" si="3"/>
        <v>99.63864628031041</v>
      </c>
    </row>
    <row r="194" spans="1:9" ht="27" customHeight="1" hidden="1">
      <c r="A194" s="295" t="s">
        <v>658</v>
      </c>
      <c r="B194" s="296" t="s">
        <v>243</v>
      </c>
      <c r="C194" s="297" t="s">
        <v>214</v>
      </c>
      <c r="D194" s="297" t="s">
        <v>213</v>
      </c>
      <c r="E194" s="298" t="s">
        <v>205</v>
      </c>
      <c r="F194" s="298" t="s">
        <v>455</v>
      </c>
      <c r="G194" s="299">
        <v>147357.1</v>
      </c>
      <c r="H194" s="299">
        <v>147299.6</v>
      </c>
      <c r="I194" s="133">
        <f t="shared" si="3"/>
        <v>99.96097914521933</v>
      </c>
    </row>
    <row r="195" spans="1:9" ht="43.5" customHeight="1" hidden="1">
      <c r="A195" s="295" t="s">
        <v>521</v>
      </c>
      <c r="B195" s="296" t="s">
        <v>243</v>
      </c>
      <c r="C195" s="297" t="s">
        <v>214</v>
      </c>
      <c r="D195" s="297" t="s">
        <v>213</v>
      </c>
      <c r="E195" s="298" t="s">
        <v>205</v>
      </c>
      <c r="F195" s="298" t="s">
        <v>107</v>
      </c>
      <c r="G195" s="299">
        <v>11196536.2</v>
      </c>
      <c r="H195" s="299">
        <v>11120976.06</v>
      </c>
      <c r="I195" s="133">
        <f t="shared" si="3"/>
        <v>99.32514718257242</v>
      </c>
    </row>
    <row r="196" spans="1:9" ht="25.5" customHeight="1" hidden="1">
      <c r="A196" s="295" t="s">
        <v>457</v>
      </c>
      <c r="B196" s="296" t="s">
        <v>243</v>
      </c>
      <c r="C196" s="297" t="s">
        <v>214</v>
      </c>
      <c r="D196" s="297" t="s">
        <v>213</v>
      </c>
      <c r="E196" s="298" t="s">
        <v>205</v>
      </c>
      <c r="F196" s="298" t="s">
        <v>286</v>
      </c>
      <c r="G196" s="299">
        <v>774774.8</v>
      </c>
      <c r="H196" s="299">
        <v>765700.98</v>
      </c>
      <c r="I196" s="133">
        <f t="shared" si="3"/>
        <v>98.82884420092134</v>
      </c>
    </row>
    <row r="197" spans="1:9" ht="33" customHeight="1" hidden="1">
      <c r="A197" s="295" t="s">
        <v>339</v>
      </c>
      <c r="B197" s="296" t="s">
        <v>243</v>
      </c>
      <c r="C197" s="297" t="s">
        <v>214</v>
      </c>
      <c r="D197" s="297" t="s">
        <v>213</v>
      </c>
      <c r="E197" s="298" t="s">
        <v>205</v>
      </c>
      <c r="F197" s="298" t="s">
        <v>340</v>
      </c>
      <c r="G197" s="299">
        <v>143371.58</v>
      </c>
      <c r="H197" s="299">
        <v>143371.58</v>
      </c>
      <c r="I197" s="133">
        <f t="shared" si="3"/>
        <v>100</v>
      </c>
    </row>
    <row r="198" spans="1:9" ht="37.5" customHeight="1" hidden="1">
      <c r="A198" s="295" t="s">
        <v>0</v>
      </c>
      <c r="B198" s="296" t="s">
        <v>243</v>
      </c>
      <c r="C198" s="297" t="s">
        <v>214</v>
      </c>
      <c r="D198" s="297" t="s">
        <v>213</v>
      </c>
      <c r="E198" s="298" t="s">
        <v>205</v>
      </c>
      <c r="F198" s="298" t="s">
        <v>1</v>
      </c>
      <c r="G198" s="299">
        <v>2802000</v>
      </c>
      <c r="H198" s="299">
        <v>2802000</v>
      </c>
      <c r="I198" s="133">
        <f t="shared" si="3"/>
        <v>100</v>
      </c>
    </row>
    <row r="199" spans="1:9" ht="24" customHeight="1" hidden="1">
      <c r="A199" s="295" t="s">
        <v>167</v>
      </c>
      <c r="B199" s="296" t="s">
        <v>243</v>
      </c>
      <c r="C199" s="297" t="s">
        <v>214</v>
      </c>
      <c r="D199" s="297" t="s">
        <v>213</v>
      </c>
      <c r="E199" s="298" t="s">
        <v>205</v>
      </c>
      <c r="F199" s="298" t="s">
        <v>449</v>
      </c>
      <c r="G199" s="299">
        <v>0</v>
      </c>
      <c r="H199" s="299">
        <v>0</v>
      </c>
      <c r="I199" s="133" t="e">
        <f t="shared" si="3"/>
        <v>#DIV/0!</v>
      </c>
    </row>
    <row r="200" spans="1:9" ht="19.5" customHeight="1" hidden="1">
      <c r="A200" s="295" t="s">
        <v>326</v>
      </c>
      <c r="B200" s="296" t="s">
        <v>243</v>
      </c>
      <c r="C200" s="297" t="s">
        <v>214</v>
      </c>
      <c r="D200" s="297" t="s">
        <v>213</v>
      </c>
      <c r="E200" s="298" t="s">
        <v>205</v>
      </c>
      <c r="F200" s="298" t="s">
        <v>327</v>
      </c>
      <c r="G200" s="299">
        <v>0</v>
      </c>
      <c r="H200" s="299">
        <v>0</v>
      </c>
      <c r="I200" s="133" t="e">
        <f t="shared" si="3"/>
        <v>#DIV/0!</v>
      </c>
    </row>
    <row r="201" spans="1:9" ht="93" customHeight="1" hidden="1">
      <c r="A201" s="343" t="s">
        <v>171</v>
      </c>
      <c r="B201" s="296" t="s">
        <v>243</v>
      </c>
      <c r="C201" s="344" t="s">
        <v>214</v>
      </c>
      <c r="D201" s="306" t="s">
        <v>213</v>
      </c>
      <c r="E201" s="306" t="s">
        <v>341</v>
      </c>
      <c r="F201" s="306"/>
      <c r="G201" s="307">
        <f>G202+G203</f>
        <v>1072840.4</v>
      </c>
      <c r="H201" s="307">
        <f>H202+H203</f>
        <v>1048873.12</v>
      </c>
      <c r="I201" s="133">
        <f t="shared" si="3"/>
        <v>97.7659976264876</v>
      </c>
    </row>
    <row r="202" spans="1:9" ht="28.5" customHeight="1" hidden="1">
      <c r="A202" s="308" t="s">
        <v>658</v>
      </c>
      <c r="B202" s="296" t="s">
        <v>243</v>
      </c>
      <c r="C202" s="309" t="s">
        <v>214</v>
      </c>
      <c r="D202" s="298" t="s">
        <v>213</v>
      </c>
      <c r="E202" s="298" t="s">
        <v>341</v>
      </c>
      <c r="F202" s="298" t="s">
        <v>455</v>
      </c>
      <c r="G202" s="299">
        <v>966840.4</v>
      </c>
      <c r="H202" s="299">
        <v>942873.12</v>
      </c>
      <c r="I202" s="133">
        <f t="shared" si="3"/>
        <v>97.52107173014284</v>
      </c>
    </row>
    <row r="203" spans="1:9" ht="18" customHeight="1" hidden="1">
      <c r="A203" s="308" t="s">
        <v>284</v>
      </c>
      <c r="B203" s="296" t="s">
        <v>243</v>
      </c>
      <c r="C203" s="309" t="s">
        <v>214</v>
      </c>
      <c r="D203" s="298" t="s">
        <v>213</v>
      </c>
      <c r="E203" s="298" t="s">
        <v>341</v>
      </c>
      <c r="F203" s="298" t="s">
        <v>283</v>
      </c>
      <c r="G203" s="299">
        <v>106000</v>
      </c>
      <c r="H203" s="299">
        <v>106000</v>
      </c>
      <c r="I203" s="133">
        <f t="shared" si="3"/>
        <v>100</v>
      </c>
    </row>
    <row r="204" spans="1:9" ht="0" customHeight="1" hidden="1">
      <c r="A204" s="343" t="s">
        <v>172</v>
      </c>
      <c r="B204" s="296" t="s">
        <v>243</v>
      </c>
      <c r="C204" s="344" t="s">
        <v>214</v>
      </c>
      <c r="D204" s="306" t="s">
        <v>213</v>
      </c>
      <c r="E204" s="306" t="s">
        <v>342</v>
      </c>
      <c r="F204" s="306"/>
      <c r="G204" s="307">
        <f>SUM(G205:G207)</f>
        <v>356865.59</v>
      </c>
      <c r="H204" s="307">
        <f>SUM(H205:H207)</f>
        <v>37371.3</v>
      </c>
      <c r="I204" s="133">
        <f t="shared" si="3"/>
        <v>10.472093989224346</v>
      </c>
    </row>
    <row r="205" spans="1:9" ht="21" customHeight="1" hidden="1">
      <c r="A205" s="295" t="s">
        <v>655</v>
      </c>
      <c r="B205" s="296" t="s">
        <v>243</v>
      </c>
      <c r="C205" s="309" t="s">
        <v>214</v>
      </c>
      <c r="D205" s="298" t="s">
        <v>213</v>
      </c>
      <c r="E205" s="298" t="s">
        <v>342</v>
      </c>
      <c r="F205" s="298" t="s">
        <v>454</v>
      </c>
      <c r="G205" s="299">
        <v>98763.38</v>
      </c>
      <c r="H205" s="299">
        <v>15599.5</v>
      </c>
      <c r="I205" s="133">
        <f t="shared" si="3"/>
        <v>15.794821926912586</v>
      </c>
    </row>
    <row r="206" spans="1:9" ht="37.5" customHeight="1" hidden="1">
      <c r="A206" s="295" t="s">
        <v>654</v>
      </c>
      <c r="B206" s="296" t="s">
        <v>243</v>
      </c>
      <c r="C206" s="309" t="s">
        <v>214</v>
      </c>
      <c r="D206" s="298" t="s">
        <v>213</v>
      </c>
      <c r="E206" s="298" t="s">
        <v>342</v>
      </c>
      <c r="F206" s="298" t="s">
        <v>107</v>
      </c>
      <c r="G206" s="299">
        <v>40631.08</v>
      </c>
      <c r="H206" s="299">
        <v>4032.95</v>
      </c>
      <c r="I206" s="133">
        <f t="shared" si="3"/>
        <v>9.92577603155023</v>
      </c>
    </row>
    <row r="207" spans="1:9" ht="31.5" customHeight="1" hidden="1">
      <c r="A207" s="295" t="s">
        <v>457</v>
      </c>
      <c r="B207" s="296" t="s">
        <v>243</v>
      </c>
      <c r="C207" s="309" t="s">
        <v>214</v>
      </c>
      <c r="D207" s="298" t="s">
        <v>213</v>
      </c>
      <c r="E207" s="298" t="s">
        <v>342</v>
      </c>
      <c r="F207" s="298" t="s">
        <v>286</v>
      </c>
      <c r="G207" s="299">
        <v>217471.13</v>
      </c>
      <c r="H207" s="299">
        <v>17738.85</v>
      </c>
      <c r="I207" s="133">
        <f>H207/G207*100</f>
        <v>8.156875811515762</v>
      </c>
    </row>
    <row r="208" spans="1:9" ht="63" customHeight="1" hidden="1">
      <c r="A208" s="343" t="s">
        <v>405</v>
      </c>
      <c r="B208" s="296" t="s">
        <v>243</v>
      </c>
      <c r="C208" s="344" t="s">
        <v>214</v>
      </c>
      <c r="D208" s="306" t="s">
        <v>213</v>
      </c>
      <c r="E208" s="306" t="s">
        <v>406</v>
      </c>
      <c r="F208" s="298"/>
      <c r="G208" s="401">
        <f>G209+G210</f>
        <v>7116431.48</v>
      </c>
      <c r="H208" s="401">
        <f>H209+H210</f>
        <v>7116431.48</v>
      </c>
      <c r="I208" s="133">
        <f>H208/G208*100</f>
        <v>100</v>
      </c>
    </row>
    <row r="209" spans="1:9" ht="25.5" customHeight="1" hidden="1">
      <c r="A209" s="295" t="s">
        <v>655</v>
      </c>
      <c r="B209" s="296" t="s">
        <v>243</v>
      </c>
      <c r="C209" s="309" t="s">
        <v>214</v>
      </c>
      <c r="D209" s="298" t="s">
        <v>213</v>
      </c>
      <c r="E209" s="298" t="s">
        <v>406</v>
      </c>
      <c r="F209" s="298" t="s">
        <v>454</v>
      </c>
      <c r="G209" s="403">
        <v>5711748.04</v>
      </c>
      <c r="H209" s="403">
        <v>5711748.04</v>
      </c>
      <c r="I209" s="133">
        <f>H209/G209*100</f>
        <v>100</v>
      </c>
    </row>
    <row r="210" spans="1:9" ht="45" customHeight="1" hidden="1">
      <c r="A210" s="295" t="s">
        <v>654</v>
      </c>
      <c r="B210" s="296" t="s">
        <v>243</v>
      </c>
      <c r="C210" s="309" t="s">
        <v>214</v>
      </c>
      <c r="D210" s="298" t="s">
        <v>213</v>
      </c>
      <c r="E210" s="298" t="s">
        <v>406</v>
      </c>
      <c r="F210" s="298" t="s">
        <v>107</v>
      </c>
      <c r="G210" s="403">
        <v>1404683.44</v>
      </c>
      <c r="H210" s="403">
        <v>1404683.44</v>
      </c>
      <c r="I210" s="133">
        <f>H210/G210*100</f>
        <v>100</v>
      </c>
    </row>
    <row r="211" spans="1:9" ht="43.5" customHeight="1" hidden="1">
      <c r="A211" s="383" t="s">
        <v>697</v>
      </c>
      <c r="B211" s="296" t="s">
        <v>243</v>
      </c>
      <c r="C211" s="344" t="s">
        <v>214</v>
      </c>
      <c r="D211" s="306" t="s">
        <v>213</v>
      </c>
      <c r="E211" s="306" t="s">
        <v>698</v>
      </c>
      <c r="F211" s="298"/>
      <c r="G211" s="401">
        <f>G212</f>
        <v>0</v>
      </c>
      <c r="H211" s="401">
        <f>H212</f>
        <v>0</v>
      </c>
      <c r="I211" s="133" t="e">
        <f>H211/G211*100</f>
        <v>#DIV/0!</v>
      </c>
    </row>
    <row r="212" spans="1:9" ht="33" customHeight="1" hidden="1">
      <c r="A212" s="295" t="s">
        <v>457</v>
      </c>
      <c r="B212" s="296" t="s">
        <v>243</v>
      </c>
      <c r="C212" s="309" t="s">
        <v>214</v>
      </c>
      <c r="D212" s="298" t="s">
        <v>213</v>
      </c>
      <c r="E212" s="298" t="s">
        <v>698</v>
      </c>
      <c r="F212" s="298" t="s">
        <v>286</v>
      </c>
      <c r="G212" s="403">
        <v>0</v>
      </c>
      <c r="H212" s="403">
        <v>0</v>
      </c>
      <c r="I212" s="412" t="e">
        <f t="shared" si="3"/>
        <v>#DIV/0!</v>
      </c>
    </row>
    <row r="213" spans="1:9" ht="79.5" customHeight="1" hidden="1">
      <c r="A213" s="397" t="s">
        <v>685</v>
      </c>
      <c r="B213" s="395" t="s">
        <v>243</v>
      </c>
      <c r="C213" s="377" t="s">
        <v>214</v>
      </c>
      <c r="D213" s="377" t="s">
        <v>213</v>
      </c>
      <c r="E213" s="306" t="s">
        <v>491</v>
      </c>
      <c r="F213" s="388"/>
      <c r="G213" s="401">
        <f>G214+G215</f>
        <v>1502000</v>
      </c>
      <c r="H213" s="405">
        <f>H214+H215</f>
        <v>1485000</v>
      </c>
      <c r="I213" s="135">
        <f t="shared" si="3"/>
        <v>98.8681757656458</v>
      </c>
    </row>
    <row r="214" spans="1:9" ht="18" customHeight="1" hidden="1">
      <c r="A214" s="295" t="s">
        <v>655</v>
      </c>
      <c r="B214" s="296" t="s">
        <v>243</v>
      </c>
      <c r="C214" s="309" t="s">
        <v>214</v>
      </c>
      <c r="D214" s="298" t="s">
        <v>213</v>
      </c>
      <c r="E214" s="298" t="s">
        <v>491</v>
      </c>
      <c r="F214" s="298" t="s">
        <v>454</v>
      </c>
      <c r="G214" s="403">
        <v>1181760.16</v>
      </c>
      <c r="H214" s="312">
        <v>1175760.16</v>
      </c>
      <c r="I214" s="135">
        <f t="shared" si="3"/>
        <v>99.4922827657348</v>
      </c>
    </row>
    <row r="215" spans="1:9" ht="40.5" customHeight="1" hidden="1">
      <c r="A215" s="295" t="s">
        <v>654</v>
      </c>
      <c r="B215" s="296" t="s">
        <v>243</v>
      </c>
      <c r="C215" s="309" t="s">
        <v>214</v>
      </c>
      <c r="D215" s="298" t="s">
        <v>213</v>
      </c>
      <c r="E215" s="298" t="s">
        <v>491</v>
      </c>
      <c r="F215" s="298" t="s">
        <v>107</v>
      </c>
      <c r="G215" s="403">
        <v>320239.84</v>
      </c>
      <c r="H215" s="312">
        <v>309239.84</v>
      </c>
      <c r="I215" s="135">
        <f t="shared" si="3"/>
        <v>96.56507447667973</v>
      </c>
    </row>
    <row r="216" spans="1:10" ht="14.25" customHeight="1">
      <c r="A216" s="577" t="s">
        <v>234</v>
      </c>
      <c r="B216" s="578" t="s">
        <v>243</v>
      </c>
      <c r="C216" s="582" t="s">
        <v>214</v>
      </c>
      <c r="D216" s="582" t="s">
        <v>220</v>
      </c>
      <c r="E216" s="583"/>
      <c r="F216" s="582"/>
      <c r="G216" s="584">
        <f>G219+G221+G232+G234+G237+G246+G251+G255+G258+G261+G265+G269+G217</f>
        <v>217529593.79</v>
      </c>
      <c r="H216" s="584">
        <f>H219+H221+H232+H234+H237+H246+H251+H255+H258+H261+H265+H269+H217</f>
        <v>209750909.31</v>
      </c>
      <c r="I216" s="20">
        <f t="shared" si="3"/>
        <v>96.42407989438466</v>
      </c>
      <c r="J216" s="21"/>
    </row>
    <row r="217" spans="1:10" ht="1.5" customHeight="1" hidden="1">
      <c r="A217" s="387" t="s">
        <v>664</v>
      </c>
      <c r="B217" s="296" t="s">
        <v>243</v>
      </c>
      <c r="C217" s="388" t="s">
        <v>214</v>
      </c>
      <c r="D217" s="388" t="s">
        <v>220</v>
      </c>
      <c r="E217" s="389"/>
      <c r="F217" s="390"/>
      <c r="G217" s="349">
        <f>G218</f>
        <v>540000</v>
      </c>
      <c r="H217" s="349">
        <f>H218</f>
        <v>249925.93</v>
      </c>
      <c r="I217" s="133">
        <f>H217/G217*100</f>
        <v>46.28257962962963</v>
      </c>
      <c r="J217" s="21"/>
    </row>
    <row r="218" spans="1:10" ht="33" customHeight="1" hidden="1">
      <c r="A218" s="350" t="s">
        <v>457</v>
      </c>
      <c r="B218" s="296" t="s">
        <v>243</v>
      </c>
      <c r="C218" s="297" t="s">
        <v>214</v>
      </c>
      <c r="D218" s="297" t="s">
        <v>220</v>
      </c>
      <c r="E218" s="389"/>
      <c r="F218" s="390"/>
      <c r="G218" s="299">
        <v>540000</v>
      </c>
      <c r="H218" s="299">
        <v>249925.93</v>
      </c>
      <c r="I218" s="133">
        <f>H218/G218*100</f>
        <v>46.28257962962963</v>
      </c>
      <c r="J218" s="21"/>
    </row>
    <row r="219" spans="1:9" ht="33" customHeight="1" hidden="1">
      <c r="A219" s="391" t="s">
        <v>173</v>
      </c>
      <c r="B219" s="296" t="s">
        <v>243</v>
      </c>
      <c r="C219" s="388" t="s">
        <v>214</v>
      </c>
      <c r="D219" s="388" t="s">
        <v>220</v>
      </c>
      <c r="E219" s="382" t="s">
        <v>343</v>
      </c>
      <c r="F219" s="382"/>
      <c r="G219" s="349">
        <f>G220</f>
        <v>2458170.08</v>
      </c>
      <c r="H219" s="349">
        <f>H220</f>
        <v>2321367.67</v>
      </c>
      <c r="I219" s="133">
        <f t="shared" si="3"/>
        <v>94.43478662794561</v>
      </c>
    </row>
    <row r="220" spans="1:10" ht="28.5" customHeight="1" hidden="1">
      <c r="A220" s="295" t="s">
        <v>457</v>
      </c>
      <c r="B220" s="296" t="s">
        <v>243</v>
      </c>
      <c r="C220" s="297" t="s">
        <v>214</v>
      </c>
      <c r="D220" s="297" t="s">
        <v>220</v>
      </c>
      <c r="E220" s="298" t="s">
        <v>343</v>
      </c>
      <c r="F220" s="298" t="s">
        <v>286</v>
      </c>
      <c r="G220" s="299">
        <v>2458170.08</v>
      </c>
      <c r="H220" s="299">
        <v>2321367.67</v>
      </c>
      <c r="I220" s="133">
        <f t="shared" si="3"/>
        <v>94.43478662794561</v>
      </c>
      <c r="J220" s="21"/>
    </row>
    <row r="221" spans="1:9" ht="28.5" customHeight="1" hidden="1">
      <c r="A221" s="381" t="s">
        <v>174</v>
      </c>
      <c r="B221" s="296" t="s">
        <v>243</v>
      </c>
      <c r="C221" s="388" t="s">
        <v>214</v>
      </c>
      <c r="D221" s="388" t="s">
        <v>220</v>
      </c>
      <c r="E221" s="382" t="s">
        <v>344</v>
      </c>
      <c r="F221" s="388"/>
      <c r="G221" s="349">
        <f>SUM(G222:G231)</f>
        <v>56504651</v>
      </c>
      <c r="H221" s="349">
        <f>SUM(H222:H231)</f>
        <v>50506578.879999995</v>
      </c>
      <c r="I221" s="133">
        <f t="shared" si="3"/>
        <v>89.38481697727855</v>
      </c>
    </row>
    <row r="222" spans="1:9" ht="31.5" customHeight="1" hidden="1">
      <c r="A222" s="295" t="s">
        <v>657</v>
      </c>
      <c r="B222" s="296" t="s">
        <v>243</v>
      </c>
      <c r="C222" s="297" t="s">
        <v>214</v>
      </c>
      <c r="D222" s="297" t="s">
        <v>220</v>
      </c>
      <c r="E222" s="298" t="s">
        <v>344</v>
      </c>
      <c r="F222" s="298" t="s">
        <v>454</v>
      </c>
      <c r="G222" s="299">
        <v>6897984.55</v>
      </c>
      <c r="H222" s="299">
        <v>6292612.06</v>
      </c>
      <c r="I222" s="133">
        <f t="shared" si="3"/>
        <v>91.22392221072748</v>
      </c>
    </row>
    <row r="223" spans="1:9" ht="49.5" customHeight="1" hidden="1">
      <c r="A223" s="295" t="s">
        <v>658</v>
      </c>
      <c r="B223" s="296" t="s">
        <v>243</v>
      </c>
      <c r="C223" s="297" t="s">
        <v>214</v>
      </c>
      <c r="D223" s="297" t="s">
        <v>220</v>
      </c>
      <c r="E223" s="298" t="s">
        <v>344</v>
      </c>
      <c r="F223" s="298" t="s">
        <v>455</v>
      </c>
      <c r="G223" s="299">
        <v>585614.73</v>
      </c>
      <c r="H223" s="299">
        <v>520679.03</v>
      </c>
      <c r="I223" s="133">
        <f t="shared" si="3"/>
        <v>88.91153233116252</v>
      </c>
    </row>
    <row r="224" spans="1:9" ht="34.5" customHeight="1" hidden="1">
      <c r="A224" s="295" t="s">
        <v>654</v>
      </c>
      <c r="B224" s="296" t="s">
        <v>243</v>
      </c>
      <c r="C224" s="297" t="s">
        <v>214</v>
      </c>
      <c r="D224" s="297" t="s">
        <v>220</v>
      </c>
      <c r="E224" s="298" t="s">
        <v>344</v>
      </c>
      <c r="F224" s="298" t="s">
        <v>107</v>
      </c>
      <c r="G224" s="299">
        <v>2932030.29</v>
      </c>
      <c r="H224" s="299">
        <v>2646323.54</v>
      </c>
      <c r="I224" s="133">
        <f t="shared" si="3"/>
        <v>90.25566853881308</v>
      </c>
    </row>
    <row r="225" spans="1:9" ht="37.5" customHeight="1" hidden="1">
      <c r="A225" s="295" t="s">
        <v>457</v>
      </c>
      <c r="B225" s="296" t="s">
        <v>243</v>
      </c>
      <c r="C225" s="297" t="s">
        <v>214</v>
      </c>
      <c r="D225" s="297" t="s">
        <v>220</v>
      </c>
      <c r="E225" s="298" t="s">
        <v>344</v>
      </c>
      <c r="F225" s="298" t="s">
        <v>286</v>
      </c>
      <c r="G225" s="299">
        <v>18266697.95</v>
      </c>
      <c r="H225" s="299">
        <v>15667594.63</v>
      </c>
      <c r="I225" s="133">
        <f t="shared" si="3"/>
        <v>85.77135655763117</v>
      </c>
    </row>
    <row r="226" spans="1:9" ht="37.5" customHeight="1" hidden="1">
      <c r="A226" s="350" t="s">
        <v>611</v>
      </c>
      <c r="B226" s="296" t="s">
        <v>243</v>
      </c>
      <c r="C226" s="297" t="s">
        <v>214</v>
      </c>
      <c r="D226" s="297" t="s">
        <v>220</v>
      </c>
      <c r="E226" s="298" t="s">
        <v>344</v>
      </c>
      <c r="F226" s="298" t="s">
        <v>1</v>
      </c>
      <c r="G226" s="299">
        <v>147586.88</v>
      </c>
      <c r="H226" s="299">
        <v>93151.88</v>
      </c>
      <c r="I226" s="133">
        <f>H226/G226*100</f>
        <v>63.11664017831396</v>
      </c>
    </row>
    <row r="227" spans="1:9" ht="0" customHeight="1" hidden="1">
      <c r="A227" s="295" t="s">
        <v>0</v>
      </c>
      <c r="B227" s="296" t="s">
        <v>243</v>
      </c>
      <c r="C227" s="297" t="s">
        <v>214</v>
      </c>
      <c r="D227" s="297" t="s">
        <v>220</v>
      </c>
      <c r="E227" s="298" t="s">
        <v>344</v>
      </c>
      <c r="F227" s="298" t="s">
        <v>1</v>
      </c>
      <c r="G227" s="299">
        <v>26864299.14</v>
      </c>
      <c r="H227" s="299">
        <v>24589364.55</v>
      </c>
      <c r="I227" s="133">
        <f t="shared" si="3"/>
        <v>91.53175529298399</v>
      </c>
    </row>
    <row r="228" spans="1:9" ht="31.5" customHeight="1" hidden="1">
      <c r="A228" s="392" t="s">
        <v>204</v>
      </c>
      <c r="B228" s="296" t="s">
        <v>243</v>
      </c>
      <c r="C228" s="297" t="s">
        <v>214</v>
      </c>
      <c r="D228" s="297" t="s">
        <v>220</v>
      </c>
      <c r="E228" s="298" t="s">
        <v>344</v>
      </c>
      <c r="F228" s="298" t="s">
        <v>449</v>
      </c>
      <c r="G228" s="299">
        <v>293103.58</v>
      </c>
      <c r="H228" s="299">
        <v>287435.55</v>
      </c>
      <c r="I228" s="133">
        <f t="shared" si="3"/>
        <v>98.06620239848314</v>
      </c>
    </row>
    <row r="229" spans="1:9" ht="28.5" customHeight="1" hidden="1">
      <c r="A229" s="295" t="s">
        <v>448</v>
      </c>
      <c r="B229" s="296" t="s">
        <v>243</v>
      </c>
      <c r="C229" s="297" t="s">
        <v>214</v>
      </c>
      <c r="D229" s="297" t="s">
        <v>220</v>
      </c>
      <c r="E229" s="298" t="s">
        <v>344</v>
      </c>
      <c r="F229" s="298" t="s">
        <v>451</v>
      </c>
      <c r="G229" s="299">
        <v>335646.56</v>
      </c>
      <c r="H229" s="299">
        <v>308694</v>
      </c>
      <c r="I229" s="133">
        <f t="shared" si="3"/>
        <v>91.96995792240504</v>
      </c>
    </row>
    <row r="230" spans="1:9" ht="30" customHeight="1" hidden="1">
      <c r="A230" s="295" t="s">
        <v>663</v>
      </c>
      <c r="B230" s="296" t="s">
        <v>243</v>
      </c>
      <c r="C230" s="297" t="s">
        <v>214</v>
      </c>
      <c r="D230" s="297" t="s">
        <v>220</v>
      </c>
      <c r="E230" s="298" t="s">
        <v>344</v>
      </c>
      <c r="F230" s="298" t="s">
        <v>452</v>
      </c>
      <c r="G230" s="299">
        <v>136390.58</v>
      </c>
      <c r="H230" s="299">
        <v>75346</v>
      </c>
      <c r="I230" s="133">
        <f t="shared" si="3"/>
        <v>55.24281808904985</v>
      </c>
    </row>
    <row r="231" spans="1:9" ht="34.5" customHeight="1" hidden="1">
      <c r="A231" s="295" t="s">
        <v>326</v>
      </c>
      <c r="B231" s="296" t="s">
        <v>243</v>
      </c>
      <c r="C231" s="297" t="s">
        <v>214</v>
      </c>
      <c r="D231" s="297" t="s">
        <v>220</v>
      </c>
      <c r="E231" s="298" t="s">
        <v>344</v>
      </c>
      <c r="F231" s="298" t="s">
        <v>327</v>
      </c>
      <c r="G231" s="299">
        <v>45296.74</v>
      </c>
      <c r="H231" s="299">
        <v>25377.64</v>
      </c>
      <c r="I231" s="133">
        <f t="shared" si="3"/>
        <v>56.025312196860085</v>
      </c>
    </row>
    <row r="232" spans="1:9" ht="34.5" customHeight="1" hidden="1">
      <c r="A232" s="343" t="s">
        <v>493</v>
      </c>
      <c r="B232" s="296" t="s">
        <v>243</v>
      </c>
      <c r="C232" s="344" t="s">
        <v>214</v>
      </c>
      <c r="D232" s="306" t="s">
        <v>220</v>
      </c>
      <c r="E232" s="306" t="s">
        <v>492</v>
      </c>
      <c r="F232" s="306"/>
      <c r="G232" s="307">
        <f>G233</f>
        <v>563725</v>
      </c>
      <c r="H232" s="307">
        <f>H233</f>
        <v>563725</v>
      </c>
      <c r="I232" s="133">
        <f>H232/G232*100</f>
        <v>100</v>
      </c>
    </row>
    <row r="233" spans="1:9" ht="30" customHeight="1" hidden="1">
      <c r="A233" s="295" t="s">
        <v>457</v>
      </c>
      <c r="B233" s="296" t="s">
        <v>243</v>
      </c>
      <c r="C233" s="309" t="s">
        <v>214</v>
      </c>
      <c r="D233" s="298" t="s">
        <v>220</v>
      </c>
      <c r="E233" s="298" t="s">
        <v>492</v>
      </c>
      <c r="F233" s="298" t="s">
        <v>286</v>
      </c>
      <c r="G233" s="299">
        <v>563725</v>
      </c>
      <c r="H233" s="299">
        <v>563725</v>
      </c>
      <c r="I233" s="133">
        <f>H233/G233*100</f>
        <v>100</v>
      </c>
    </row>
    <row r="234" spans="1:9" ht="96" customHeight="1" hidden="1">
      <c r="A234" s="343" t="s">
        <v>171</v>
      </c>
      <c r="B234" s="296" t="s">
        <v>243</v>
      </c>
      <c r="C234" s="344" t="s">
        <v>214</v>
      </c>
      <c r="D234" s="306" t="s">
        <v>220</v>
      </c>
      <c r="E234" s="306" t="s">
        <v>346</v>
      </c>
      <c r="F234" s="306"/>
      <c r="G234" s="307">
        <f>G235+G236</f>
        <v>3994159.6</v>
      </c>
      <c r="H234" s="307">
        <f>H235+H236</f>
        <v>3914536.4000000004</v>
      </c>
      <c r="I234" s="133">
        <f t="shared" si="3"/>
        <v>98.00650930423512</v>
      </c>
    </row>
    <row r="235" spans="1:9" ht="31.5" customHeight="1" hidden="1">
      <c r="A235" s="308" t="s">
        <v>658</v>
      </c>
      <c r="B235" s="296" t="s">
        <v>243</v>
      </c>
      <c r="C235" s="309" t="s">
        <v>214</v>
      </c>
      <c r="D235" s="298" t="s">
        <v>220</v>
      </c>
      <c r="E235" s="298" t="s">
        <v>346</v>
      </c>
      <c r="F235" s="298" t="s">
        <v>455</v>
      </c>
      <c r="G235" s="299">
        <v>2585105.39</v>
      </c>
      <c r="H235" s="299">
        <v>2524113.18</v>
      </c>
      <c r="I235" s="133">
        <f t="shared" si="3"/>
        <v>97.64062965340071</v>
      </c>
    </row>
    <row r="236" spans="1:9" ht="22.5" customHeight="1" hidden="1">
      <c r="A236" s="308" t="s">
        <v>284</v>
      </c>
      <c r="B236" s="296" t="s">
        <v>243</v>
      </c>
      <c r="C236" s="309" t="s">
        <v>214</v>
      </c>
      <c r="D236" s="298" t="s">
        <v>220</v>
      </c>
      <c r="E236" s="298" t="s">
        <v>346</v>
      </c>
      <c r="F236" s="298" t="s">
        <v>283</v>
      </c>
      <c r="G236" s="299">
        <v>1409054.21</v>
      </c>
      <c r="H236" s="299">
        <v>1390423.22</v>
      </c>
      <c r="I236" s="133">
        <f t="shared" si="3"/>
        <v>98.67776627273979</v>
      </c>
    </row>
    <row r="237" spans="1:9" ht="102" customHeight="1" hidden="1">
      <c r="A237" s="393" t="s">
        <v>347</v>
      </c>
      <c r="B237" s="296" t="s">
        <v>243</v>
      </c>
      <c r="C237" s="377" t="s">
        <v>214</v>
      </c>
      <c r="D237" s="377" t="s">
        <v>220</v>
      </c>
      <c r="E237" s="306" t="s">
        <v>206</v>
      </c>
      <c r="F237" s="377"/>
      <c r="G237" s="307">
        <f>SUM(G238:G245)</f>
        <v>129023006.6</v>
      </c>
      <c r="H237" s="307">
        <f>SUM(H238:H245)</f>
        <v>128586845.84</v>
      </c>
      <c r="I237" s="133">
        <f t="shared" si="3"/>
        <v>99.66195117328789</v>
      </c>
    </row>
    <row r="238" spans="1:9" ht="39" customHeight="1" hidden="1">
      <c r="A238" s="295" t="s">
        <v>660</v>
      </c>
      <c r="B238" s="296" t="s">
        <v>243</v>
      </c>
      <c r="C238" s="309" t="s">
        <v>214</v>
      </c>
      <c r="D238" s="298" t="s">
        <v>220</v>
      </c>
      <c r="E238" s="298" t="s">
        <v>206</v>
      </c>
      <c r="F238" s="298" t="s">
        <v>454</v>
      </c>
      <c r="G238" s="299">
        <v>47411380.14</v>
      </c>
      <c r="H238" s="299">
        <v>47156653.77</v>
      </c>
      <c r="I238" s="133">
        <f t="shared" si="3"/>
        <v>99.46273158628199</v>
      </c>
    </row>
    <row r="239" spans="1:9" ht="40.5" customHeight="1" hidden="1">
      <c r="A239" s="295" t="s">
        <v>658</v>
      </c>
      <c r="B239" s="296" t="s">
        <v>243</v>
      </c>
      <c r="C239" s="309" t="s">
        <v>214</v>
      </c>
      <c r="D239" s="298" t="s">
        <v>220</v>
      </c>
      <c r="E239" s="298" t="s">
        <v>206</v>
      </c>
      <c r="F239" s="298" t="s">
        <v>455</v>
      </c>
      <c r="G239" s="299">
        <v>58195.9</v>
      </c>
      <c r="H239" s="299">
        <v>55852.75</v>
      </c>
      <c r="I239" s="133">
        <f t="shared" si="3"/>
        <v>95.97368543144792</v>
      </c>
    </row>
    <row r="240" spans="1:9" ht="45" customHeight="1" hidden="1">
      <c r="A240" s="295" t="s">
        <v>654</v>
      </c>
      <c r="B240" s="296" t="s">
        <v>243</v>
      </c>
      <c r="C240" s="309" t="s">
        <v>214</v>
      </c>
      <c r="D240" s="298" t="s">
        <v>220</v>
      </c>
      <c r="E240" s="298" t="s">
        <v>206</v>
      </c>
      <c r="F240" s="298" t="s">
        <v>107</v>
      </c>
      <c r="G240" s="299">
        <v>13204348.03</v>
      </c>
      <c r="H240" s="299">
        <v>13111423.39</v>
      </c>
      <c r="I240" s="133">
        <f t="shared" si="3"/>
        <v>99.29625726473677</v>
      </c>
    </row>
    <row r="241" spans="1:9" ht="37.5" customHeight="1" hidden="1">
      <c r="A241" s="295" t="s">
        <v>457</v>
      </c>
      <c r="B241" s="296" t="s">
        <v>243</v>
      </c>
      <c r="C241" s="309" t="s">
        <v>214</v>
      </c>
      <c r="D241" s="298" t="s">
        <v>220</v>
      </c>
      <c r="E241" s="298" t="s">
        <v>206</v>
      </c>
      <c r="F241" s="298" t="s">
        <v>286</v>
      </c>
      <c r="G241" s="299">
        <v>2264897.13</v>
      </c>
      <c r="H241" s="299">
        <v>2190578.04</v>
      </c>
      <c r="I241" s="133">
        <f t="shared" si="3"/>
        <v>96.71865494394441</v>
      </c>
    </row>
    <row r="242" spans="1:9" ht="0" customHeight="1" hidden="1">
      <c r="A242" s="295" t="s">
        <v>339</v>
      </c>
      <c r="B242" s="296" t="s">
        <v>243</v>
      </c>
      <c r="C242" s="309" t="s">
        <v>214</v>
      </c>
      <c r="D242" s="298" t="s">
        <v>220</v>
      </c>
      <c r="E242" s="298" t="s">
        <v>206</v>
      </c>
      <c r="F242" s="298" t="s">
        <v>340</v>
      </c>
      <c r="G242" s="299">
        <v>334924.43</v>
      </c>
      <c r="H242" s="299">
        <v>323076.92</v>
      </c>
      <c r="I242" s="133">
        <f t="shared" si="3"/>
        <v>96.46263188385511</v>
      </c>
    </row>
    <row r="243" spans="1:9" ht="40.5" customHeight="1" hidden="1">
      <c r="A243" s="295" t="s">
        <v>0</v>
      </c>
      <c r="B243" s="296" t="s">
        <v>243</v>
      </c>
      <c r="C243" s="309" t="s">
        <v>214</v>
      </c>
      <c r="D243" s="298" t="s">
        <v>220</v>
      </c>
      <c r="E243" s="298" t="s">
        <v>206</v>
      </c>
      <c r="F243" s="298" t="s">
        <v>1</v>
      </c>
      <c r="G243" s="299">
        <v>65749260.97</v>
      </c>
      <c r="H243" s="299">
        <v>65749260.97</v>
      </c>
      <c r="I243" s="133">
        <f t="shared" si="3"/>
        <v>100</v>
      </c>
    </row>
    <row r="244" spans="1:9" ht="24" customHeight="1" hidden="1">
      <c r="A244" s="295" t="s">
        <v>663</v>
      </c>
      <c r="B244" s="296" t="s">
        <v>243</v>
      </c>
      <c r="C244" s="309" t="s">
        <v>214</v>
      </c>
      <c r="D244" s="298" t="s">
        <v>220</v>
      </c>
      <c r="E244" s="298" t="s">
        <v>206</v>
      </c>
      <c r="F244" s="298" t="s">
        <v>452</v>
      </c>
      <c r="G244" s="299">
        <v>0</v>
      </c>
      <c r="H244" s="299">
        <v>0</v>
      </c>
      <c r="I244" s="133" t="e">
        <f t="shared" si="3"/>
        <v>#DIV/0!</v>
      </c>
    </row>
    <row r="245" spans="1:9" ht="27" customHeight="1" hidden="1">
      <c r="A245" s="295" t="s">
        <v>326</v>
      </c>
      <c r="B245" s="296" t="s">
        <v>243</v>
      </c>
      <c r="C245" s="309" t="s">
        <v>214</v>
      </c>
      <c r="D245" s="298" t="s">
        <v>220</v>
      </c>
      <c r="E245" s="298" t="s">
        <v>206</v>
      </c>
      <c r="F245" s="298" t="s">
        <v>327</v>
      </c>
      <c r="G245" s="299">
        <v>0</v>
      </c>
      <c r="H245" s="299">
        <v>0</v>
      </c>
      <c r="I245" s="133" t="e">
        <f t="shared" si="3"/>
        <v>#DIV/0!</v>
      </c>
    </row>
    <row r="246" spans="1:9" ht="139.5" customHeight="1" hidden="1">
      <c r="A246" s="343" t="s">
        <v>172</v>
      </c>
      <c r="B246" s="296" t="s">
        <v>243</v>
      </c>
      <c r="C246" s="344" t="s">
        <v>214</v>
      </c>
      <c r="D246" s="306" t="s">
        <v>220</v>
      </c>
      <c r="E246" s="306" t="s">
        <v>348</v>
      </c>
      <c r="F246" s="306"/>
      <c r="G246" s="307">
        <f>G247+G248+G249+G250</f>
        <v>119134.41</v>
      </c>
      <c r="H246" s="307">
        <f>H247+H248+H249+H250</f>
        <v>64154.369999999995</v>
      </c>
      <c r="I246" s="133">
        <f t="shared" si="3"/>
        <v>53.85041148061253</v>
      </c>
    </row>
    <row r="247" spans="1:9" ht="30" customHeight="1" hidden="1">
      <c r="A247" s="295" t="s">
        <v>662</v>
      </c>
      <c r="B247" s="296" t="s">
        <v>243</v>
      </c>
      <c r="C247" s="309" t="s">
        <v>214</v>
      </c>
      <c r="D247" s="298" t="s">
        <v>220</v>
      </c>
      <c r="E247" s="298" t="s">
        <v>348</v>
      </c>
      <c r="F247" s="298" t="s">
        <v>454</v>
      </c>
      <c r="G247" s="299">
        <v>5759.78</v>
      </c>
      <c r="H247" s="299">
        <v>5759.78</v>
      </c>
      <c r="I247" s="133">
        <f>H247/G247*100</f>
        <v>100</v>
      </c>
    </row>
    <row r="248" spans="1:9" ht="0" customHeight="1" hidden="1">
      <c r="A248" s="295" t="s">
        <v>654</v>
      </c>
      <c r="B248" s="296" t="s">
        <v>243</v>
      </c>
      <c r="C248" s="309" t="s">
        <v>214</v>
      </c>
      <c r="D248" s="298" t="s">
        <v>220</v>
      </c>
      <c r="E248" s="298" t="s">
        <v>348</v>
      </c>
      <c r="F248" s="298" t="s">
        <v>107</v>
      </c>
      <c r="G248" s="299">
        <v>1739.43</v>
      </c>
      <c r="H248" s="299">
        <v>1739.43</v>
      </c>
      <c r="I248" s="133">
        <f t="shared" si="3"/>
        <v>100</v>
      </c>
    </row>
    <row r="249" spans="1:9" ht="28.5" customHeight="1" hidden="1">
      <c r="A249" s="295" t="s">
        <v>457</v>
      </c>
      <c r="B249" s="296" t="s">
        <v>243</v>
      </c>
      <c r="C249" s="309" t="s">
        <v>214</v>
      </c>
      <c r="D249" s="298" t="s">
        <v>220</v>
      </c>
      <c r="E249" s="298" t="s">
        <v>348</v>
      </c>
      <c r="F249" s="298" t="s">
        <v>286</v>
      </c>
      <c r="G249" s="299">
        <v>68587.2</v>
      </c>
      <c r="H249" s="299">
        <v>17607.16</v>
      </c>
      <c r="I249" s="133">
        <f t="shared" si="3"/>
        <v>25.671203956423355</v>
      </c>
    </row>
    <row r="250" spans="1:9" ht="25.5" customHeight="1" hidden="1">
      <c r="A250" s="394" t="s">
        <v>284</v>
      </c>
      <c r="B250" s="296" t="s">
        <v>243</v>
      </c>
      <c r="C250" s="309" t="s">
        <v>214</v>
      </c>
      <c r="D250" s="298" t="s">
        <v>220</v>
      </c>
      <c r="E250" s="298" t="s">
        <v>348</v>
      </c>
      <c r="F250" s="298" t="s">
        <v>283</v>
      </c>
      <c r="G250" s="299">
        <v>43048</v>
      </c>
      <c r="H250" s="299">
        <v>39048</v>
      </c>
      <c r="I250" s="133">
        <f t="shared" si="3"/>
        <v>90.70804683144397</v>
      </c>
    </row>
    <row r="251" spans="1:9" ht="42" customHeight="1" hidden="1">
      <c r="A251" s="393" t="s">
        <v>411</v>
      </c>
      <c r="B251" s="395" t="s">
        <v>243</v>
      </c>
      <c r="C251" s="377" t="s">
        <v>214</v>
      </c>
      <c r="D251" s="377" t="s">
        <v>220</v>
      </c>
      <c r="E251" s="306" t="s">
        <v>412</v>
      </c>
      <c r="F251" s="298"/>
      <c r="G251" s="307">
        <f>G253+G254+G252</f>
        <v>7305000</v>
      </c>
      <c r="H251" s="307">
        <f>H253+H254+H252</f>
        <v>6877634.8100000005</v>
      </c>
      <c r="I251" s="133">
        <f t="shared" si="3"/>
        <v>94.1496893908282</v>
      </c>
    </row>
    <row r="252" spans="1:9" ht="42" customHeight="1" hidden="1">
      <c r="A252" s="396" t="s">
        <v>609</v>
      </c>
      <c r="B252" s="296" t="s">
        <v>243</v>
      </c>
      <c r="C252" s="297" t="s">
        <v>214</v>
      </c>
      <c r="D252" s="297" t="s">
        <v>220</v>
      </c>
      <c r="E252" s="298" t="s">
        <v>412</v>
      </c>
      <c r="F252" s="298" t="s">
        <v>286</v>
      </c>
      <c r="G252" s="299">
        <v>549840</v>
      </c>
      <c r="H252" s="299">
        <v>549840</v>
      </c>
      <c r="I252" s="133">
        <f>H252/G252*100</f>
        <v>100</v>
      </c>
    </row>
    <row r="253" spans="1:9" ht="36" customHeight="1" hidden="1">
      <c r="A253" s="295" t="s">
        <v>457</v>
      </c>
      <c r="B253" s="296" t="s">
        <v>243</v>
      </c>
      <c r="C253" s="297" t="s">
        <v>214</v>
      </c>
      <c r="D253" s="297" t="s">
        <v>220</v>
      </c>
      <c r="E253" s="298" t="s">
        <v>412</v>
      </c>
      <c r="F253" s="298" t="s">
        <v>286</v>
      </c>
      <c r="G253" s="299">
        <v>3645587</v>
      </c>
      <c r="H253" s="299">
        <v>3218221.81</v>
      </c>
      <c r="I253" s="133">
        <f aca="true" t="shared" si="4" ref="I253:I324">H253/G253*100</f>
        <v>88.27719130005676</v>
      </c>
    </row>
    <row r="254" spans="1:9" ht="25.5" customHeight="1" hidden="1">
      <c r="A254" s="308" t="s">
        <v>284</v>
      </c>
      <c r="B254" s="296" t="s">
        <v>243</v>
      </c>
      <c r="C254" s="297" t="s">
        <v>214</v>
      </c>
      <c r="D254" s="297" t="s">
        <v>220</v>
      </c>
      <c r="E254" s="298" t="s">
        <v>412</v>
      </c>
      <c r="F254" s="298" t="s">
        <v>283</v>
      </c>
      <c r="G254" s="299">
        <v>3109573</v>
      </c>
      <c r="H254" s="299">
        <v>3109573</v>
      </c>
      <c r="I254" s="133">
        <f t="shared" si="4"/>
        <v>100</v>
      </c>
    </row>
    <row r="255" spans="1:9" ht="42" customHeight="1" hidden="1">
      <c r="A255" s="397" t="s">
        <v>659</v>
      </c>
      <c r="B255" s="395" t="s">
        <v>243</v>
      </c>
      <c r="C255" s="377" t="s">
        <v>214</v>
      </c>
      <c r="D255" s="377" t="s">
        <v>220</v>
      </c>
      <c r="E255" s="306" t="s">
        <v>699</v>
      </c>
      <c r="F255" s="388"/>
      <c r="G255" s="307">
        <f>G256+G257</f>
        <v>2261000</v>
      </c>
      <c r="H255" s="307">
        <f>H256+H257</f>
        <v>2260999.99</v>
      </c>
      <c r="I255" s="133">
        <f t="shared" si="4"/>
        <v>99.99999955771783</v>
      </c>
    </row>
    <row r="256" spans="1:9" ht="37.5" customHeight="1" hidden="1">
      <c r="A256" s="295" t="s">
        <v>457</v>
      </c>
      <c r="B256" s="296" t="s">
        <v>243</v>
      </c>
      <c r="C256" s="309" t="s">
        <v>214</v>
      </c>
      <c r="D256" s="298" t="s">
        <v>220</v>
      </c>
      <c r="E256" s="298" t="s">
        <v>699</v>
      </c>
      <c r="F256" s="298" t="s">
        <v>286</v>
      </c>
      <c r="G256" s="299">
        <v>660292.04</v>
      </c>
      <c r="H256" s="299">
        <v>660292.03</v>
      </c>
      <c r="I256" s="133">
        <f t="shared" si="4"/>
        <v>99.99999848551862</v>
      </c>
    </row>
    <row r="257" spans="1:9" ht="24" customHeight="1" hidden="1">
      <c r="A257" s="308" t="s">
        <v>284</v>
      </c>
      <c r="B257" s="296" t="s">
        <v>243</v>
      </c>
      <c r="C257" s="309" t="s">
        <v>214</v>
      </c>
      <c r="D257" s="298" t="s">
        <v>220</v>
      </c>
      <c r="E257" s="298" t="s">
        <v>699</v>
      </c>
      <c r="F257" s="298" t="s">
        <v>283</v>
      </c>
      <c r="G257" s="299">
        <v>1600707.96</v>
      </c>
      <c r="H257" s="299">
        <v>1600707.96</v>
      </c>
      <c r="I257" s="133">
        <f t="shared" si="4"/>
        <v>100</v>
      </c>
    </row>
    <row r="258" spans="1:9" ht="60" customHeight="1" hidden="1">
      <c r="A258" s="393" t="s">
        <v>703</v>
      </c>
      <c r="B258" s="395" t="s">
        <v>243</v>
      </c>
      <c r="C258" s="377" t="s">
        <v>214</v>
      </c>
      <c r="D258" s="377" t="s">
        <v>220</v>
      </c>
      <c r="E258" s="306" t="s">
        <v>494</v>
      </c>
      <c r="F258" s="388"/>
      <c r="G258" s="307">
        <f>G259+G260</f>
        <v>2975000</v>
      </c>
      <c r="H258" s="307">
        <f>H259+H260</f>
        <v>2745576.48</v>
      </c>
      <c r="I258" s="133">
        <f>H258/G258*100</f>
        <v>92.28828504201681</v>
      </c>
    </row>
    <row r="259" spans="1:9" ht="36" customHeight="1" hidden="1">
      <c r="A259" s="295" t="s">
        <v>655</v>
      </c>
      <c r="B259" s="296" t="s">
        <v>243</v>
      </c>
      <c r="C259" s="309" t="s">
        <v>214</v>
      </c>
      <c r="D259" s="298" t="s">
        <v>220</v>
      </c>
      <c r="E259" s="298" t="s">
        <v>494</v>
      </c>
      <c r="F259" s="298" t="s">
        <v>454</v>
      </c>
      <c r="G259" s="299">
        <v>2354000</v>
      </c>
      <c r="H259" s="299">
        <v>2299128.69</v>
      </c>
      <c r="I259" s="133">
        <f t="shared" si="4"/>
        <v>97.66901826677994</v>
      </c>
    </row>
    <row r="260" spans="1:9" ht="57" customHeight="1" hidden="1">
      <c r="A260" s="295" t="s">
        <v>654</v>
      </c>
      <c r="B260" s="296" t="s">
        <v>243</v>
      </c>
      <c r="C260" s="309" t="s">
        <v>214</v>
      </c>
      <c r="D260" s="298" t="s">
        <v>220</v>
      </c>
      <c r="E260" s="298" t="s">
        <v>494</v>
      </c>
      <c r="F260" s="298" t="s">
        <v>107</v>
      </c>
      <c r="G260" s="299">
        <v>621000</v>
      </c>
      <c r="H260" s="299">
        <v>446447.79</v>
      </c>
      <c r="I260" s="133">
        <f>H260/G260*100</f>
        <v>71.89175362318841</v>
      </c>
    </row>
    <row r="261" spans="1:9" ht="45" customHeight="1" hidden="1">
      <c r="A261" s="393" t="s">
        <v>246</v>
      </c>
      <c r="B261" s="395" t="s">
        <v>243</v>
      </c>
      <c r="C261" s="377" t="s">
        <v>214</v>
      </c>
      <c r="D261" s="377" t="s">
        <v>220</v>
      </c>
      <c r="E261" s="306" t="s">
        <v>247</v>
      </c>
      <c r="F261" s="388"/>
      <c r="G261" s="307">
        <f>G262+G263+G264</f>
        <v>229215</v>
      </c>
      <c r="H261" s="307">
        <f>H262+H263+H264</f>
        <v>229070.8</v>
      </c>
      <c r="I261" s="133">
        <f>H261/G261*100</f>
        <v>99.93708963200488</v>
      </c>
    </row>
    <row r="262" spans="1:9" ht="45" customHeight="1" hidden="1">
      <c r="A262" s="396" t="s">
        <v>618</v>
      </c>
      <c r="B262" s="296" t="s">
        <v>243</v>
      </c>
      <c r="C262" s="309" t="s">
        <v>214</v>
      </c>
      <c r="D262" s="298" t="s">
        <v>220</v>
      </c>
      <c r="E262" s="298" t="s">
        <v>247</v>
      </c>
      <c r="F262" s="298" t="s">
        <v>286</v>
      </c>
      <c r="G262" s="299">
        <v>21940</v>
      </c>
      <c r="H262" s="299">
        <v>21940</v>
      </c>
      <c r="I262" s="133">
        <f>H262/G262*100</f>
        <v>100</v>
      </c>
    </row>
    <row r="263" spans="1:9" ht="45" customHeight="1" hidden="1">
      <c r="A263" s="398" t="s">
        <v>457</v>
      </c>
      <c r="B263" s="296" t="s">
        <v>243</v>
      </c>
      <c r="C263" s="309" t="s">
        <v>214</v>
      </c>
      <c r="D263" s="298" t="s">
        <v>220</v>
      </c>
      <c r="E263" s="298" t="s">
        <v>247</v>
      </c>
      <c r="F263" s="298" t="s">
        <v>286</v>
      </c>
      <c r="G263" s="299">
        <v>110380</v>
      </c>
      <c r="H263" s="299">
        <v>110235.8</v>
      </c>
      <c r="I263" s="133">
        <f t="shared" si="4"/>
        <v>99.86936039137525</v>
      </c>
    </row>
    <row r="264" spans="1:9" ht="34.5" customHeight="1" hidden="1">
      <c r="A264" s="308" t="s">
        <v>284</v>
      </c>
      <c r="B264" s="296" t="s">
        <v>243</v>
      </c>
      <c r="C264" s="309" t="s">
        <v>214</v>
      </c>
      <c r="D264" s="298" t="s">
        <v>220</v>
      </c>
      <c r="E264" s="298" t="s">
        <v>247</v>
      </c>
      <c r="F264" s="298" t="s">
        <v>283</v>
      </c>
      <c r="G264" s="299">
        <v>96895</v>
      </c>
      <c r="H264" s="299">
        <v>96895</v>
      </c>
      <c r="I264" s="133">
        <f t="shared" si="4"/>
        <v>100</v>
      </c>
    </row>
    <row r="265" spans="1:9" ht="42" customHeight="1" hidden="1">
      <c r="A265" s="393" t="s">
        <v>13</v>
      </c>
      <c r="B265" s="395" t="s">
        <v>243</v>
      </c>
      <c r="C265" s="377" t="s">
        <v>214</v>
      </c>
      <c r="D265" s="377" t="s">
        <v>220</v>
      </c>
      <c r="E265" s="306" t="s">
        <v>410</v>
      </c>
      <c r="F265" s="388"/>
      <c r="G265" s="307">
        <f>G266+G267+G268</f>
        <v>801750</v>
      </c>
      <c r="H265" s="307">
        <f>H266+H267+H268</f>
        <v>675711.04</v>
      </c>
      <c r="I265" s="133">
        <f t="shared" si="4"/>
        <v>84.27951855316496</v>
      </c>
    </row>
    <row r="266" spans="1:9" ht="30" customHeight="1" hidden="1">
      <c r="A266" s="398" t="s">
        <v>457</v>
      </c>
      <c r="B266" s="296" t="s">
        <v>243</v>
      </c>
      <c r="C266" s="309" t="s">
        <v>214</v>
      </c>
      <c r="D266" s="298" t="s">
        <v>220</v>
      </c>
      <c r="E266" s="298" t="s">
        <v>410</v>
      </c>
      <c r="F266" s="298" t="s">
        <v>286</v>
      </c>
      <c r="G266" s="299">
        <v>311609.64</v>
      </c>
      <c r="H266" s="299">
        <v>210259.64</v>
      </c>
      <c r="I266" s="133">
        <f>H266/G266*100</f>
        <v>67.47533227791027</v>
      </c>
    </row>
    <row r="267" spans="1:9" ht="24" customHeight="1" hidden="1">
      <c r="A267" s="399" t="s">
        <v>143</v>
      </c>
      <c r="B267" s="296" t="s">
        <v>243</v>
      </c>
      <c r="C267" s="309" t="s">
        <v>214</v>
      </c>
      <c r="D267" s="298" t="s">
        <v>220</v>
      </c>
      <c r="E267" s="298" t="s">
        <v>410</v>
      </c>
      <c r="F267" s="298" t="s">
        <v>144</v>
      </c>
      <c r="G267" s="299">
        <v>28810.36</v>
      </c>
      <c r="H267" s="299">
        <v>28810.36</v>
      </c>
      <c r="I267" s="133">
        <f>H267/G267*100</f>
        <v>100</v>
      </c>
    </row>
    <row r="268" spans="1:9" ht="31.5" customHeight="1" hidden="1">
      <c r="A268" s="295" t="s">
        <v>284</v>
      </c>
      <c r="B268" s="296" t="s">
        <v>243</v>
      </c>
      <c r="C268" s="309" t="s">
        <v>214</v>
      </c>
      <c r="D268" s="298" t="s">
        <v>220</v>
      </c>
      <c r="E268" s="298" t="s">
        <v>410</v>
      </c>
      <c r="F268" s="298" t="s">
        <v>283</v>
      </c>
      <c r="G268" s="299">
        <v>461330</v>
      </c>
      <c r="H268" s="299">
        <v>436641.04</v>
      </c>
      <c r="I268" s="133">
        <f>H268/G268*100</f>
        <v>94.64830815251555</v>
      </c>
    </row>
    <row r="269" spans="1:9" ht="73.5" customHeight="1" hidden="1">
      <c r="A269" s="343" t="s">
        <v>495</v>
      </c>
      <c r="B269" s="400" t="s">
        <v>243</v>
      </c>
      <c r="C269" s="344" t="s">
        <v>214</v>
      </c>
      <c r="D269" s="306" t="s">
        <v>220</v>
      </c>
      <c r="E269" s="306" t="s">
        <v>413</v>
      </c>
      <c r="F269" s="298"/>
      <c r="G269" s="401">
        <f>G270+G271+G272</f>
        <v>10754782.1</v>
      </c>
      <c r="H269" s="401">
        <f>H270+H271+H272</f>
        <v>10754782.1</v>
      </c>
      <c r="I269" s="133">
        <f t="shared" si="4"/>
        <v>100</v>
      </c>
    </row>
    <row r="270" spans="1:9" ht="36" customHeight="1" hidden="1">
      <c r="A270" s="295" t="s">
        <v>655</v>
      </c>
      <c r="B270" s="402" t="s">
        <v>243</v>
      </c>
      <c r="C270" s="309" t="s">
        <v>214</v>
      </c>
      <c r="D270" s="298" t="s">
        <v>220</v>
      </c>
      <c r="E270" s="298" t="s">
        <v>413</v>
      </c>
      <c r="F270" s="298" t="s">
        <v>454</v>
      </c>
      <c r="G270" s="403">
        <v>7373018.85</v>
      </c>
      <c r="H270" s="403">
        <v>7373018.85</v>
      </c>
      <c r="I270" s="133">
        <f t="shared" si="4"/>
        <v>100</v>
      </c>
    </row>
    <row r="271" spans="1:9" ht="46.5" customHeight="1" hidden="1">
      <c r="A271" s="295" t="s">
        <v>654</v>
      </c>
      <c r="B271" s="402" t="s">
        <v>243</v>
      </c>
      <c r="C271" s="309" t="s">
        <v>214</v>
      </c>
      <c r="D271" s="298" t="s">
        <v>220</v>
      </c>
      <c r="E271" s="298" t="s">
        <v>413</v>
      </c>
      <c r="F271" s="298" t="s">
        <v>107</v>
      </c>
      <c r="G271" s="403">
        <v>2190763.25</v>
      </c>
      <c r="H271" s="403">
        <v>2190763.25</v>
      </c>
      <c r="I271" s="133">
        <f t="shared" si="4"/>
        <v>100</v>
      </c>
    </row>
    <row r="272" spans="1:9" ht="52.5" customHeight="1" hidden="1">
      <c r="A272" s="350" t="s">
        <v>0</v>
      </c>
      <c r="B272" s="402" t="s">
        <v>243</v>
      </c>
      <c r="C272" s="309" t="s">
        <v>214</v>
      </c>
      <c r="D272" s="298" t="s">
        <v>220</v>
      </c>
      <c r="E272" s="298" t="s">
        <v>413</v>
      </c>
      <c r="F272" s="298" t="s">
        <v>283</v>
      </c>
      <c r="G272" s="403">
        <v>1191000</v>
      </c>
      <c r="H272" s="403">
        <v>1191000</v>
      </c>
      <c r="I272" s="133">
        <f>H272/G272*100</f>
        <v>100</v>
      </c>
    </row>
    <row r="273" spans="1:9" ht="18" customHeight="1">
      <c r="A273" s="379" t="s">
        <v>207</v>
      </c>
      <c r="B273" s="296" t="s">
        <v>243</v>
      </c>
      <c r="C273" s="345" t="s">
        <v>214</v>
      </c>
      <c r="D273" s="345" t="s">
        <v>222</v>
      </c>
      <c r="E273" s="302"/>
      <c r="F273" s="388"/>
      <c r="G273" s="404">
        <f>G274+G276+G278+G282+G280</f>
        <v>27793650.86</v>
      </c>
      <c r="H273" s="404">
        <f>H274+H276+H278+H282+H280</f>
        <v>27793650.86</v>
      </c>
      <c r="I273" s="133">
        <f t="shared" si="4"/>
        <v>100</v>
      </c>
    </row>
    <row r="274" spans="1:10" ht="0" customHeight="1" hidden="1">
      <c r="A274" s="385" t="s">
        <v>411</v>
      </c>
      <c r="B274" s="296" t="s">
        <v>243</v>
      </c>
      <c r="C274" s="377" t="s">
        <v>214</v>
      </c>
      <c r="D274" s="377" t="s">
        <v>222</v>
      </c>
      <c r="E274" s="306" t="s">
        <v>345</v>
      </c>
      <c r="F274" s="297"/>
      <c r="G274" s="405">
        <f>G275</f>
        <v>24087774.16</v>
      </c>
      <c r="H274" s="405">
        <f>H275</f>
        <v>24087774.16</v>
      </c>
      <c r="I274" s="133">
        <f t="shared" si="4"/>
        <v>100</v>
      </c>
      <c r="J274" s="22"/>
    </row>
    <row r="275" spans="1:10" ht="46.5" customHeight="1" hidden="1">
      <c r="A275" s="295" t="s">
        <v>0</v>
      </c>
      <c r="B275" s="296" t="s">
        <v>243</v>
      </c>
      <c r="C275" s="297" t="s">
        <v>214</v>
      </c>
      <c r="D275" s="297" t="s">
        <v>222</v>
      </c>
      <c r="E275" s="298" t="s">
        <v>345</v>
      </c>
      <c r="F275" s="297" t="s">
        <v>1</v>
      </c>
      <c r="G275" s="312">
        <v>24087774.16</v>
      </c>
      <c r="H275" s="312">
        <v>24087774.16</v>
      </c>
      <c r="I275" s="133">
        <f t="shared" si="4"/>
        <v>100</v>
      </c>
      <c r="J275" s="21"/>
    </row>
    <row r="276" spans="1:10" ht="36" customHeight="1" hidden="1">
      <c r="A276" s="385" t="s">
        <v>607</v>
      </c>
      <c r="B276" s="296" t="s">
        <v>243</v>
      </c>
      <c r="C276" s="377" t="s">
        <v>214</v>
      </c>
      <c r="D276" s="377" t="s">
        <v>222</v>
      </c>
      <c r="E276" s="306" t="s">
        <v>412</v>
      </c>
      <c r="F276" s="297"/>
      <c r="G276" s="405">
        <f>G277</f>
        <v>659822.64</v>
      </c>
      <c r="H276" s="405">
        <f>H277</f>
        <v>659822.64</v>
      </c>
      <c r="I276" s="133">
        <f t="shared" si="4"/>
        <v>100</v>
      </c>
      <c r="J276" s="21"/>
    </row>
    <row r="277" spans="1:10" ht="46.5" customHeight="1" hidden="1">
      <c r="A277" s="295" t="s">
        <v>0</v>
      </c>
      <c r="B277" s="296" t="s">
        <v>243</v>
      </c>
      <c r="C277" s="297" t="s">
        <v>214</v>
      </c>
      <c r="D277" s="297" t="s">
        <v>222</v>
      </c>
      <c r="E277" s="298" t="s">
        <v>412</v>
      </c>
      <c r="F277" s="297" t="s">
        <v>283</v>
      </c>
      <c r="G277" s="312">
        <v>659822.64</v>
      </c>
      <c r="H277" s="312">
        <v>659822.64</v>
      </c>
      <c r="I277" s="133">
        <f t="shared" si="4"/>
        <v>100</v>
      </c>
      <c r="J277" s="21"/>
    </row>
    <row r="278" spans="1:10" ht="54" customHeight="1" hidden="1">
      <c r="A278" s="385" t="s">
        <v>411</v>
      </c>
      <c r="B278" s="296" t="s">
        <v>243</v>
      </c>
      <c r="C278" s="377" t="s">
        <v>214</v>
      </c>
      <c r="D278" s="377" t="s">
        <v>222</v>
      </c>
      <c r="E278" s="306" t="s">
        <v>700</v>
      </c>
      <c r="F278" s="297"/>
      <c r="G278" s="405">
        <f>G279</f>
        <v>2350000</v>
      </c>
      <c r="H278" s="405">
        <f>H279</f>
        <v>2350000</v>
      </c>
      <c r="I278" s="133">
        <f t="shared" si="4"/>
        <v>100</v>
      </c>
      <c r="J278" s="21"/>
    </row>
    <row r="279" spans="1:10" ht="27" customHeight="1" hidden="1">
      <c r="A279" s="308" t="s">
        <v>284</v>
      </c>
      <c r="B279" s="296" t="s">
        <v>243</v>
      </c>
      <c r="C279" s="297" t="s">
        <v>214</v>
      </c>
      <c r="D279" s="297" t="s">
        <v>222</v>
      </c>
      <c r="E279" s="298" t="s">
        <v>700</v>
      </c>
      <c r="F279" s="297" t="s">
        <v>283</v>
      </c>
      <c r="G279" s="312">
        <v>2350000</v>
      </c>
      <c r="H279" s="312">
        <v>2350000</v>
      </c>
      <c r="I279" s="133">
        <f t="shared" si="4"/>
        <v>100</v>
      </c>
      <c r="J279" s="21"/>
    </row>
    <row r="280" spans="1:10" ht="31.5" customHeight="1" hidden="1">
      <c r="A280" s="385" t="s">
        <v>541</v>
      </c>
      <c r="B280" s="296" t="s">
        <v>243</v>
      </c>
      <c r="C280" s="377" t="s">
        <v>214</v>
      </c>
      <c r="D280" s="377" t="s">
        <v>222</v>
      </c>
      <c r="E280" s="306" t="s">
        <v>247</v>
      </c>
      <c r="F280" s="297"/>
      <c r="G280" s="405">
        <f>G281</f>
        <v>108554.06</v>
      </c>
      <c r="H280" s="405">
        <f>H281</f>
        <v>108554.06</v>
      </c>
      <c r="I280" s="133">
        <f>H280/G280*100</f>
        <v>100</v>
      </c>
      <c r="J280" s="21"/>
    </row>
    <row r="281" spans="1:10" ht="19.5" customHeight="1" hidden="1">
      <c r="A281" s="308" t="s">
        <v>284</v>
      </c>
      <c r="B281" s="296" t="s">
        <v>243</v>
      </c>
      <c r="C281" s="297" t="s">
        <v>214</v>
      </c>
      <c r="D281" s="297" t="s">
        <v>222</v>
      </c>
      <c r="E281" s="298" t="s">
        <v>700</v>
      </c>
      <c r="F281" s="297" t="s">
        <v>283</v>
      </c>
      <c r="G281" s="312">
        <v>108554.06</v>
      </c>
      <c r="H281" s="312">
        <v>108554.06</v>
      </c>
      <c r="I281" s="133">
        <f t="shared" si="4"/>
        <v>100</v>
      </c>
      <c r="J281" s="21"/>
    </row>
    <row r="282" spans="1:10" ht="43.5" customHeight="1" hidden="1">
      <c r="A282" s="343" t="s">
        <v>246</v>
      </c>
      <c r="B282" s="296" t="s">
        <v>243</v>
      </c>
      <c r="C282" s="377" t="s">
        <v>214</v>
      </c>
      <c r="D282" s="377" t="s">
        <v>222</v>
      </c>
      <c r="E282" s="306" t="s">
        <v>247</v>
      </c>
      <c r="F282" s="297"/>
      <c r="G282" s="405">
        <f>G283</f>
        <v>587500</v>
      </c>
      <c r="H282" s="405">
        <f>H283</f>
        <v>587500</v>
      </c>
      <c r="I282" s="133">
        <f t="shared" si="4"/>
        <v>100</v>
      </c>
      <c r="J282" s="21"/>
    </row>
    <row r="283" spans="1:10" ht="28.5" customHeight="1" hidden="1">
      <c r="A283" s="308" t="s">
        <v>284</v>
      </c>
      <c r="B283" s="296" t="s">
        <v>243</v>
      </c>
      <c r="C283" s="297" t="s">
        <v>214</v>
      </c>
      <c r="D283" s="297" t="s">
        <v>222</v>
      </c>
      <c r="E283" s="298" t="s">
        <v>247</v>
      </c>
      <c r="F283" s="297" t="s">
        <v>283</v>
      </c>
      <c r="G283" s="312">
        <v>587500</v>
      </c>
      <c r="H283" s="312">
        <v>587500</v>
      </c>
      <c r="I283" s="133">
        <f t="shared" si="4"/>
        <v>100</v>
      </c>
      <c r="J283" s="21"/>
    </row>
    <row r="284" spans="1:9" ht="18" customHeight="1">
      <c r="A284" s="406" t="s">
        <v>282</v>
      </c>
      <c r="B284" s="296" t="s">
        <v>243</v>
      </c>
      <c r="C284" s="301" t="s">
        <v>214</v>
      </c>
      <c r="D284" s="302" t="s">
        <v>214</v>
      </c>
      <c r="E284" s="298"/>
      <c r="F284" s="298"/>
      <c r="G284" s="303">
        <f>G285+G291+G294+G288</f>
        <v>1935756.94</v>
      </c>
      <c r="H284" s="303">
        <f>H285+H291+H294+H288</f>
        <v>1735327.27</v>
      </c>
      <c r="I284" s="133">
        <f t="shared" si="4"/>
        <v>89.64592786117042</v>
      </c>
    </row>
    <row r="285" spans="1:9" ht="25.5" customHeight="1" hidden="1">
      <c r="A285" s="343" t="s">
        <v>175</v>
      </c>
      <c r="B285" s="296" t="s">
        <v>243</v>
      </c>
      <c r="C285" s="377" t="s">
        <v>214</v>
      </c>
      <c r="D285" s="306" t="s">
        <v>214</v>
      </c>
      <c r="E285" s="306" t="s">
        <v>349</v>
      </c>
      <c r="F285" s="306"/>
      <c r="G285" s="307">
        <f>SUM(G286:G287)</f>
        <v>96000</v>
      </c>
      <c r="H285" s="307">
        <f>SUM(H286:H287)</f>
        <v>91950.51999999999</v>
      </c>
      <c r="I285" s="133">
        <f t="shared" si="4"/>
        <v>95.78179166666666</v>
      </c>
    </row>
    <row r="286" spans="1:9" ht="25.5" customHeight="1" hidden="1">
      <c r="A286" s="295" t="s">
        <v>457</v>
      </c>
      <c r="B286" s="296" t="s">
        <v>243</v>
      </c>
      <c r="C286" s="297" t="s">
        <v>214</v>
      </c>
      <c r="D286" s="297" t="s">
        <v>214</v>
      </c>
      <c r="E286" s="298" t="s">
        <v>349</v>
      </c>
      <c r="F286" s="298" t="s">
        <v>286</v>
      </c>
      <c r="G286" s="299">
        <v>66000</v>
      </c>
      <c r="H286" s="299">
        <v>61950.52</v>
      </c>
      <c r="I286" s="133">
        <f t="shared" si="4"/>
        <v>93.86442424242423</v>
      </c>
    </row>
    <row r="287" spans="1:9" ht="25.5" customHeight="1" hidden="1">
      <c r="A287" s="295" t="s">
        <v>446</v>
      </c>
      <c r="B287" s="296" t="s">
        <v>243</v>
      </c>
      <c r="C287" s="297" t="s">
        <v>214</v>
      </c>
      <c r="D287" s="297" t="s">
        <v>214</v>
      </c>
      <c r="E287" s="298" t="s">
        <v>349</v>
      </c>
      <c r="F287" s="298" t="s">
        <v>447</v>
      </c>
      <c r="G287" s="299">
        <v>30000</v>
      </c>
      <c r="H287" s="299">
        <v>30000</v>
      </c>
      <c r="I287" s="133">
        <f t="shared" si="4"/>
        <v>100</v>
      </c>
    </row>
    <row r="288" spans="1:9" ht="31.5" customHeight="1" hidden="1">
      <c r="A288" s="383" t="s">
        <v>408</v>
      </c>
      <c r="B288" s="296" t="s">
        <v>243</v>
      </c>
      <c r="C288" s="377" t="s">
        <v>214</v>
      </c>
      <c r="D288" s="377" t="s">
        <v>214</v>
      </c>
      <c r="E288" s="306" t="s">
        <v>407</v>
      </c>
      <c r="F288" s="306"/>
      <c r="G288" s="307">
        <f>G289+G290</f>
        <v>1410000</v>
      </c>
      <c r="H288" s="307">
        <f>H289+H290</f>
        <v>1236000</v>
      </c>
      <c r="I288" s="133">
        <f t="shared" si="4"/>
        <v>87.65957446808511</v>
      </c>
    </row>
    <row r="289" spans="1:9" ht="34.5" customHeight="1" hidden="1">
      <c r="A289" s="295" t="s">
        <v>457</v>
      </c>
      <c r="B289" s="296" t="s">
        <v>243</v>
      </c>
      <c r="C289" s="297" t="s">
        <v>214</v>
      </c>
      <c r="D289" s="297" t="s">
        <v>214</v>
      </c>
      <c r="E289" s="298" t="s">
        <v>407</v>
      </c>
      <c r="F289" s="298" t="s">
        <v>286</v>
      </c>
      <c r="G289" s="299">
        <v>787500</v>
      </c>
      <c r="H289" s="299">
        <v>651000</v>
      </c>
      <c r="I289" s="133">
        <f t="shared" si="4"/>
        <v>82.66666666666667</v>
      </c>
    </row>
    <row r="290" spans="1:9" ht="30" customHeight="1" hidden="1">
      <c r="A290" s="308" t="s">
        <v>284</v>
      </c>
      <c r="B290" s="296" t="s">
        <v>243</v>
      </c>
      <c r="C290" s="297" t="s">
        <v>214</v>
      </c>
      <c r="D290" s="297" t="s">
        <v>214</v>
      </c>
      <c r="E290" s="298" t="s">
        <v>407</v>
      </c>
      <c r="F290" s="298" t="s">
        <v>283</v>
      </c>
      <c r="G290" s="299">
        <v>622500</v>
      </c>
      <c r="H290" s="299">
        <v>585000</v>
      </c>
      <c r="I290" s="133">
        <f t="shared" si="4"/>
        <v>93.97590361445783</v>
      </c>
    </row>
    <row r="291" spans="1:9" ht="45" customHeight="1" hidden="1">
      <c r="A291" s="343" t="s">
        <v>176</v>
      </c>
      <c r="B291" s="296" t="s">
        <v>243</v>
      </c>
      <c r="C291" s="377" t="s">
        <v>214</v>
      </c>
      <c r="D291" s="306" t="s">
        <v>214</v>
      </c>
      <c r="E291" s="306" t="s">
        <v>409</v>
      </c>
      <c r="F291" s="306"/>
      <c r="G291" s="307">
        <f>SUM(G292:G293)</f>
        <v>160500</v>
      </c>
      <c r="H291" s="307">
        <f>SUM(H292:H293)</f>
        <v>142385</v>
      </c>
      <c r="I291" s="133">
        <f t="shared" si="4"/>
        <v>88.7133956386293</v>
      </c>
    </row>
    <row r="292" spans="1:9" ht="0.75" customHeight="1">
      <c r="A292" s="295" t="s">
        <v>457</v>
      </c>
      <c r="B292" s="296" t="s">
        <v>243</v>
      </c>
      <c r="C292" s="297" t="s">
        <v>214</v>
      </c>
      <c r="D292" s="297" t="s">
        <v>214</v>
      </c>
      <c r="E292" s="298" t="s">
        <v>409</v>
      </c>
      <c r="F292" s="298" t="s">
        <v>286</v>
      </c>
      <c r="G292" s="299">
        <v>90500</v>
      </c>
      <c r="H292" s="299">
        <v>77385</v>
      </c>
      <c r="I292" s="133">
        <f t="shared" si="4"/>
        <v>85.50828729281767</v>
      </c>
    </row>
    <row r="293" spans="1:9" ht="28.5" customHeight="1" hidden="1">
      <c r="A293" s="308" t="s">
        <v>284</v>
      </c>
      <c r="B293" s="296" t="s">
        <v>243</v>
      </c>
      <c r="C293" s="297" t="s">
        <v>214</v>
      </c>
      <c r="D293" s="297" t="s">
        <v>214</v>
      </c>
      <c r="E293" s="298" t="s">
        <v>409</v>
      </c>
      <c r="F293" s="297" t="s">
        <v>283</v>
      </c>
      <c r="G293" s="299">
        <v>70000</v>
      </c>
      <c r="H293" s="299">
        <v>65000</v>
      </c>
      <c r="I293" s="133">
        <f t="shared" si="4"/>
        <v>92.85714285714286</v>
      </c>
    </row>
    <row r="294" spans="1:9" ht="24" customHeight="1" hidden="1">
      <c r="A294" s="343" t="s">
        <v>350</v>
      </c>
      <c r="B294" s="296" t="s">
        <v>243</v>
      </c>
      <c r="C294" s="377" t="s">
        <v>214</v>
      </c>
      <c r="D294" s="306" t="s">
        <v>214</v>
      </c>
      <c r="E294" s="306" t="s">
        <v>351</v>
      </c>
      <c r="F294" s="298"/>
      <c r="G294" s="307">
        <f>G295+G296+G297</f>
        <v>269256.94</v>
      </c>
      <c r="H294" s="307">
        <f>H295+H296+H297</f>
        <v>264991.75</v>
      </c>
      <c r="I294" s="133">
        <f t="shared" si="4"/>
        <v>98.41594055105878</v>
      </c>
    </row>
    <row r="295" spans="1:9" ht="31.5" customHeight="1" hidden="1">
      <c r="A295" s="295" t="s">
        <v>655</v>
      </c>
      <c r="B295" s="296" t="s">
        <v>243</v>
      </c>
      <c r="C295" s="297" t="s">
        <v>214</v>
      </c>
      <c r="D295" s="298" t="s">
        <v>214</v>
      </c>
      <c r="E295" s="298" t="s">
        <v>351</v>
      </c>
      <c r="F295" s="298" t="s">
        <v>454</v>
      </c>
      <c r="G295" s="407">
        <v>148317.79</v>
      </c>
      <c r="H295" s="407">
        <v>148317.76</v>
      </c>
      <c r="I295" s="133">
        <f t="shared" si="4"/>
        <v>99.9999797731614</v>
      </c>
    </row>
    <row r="296" spans="1:9" ht="39" customHeight="1" hidden="1">
      <c r="A296" s="295" t="s">
        <v>654</v>
      </c>
      <c r="B296" s="296" t="s">
        <v>243</v>
      </c>
      <c r="C296" s="297" t="s">
        <v>214</v>
      </c>
      <c r="D296" s="298" t="s">
        <v>214</v>
      </c>
      <c r="E296" s="298" t="s">
        <v>351</v>
      </c>
      <c r="F296" s="298" t="s">
        <v>107</v>
      </c>
      <c r="G296" s="407">
        <v>44801.02</v>
      </c>
      <c r="H296" s="407">
        <v>44794.05</v>
      </c>
      <c r="I296" s="133">
        <f t="shared" si="4"/>
        <v>99.9844423185008</v>
      </c>
    </row>
    <row r="297" spans="1:9" ht="19.5" customHeight="1" hidden="1">
      <c r="A297" s="308" t="s">
        <v>284</v>
      </c>
      <c r="B297" s="296" t="s">
        <v>243</v>
      </c>
      <c r="C297" s="297" t="s">
        <v>214</v>
      </c>
      <c r="D297" s="298" t="s">
        <v>214</v>
      </c>
      <c r="E297" s="298" t="s">
        <v>351</v>
      </c>
      <c r="F297" s="298" t="s">
        <v>283</v>
      </c>
      <c r="G297" s="407">
        <v>76138.13</v>
      </c>
      <c r="H297" s="407">
        <v>71879.94</v>
      </c>
      <c r="I297" s="133">
        <f t="shared" si="4"/>
        <v>94.40728318386596</v>
      </c>
    </row>
    <row r="298" spans="1:9" ht="18.75" customHeight="1">
      <c r="A298" s="379" t="s">
        <v>235</v>
      </c>
      <c r="B298" s="296" t="s">
        <v>243</v>
      </c>
      <c r="C298" s="345" t="s">
        <v>214</v>
      </c>
      <c r="D298" s="302" t="s">
        <v>216</v>
      </c>
      <c r="E298" s="302"/>
      <c r="F298" s="302"/>
      <c r="G298" s="303">
        <f>G299+G312+G318+G306+G315+G321+G309</f>
        <v>14994637.370000001</v>
      </c>
      <c r="H298" s="303">
        <f>H299+H312+H318+H306+H315+H321+H309</f>
        <v>14512770.059999999</v>
      </c>
      <c r="I298" s="133">
        <f t="shared" si="4"/>
        <v>96.7864023776655</v>
      </c>
    </row>
    <row r="299" spans="1:9" ht="0" customHeight="1" hidden="1">
      <c r="A299" s="381" t="s">
        <v>181</v>
      </c>
      <c r="B299" s="296" t="s">
        <v>243</v>
      </c>
      <c r="C299" s="388" t="s">
        <v>214</v>
      </c>
      <c r="D299" s="382" t="s">
        <v>216</v>
      </c>
      <c r="E299" s="382" t="s">
        <v>352</v>
      </c>
      <c r="F299" s="382"/>
      <c r="G299" s="349">
        <f>SUM(G300:G305)</f>
        <v>9867280.98</v>
      </c>
      <c r="H299" s="349">
        <f>SUM(H300:H305)</f>
        <v>9681180.28</v>
      </c>
      <c r="I299" s="133">
        <f t="shared" si="4"/>
        <v>98.11396168430585</v>
      </c>
    </row>
    <row r="300" spans="1:9" ht="37.5" customHeight="1" hidden="1">
      <c r="A300" s="295" t="s">
        <v>655</v>
      </c>
      <c r="B300" s="296" t="s">
        <v>243</v>
      </c>
      <c r="C300" s="297" t="s">
        <v>214</v>
      </c>
      <c r="D300" s="298" t="s">
        <v>216</v>
      </c>
      <c r="E300" s="298" t="s">
        <v>352</v>
      </c>
      <c r="F300" s="298" t="s">
        <v>454</v>
      </c>
      <c r="G300" s="299">
        <v>7293789.25</v>
      </c>
      <c r="H300" s="299">
        <v>7259893</v>
      </c>
      <c r="I300" s="133">
        <f t="shared" si="4"/>
        <v>99.53527242372681</v>
      </c>
    </row>
    <row r="301" spans="1:9" ht="46.5" customHeight="1" hidden="1">
      <c r="A301" s="295" t="s">
        <v>658</v>
      </c>
      <c r="B301" s="296" t="s">
        <v>243</v>
      </c>
      <c r="C301" s="297" t="s">
        <v>214</v>
      </c>
      <c r="D301" s="298" t="s">
        <v>216</v>
      </c>
      <c r="E301" s="298" t="s">
        <v>352</v>
      </c>
      <c r="F301" s="298" t="s">
        <v>455</v>
      </c>
      <c r="G301" s="299">
        <v>136955.3</v>
      </c>
      <c r="H301" s="299">
        <v>136955.3</v>
      </c>
      <c r="I301" s="133">
        <f t="shared" si="4"/>
        <v>100</v>
      </c>
    </row>
    <row r="302" spans="1:9" ht="39" customHeight="1" hidden="1">
      <c r="A302" s="295" t="s">
        <v>521</v>
      </c>
      <c r="B302" s="296" t="s">
        <v>243</v>
      </c>
      <c r="C302" s="297" t="s">
        <v>214</v>
      </c>
      <c r="D302" s="298" t="s">
        <v>216</v>
      </c>
      <c r="E302" s="298" t="s">
        <v>352</v>
      </c>
      <c r="F302" s="298" t="s">
        <v>107</v>
      </c>
      <c r="G302" s="299">
        <v>1780422.03</v>
      </c>
      <c r="H302" s="299">
        <v>1771812.17</v>
      </c>
      <c r="I302" s="133">
        <f t="shared" si="4"/>
        <v>99.51641465591166</v>
      </c>
    </row>
    <row r="303" spans="1:9" ht="27" customHeight="1" hidden="1">
      <c r="A303" s="295" t="s">
        <v>457</v>
      </c>
      <c r="B303" s="296" t="s">
        <v>243</v>
      </c>
      <c r="C303" s="297" t="s">
        <v>214</v>
      </c>
      <c r="D303" s="298" t="s">
        <v>216</v>
      </c>
      <c r="E303" s="298" t="s">
        <v>352</v>
      </c>
      <c r="F303" s="298" t="s">
        <v>286</v>
      </c>
      <c r="G303" s="299">
        <v>634750</v>
      </c>
      <c r="H303" s="299">
        <v>491277.26</v>
      </c>
      <c r="I303" s="133">
        <f t="shared" si="4"/>
        <v>77.39696888538795</v>
      </c>
    </row>
    <row r="304" spans="1:9" ht="24" customHeight="1" hidden="1">
      <c r="A304" s="295" t="s">
        <v>448</v>
      </c>
      <c r="B304" s="296" t="s">
        <v>243</v>
      </c>
      <c r="C304" s="297" t="s">
        <v>214</v>
      </c>
      <c r="D304" s="298" t="s">
        <v>216</v>
      </c>
      <c r="E304" s="298" t="s">
        <v>352</v>
      </c>
      <c r="F304" s="298" t="s">
        <v>451</v>
      </c>
      <c r="G304" s="299">
        <v>0</v>
      </c>
      <c r="H304" s="299">
        <v>-71</v>
      </c>
      <c r="I304" s="133" t="e">
        <f t="shared" si="4"/>
        <v>#DIV/0!</v>
      </c>
    </row>
    <row r="305" spans="1:9" ht="36" customHeight="1" hidden="1">
      <c r="A305" s="295" t="s">
        <v>326</v>
      </c>
      <c r="B305" s="296" t="s">
        <v>243</v>
      </c>
      <c r="C305" s="297" t="s">
        <v>214</v>
      </c>
      <c r="D305" s="298" t="s">
        <v>216</v>
      </c>
      <c r="E305" s="298" t="s">
        <v>352</v>
      </c>
      <c r="F305" s="298" t="s">
        <v>327</v>
      </c>
      <c r="G305" s="299">
        <v>21364.4</v>
      </c>
      <c r="H305" s="299">
        <v>21313.55</v>
      </c>
      <c r="I305" s="133">
        <f t="shared" si="4"/>
        <v>99.76198723109471</v>
      </c>
    </row>
    <row r="306" spans="1:9" ht="57" customHeight="1" hidden="1">
      <c r="A306" s="343" t="s">
        <v>495</v>
      </c>
      <c r="B306" s="296" t="s">
        <v>243</v>
      </c>
      <c r="C306" s="377" t="s">
        <v>214</v>
      </c>
      <c r="D306" s="306" t="s">
        <v>216</v>
      </c>
      <c r="E306" s="306" t="s">
        <v>413</v>
      </c>
      <c r="F306" s="306"/>
      <c r="G306" s="307">
        <f>SUM(G307:G308)</f>
        <v>1476786.42</v>
      </c>
      <c r="H306" s="307">
        <f>SUM(H307:H308)</f>
        <v>1476786.42</v>
      </c>
      <c r="I306" s="133">
        <f aca="true" t="shared" si="5" ref="I306:I311">H306/G306*100</f>
        <v>100</v>
      </c>
    </row>
    <row r="307" spans="1:9" ht="36" customHeight="1" hidden="1">
      <c r="A307" s="295" t="s">
        <v>655</v>
      </c>
      <c r="B307" s="296" t="s">
        <v>243</v>
      </c>
      <c r="C307" s="297" t="s">
        <v>214</v>
      </c>
      <c r="D307" s="297" t="s">
        <v>216</v>
      </c>
      <c r="E307" s="298" t="s">
        <v>413</v>
      </c>
      <c r="F307" s="298" t="s">
        <v>454</v>
      </c>
      <c r="G307" s="299">
        <v>1100000</v>
      </c>
      <c r="H307" s="299">
        <v>1100000</v>
      </c>
      <c r="I307" s="133">
        <f t="shared" si="5"/>
        <v>100</v>
      </c>
    </row>
    <row r="308" spans="1:9" ht="52.5" customHeight="1" hidden="1">
      <c r="A308" s="295" t="s">
        <v>521</v>
      </c>
      <c r="B308" s="296" t="s">
        <v>243</v>
      </c>
      <c r="C308" s="297" t="s">
        <v>214</v>
      </c>
      <c r="D308" s="297" t="s">
        <v>216</v>
      </c>
      <c r="E308" s="298" t="s">
        <v>413</v>
      </c>
      <c r="F308" s="298" t="s">
        <v>107</v>
      </c>
      <c r="G308" s="299">
        <v>376786.42</v>
      </c>
      <c r="H308" s="299">
        <v>376786.42</v>
      </c>
      <c r="I308" s="133">
        <f t="shared" si="5"/>
        <v>100</v>
      </c>
    </row>
    <row r="309" spans="1:9" ht="0" customHeight="1" hidden="1">
      <c r="A309" s="385" t="s">
        <v>605</v>
      </c>
      <c r="B309" s="296" t="s">
        <v>243</v>
      </c>
      <c r="C309" s="377" t="s">
        <v>214</v>
      </c>
      <c r="D309" s="306" t="s">
        <v>216</v>
      </c>
      <c r="E309" s="306" t="s">
        <v>413</v>
      </c>
      <c r="F309" s="306"/>
      <c r="G309" s="307">
        <f>SUM(G310:G311)</f>
        <v>1104000</v>
      </c>
      <c r="H309" s="307">
        <f>SUM(H310:H311)</f>
        <v>1104000</v>
      </c>
      <c r="I309" s="133">
        <f t="shared" si="5"/>
        <v>100</v>
      </c>
    </row>
    <row r="310" spans="1:9" ht="52.5" customHeight="1" hidden="1">
      <c r="A310" s="295" t="s">
        <v>257</v>
      </c>
      <c r="B310" s="296" t="s">
        <v>243</v>
      </c>
      <c r="C310" s="297" t="s">
        <v>214</v>
      </c>
      <c r="D310" s="298" t="s">
        <v>216</v>
      </c>
      <c r="E310" s="298" t="s">
        <v>353</v>
      </c>
      <c r="F310" s="298" t="s">
        <v>286</v>
      </c>
      <c r="G310" s="299">
        <v>250000</v>
      </c>
      <c r="H310" s="299">
        <v>250000</v>
      </c>
      <c r="I310" s="133">
        <f t="shared" si="5"/>
        <v>100</v>
      </c>
    </row>
    <row r="311" spans="1:9" ht="21" customHeight="1" hidden="1">
      <c r="A311" s="308" t="s">
        <v>284</v>
      </c>
      <c r="B311" s="296" t="s">
        <v>243</v>
      </c>
      <c r="C311" s="297" t="s">
        <v>214</v>
      </c>
      <c r="D311" s="298" t="s">
        <v>216</v>
      </c>
      <c r="E311" s="298" t="s">
        <v>354</v>
      </c>
      <c r="F311" s="298" t="s">
        <v>283</v>
      </c>
      <c r="G311" s="299">
        <v>854000</v>
      </c>
      <c r="H311" s="299">
        <v>854000</v>
      </c>
      <c r="I311" s="133">
        <f t="shared" si="5"/>
        <v>100</v>
      </c>
    </row>
    <row r="312" spans="1:9" ht="66" customHeight="1" hidden="1">
      <c r="A312" s="343" t="s">
        <v>195</v>
      </c>
      <c r="B312" s="296" t="s">
        <v>243</v>
      </c>
      <c r="C312" s="377" t="s">
        <v>214</v>
      </c>
      <c r="D312" s="306" t="s">
        <v>216</v>
      </c>
      <c r="E312" s="306" t="s">
        <v>353</v>
      </c>
      <c r="F312" s="306"/>
      <c r="G312" s="307">
        <f>SUM(G313:G314)</f>
        <v>79865</v>
      </c>
      <c r="H312" s="307">
        <f>SUM(H313:H314)</f>
        <v>79432</v>
      </c>
      <c r="I312" s="133">
        <f t="shared" si="4"/>
        <v>99.45783509672572</v>
      </c>
    </row>
    <row r="313" spans="1:9" ht="37.5" customHeight="1" hidden="1">
      <c r="A313" s="295" t="s">
        <v>658</v>
      </c>
      <c r="B313" s="296" t="s">
        <v>243</v>
      </c>
      <c r="C313" s="297" t="s">
        <v>214</v>
      </c>
      <c r="D313" s="297" t="s">
        <v>216</v>
      </c>
      <c r="E313" s="298" t="s">
        <v>353</v>
      </c>
      <c r="F313" s="298" t="s">
        <v>455</v>
      </c>
      <c r="G313" s="299">
        <v>0</v>
      </c>
      <c r="H313" s="299">
        <v>0</v>
      </c>
      <c r="I313" s="133" t="e">
        <f t="shared" si="4"/>
        <v>#DIV/0!</v>
      </c>
    </row>
    <row r="314" spans="1:9" ht="28.5" customHeight="1" hidden="1">
      <c r="A314" s="295" t="s">
        <v>257</v>
      </c>
      <c r="B314" s="296" t="s">
        <v>243</v>
      </c>
      <c r="C314" s="297" t="s">
        <v>214</v>
      </c>
      <c r="D314" s="298" t="s">
        <v>216</v>
      </c>
      <c r="E314" s="298" t="s">
        <v>353</v>
      </c>
      <c r="F314" s="298" t="s">
        <v>286</v>
      </c>
      <c r="G314" s="299">
        <v>79865</v>
      </c>
      <c r="H314" s="299">
        <v>79432</v>
      </c>
      <c r="I314" s="133">
        <f t="shared" si="4"/>
        <v>99.45783509672572</v>
      </c>
    </row>
    <row r="315" spans="1:9" ht="69" customHeight="1" hidden="1">
      <c r="A315" s="408" t="s">
        <v>656</v>
      </c>
      <c r="B315" s="296" t="s">
        <v>243</v>
      </c>
      <c r="C315" s="377" t="s">
        <v>214</v>
      </c>
      <c r="D315" s="306" t="s">
        <v>216</v>
      </c>
      <c r="E315" s="306" t="s">
        <v>494</v>
      </c>
      <c r="F315" s="306"/>
      <c r="G315" s="307">
        <f>SUM(G316:G317)</f>
        <v>687000</v>
      </c>
      <c r="H315" s="307">
        <f>SUM(H316:H317)</f>
        <v>687000</v>
      </c>
      <c r="I315" s="133">
        <f>H315/G315*100</f>
        <v>100</v>
      </c>
    </row>
    <row r="316" spans="1:9" ht="30" customHeight="1" hidden="1">
      <c r="A316" s="360" t="s">
        <v>655</v>
      </c>
      <c r="B316" s="296" t="s">
        <v>243</v>
      </c>
      <c r="C316" s="297" t="s">
        <v>214</v>
      </c>
      <c r="D316" s="297" t="s">
        <v>216</v>
      </c>
      <c r="E316" s="298" t="s">
        <v>413</v>
      </c>
      <c r="F316" s="298" t="s">
        <v>454</v>
      </c>
      <c r="G316" s="299">
        <v>337000</v>
      </c>
      <c r="H316" s="299">
        <v>337000</v>
      </c>
      <c r="I316" s="133">
        <f>H316/G316*100</f>
        <v>100</v>
      </c>
    </row>
    <row r="317" spans="1:9" ht="33" customHeight="1" hidden="1">
      <c r="A317" s="360" t="s">
        <v>654</v>
      </c>
      <c r="B317" s="296" t="s">
        <v>243</v>
      </c>
      <c r="C317" s="297" t="s">
        <v>214</v>
      </c>
      <c r="D317" s="297" t="s">
        <v>216</v>
      </c>
      <c r="E317" s="298" t="s">
        <v>494</v>
      </c>
      <c r="F317" s="298" t="s">
        <v>107</v>
      </c>
      <c r="G317" s="299">
        <v>350000</v>
      </c>
      <c r="H317" s="299">
        <v>350000</v>
      </c>
      <c r="I317" s="133">
        <f>H317/G317*100</f>
        <v>100</v>
      </c>
    </row>
    <row r="318" spans="1:9" ht="39" customHeight="1" hidden="1">
      <c r="A318" s="365" t="s">
        <v>182</v>
      </c>
      <c r="B318" s="296" t="s">
        <v>243</v>
      </c>
      <c r="C318" s="377" t="s">
        <v>214</v>
      </c>
      <c r="D318" s="306" t="s">
        <v>216</v>
      </c>
      <c r="E318" s="306" t="s">
        <v>354</v>
      </c>
      <c r="F318" s="306"/>
      <c r="G318" s="307">
        <f>G319+G320</f>
        <v>1699079.97</v>
      </c>
      <c r="H318" s="307">
        <f>H319+H320</f>
        <v>1419511.3599999999</v>
      </c>
      <c r="I318" s="133">
        <f t="shared" si="4"/>
        <v>83.54588277560589</v>
      </c>
    </row>
    <row r="319" spans="1:9" ht="27" customHeight="1" hidden="1">
      <c r="A319" s="360" t="s">
        <v>457</v>
      </c>
      <c r="B319" s="296" t="s">
        <v>243</v>
      </c>
      <c r="C319" s="297" t="s">
        <v>214</v>
      </c>
      <c r="D319" s="298" t="s">
        <v>216</v>
      </c>
      <c r="E319" s="298" t="s">
        <v>354</v>
      </c>
      <c r="F319" s="298" t="s">
        <v>286</v>
      </c>
      <c r="G319" s="299">
        <v>652072</v>
      </c>
      <c r="H319" s="299">
        <v>454082.67</v>
      </c>
      <c r="I319" s="133">
        <f t="shared" si="4"/>
        <v>69.63689132488436</v>
      </c>
    </row>
    <row r="320" spans="1:9" ht="22.5" customHeight="1" hidden="1">
      <c r="A320" s="374" t="s">
        <v>284</v>
      </c>
      <c r="B320" s="296" t="s">
        <v>243</v>
      </c>
      <c r="C320" s="297" t="s">
        <v>214</v>
      </c>
      <c r="D320" s="298" t="s">
        <v>216</v>
      </c>
      <c r="E320" s="298" t="s">
        <v>354</v>
      </c>
      <c r="F320" s="298" t="s">
        <v>283</v>
      </c>
      <c r="G320" s="299">
        <v>1047007.97</v>
      </c>
      <c r="H320" s="299">
        <v>965428.69</v>
      </c>
      <c r="I320" s="133">
        <f t="shared" si="4"/>
        <v>92.20834202436873</v>
      </c>
    </row>
    <row r="321" spans="1:9" ht="22.5" customHeight="1" hidden="1">
      <c r="A321" s="365" t="s">
        <v>544</v>
      </c>
      <c r="B321" s="296" t="s">
        <v>243</v>
      </c>
      <c r="C321" s="377" t="s">
        <v>214</v>
      </c>
      <c r="D321" s="306" t="s">
        <v>216</v>
      </c>
      <c r="E321" s="306" t="s">
        <v>354</v>
      </c>
      <c r="F321" s="306"/>
      <c r="G321" s="307">
        <f>G322</f>
        <v>80625</v>
      </c>
      <c r="H321" s="307">
        <f>H322</f>
        <v>64860</v>
      </c>
      <c r="I321" s="133">
        <f>H321/G321*100</f>
        <v>80.44651162790699</v>
      </c>
    </row>
    <row r="322" spans="1:9" ht="36" customHeight="1" hidden="1">
      <c r="A322" s="360" t="s">
        <v>457</v>
      </c>
      <c r="B322" s="296" t="s">
        <v>243</v>
      </c>
      <c r="C322" s="297" t="s">
        <v>214</v>
      </c>
      <c r="D322" s="298" t="s">
        <v>216</v>
      </c>
      <c r="E322" s="298" t="s">
        <v>354</v>
      </c>
      <c r="F322" s="298" t="s">
        <v>286</v>
      </c>
      <c r="G322" s="299">
        <v>80625</v>
      </c>
      <c r="H322" s="299">
        <v>64860</v>
      </c>
      <c r="I322" s="133">
        <f>H322/G322*100</f>
        <v>80.44651162790699</v>
      </c>
    </row>
    <row r="323" spans="1:9" ht="24.75" customHeight="1">
      <c r="A323" s="338" t="s">
        <v>279</v>
      </c>
      <c r="B323" s="334" t="s">
        <v>243</v>
      </c>
      <c r="C323" s="339" t="s">
        <v>215</v>
      </c>
      <c r="D323" s="340"/>
      <c r="E323" s="340"/>
      <c r="F323" s="340"/>
      <c r="G323" s="341">
        <f>G324</f>
        <v>19197332.869999997</v>
      </c>
      <c r="H323" s="341">
        <f>H324</f>
        <v>18308198.869999997</v>
      </c>
      <c r="I323" s="293">
        <f t="shared" si="4"/>
        <v>95.3684503674494</v>
      </c>
    </row>
    <row r="324" spans="1:9" ht="18.75" customHeight="1">
      <c r="A324" s="379" t="s">
        <v>236</v>
      </c>
      <c r="B324" s="296" t="s">
        <v>243</v>
      </c>
      <c r="C324" s="302" t="s">
        <v>215</v>
      </c>
      <c r="D324" s="302" t="s">
        <v>213</v>
      </c>
      <c r="E324" s="302"/>
      <c r="F324" s="302"/>
      <c r="G324" s="380">
        <f>G325+G338+G342+G344</f>
        <v>19197332.869999997</v>
      </c>
      <c r="H324" s="380">
        <f>H325+H338+H342+H344</f>
        <v>18308198.869999997</v>
      </c>
      <c r="I324" s="133">
        <f t="shared" si="4"/>
        <v>95.3684503674494</v>
      </c>
    </row>
    <row r="325" spans="1:9" ht="30" customHeight="1" hidden="1">
      <c r="A325" s="381" t="s">
        <v>183</v>
      </c>
      <c r="B325" s="296" t="s">
        <v>243</v>
      </c>
      <c r="C325" s="382" t="s">
        <v>215</v>
      </c>
      <c r="D325" s="382" t="s">
        <v>213</v>
      </c>
      <c r="E325" s="382" t="s">
        <v>355</v>
      </c>
      <c r="F325" s="382"/>
      <c r="G325" s="349">
        <f>G326</f>
        <v>17292468.299999997</v>
      </c>
      <c r="H325" s="349">
        <f>H326</f>
        <v>16572057.09</v>
      </c>
      <c r="I325" s="133">
        <f aca="true" t="shared" si="6" ref="I325:I389">H325/G325*100</f>
        <v>95.8339596320093</v>
      </c>
    </row>
    <row r="326" spans="1:9" ht="57" customHeight="1" hidden="1">
      <c r="A326" s="300" t="s">
        <v>184</v>
      </c>
      <c r="B326" s="296" t="s">
        <v>243</v>
      </c>
      <c r="C326" s="302" t="s">
        <v>185</v>
      </c>
      <c r="D326" s="302" t="s">
        <v>213</v>
      </c>
      <c r="E326" s="302" t="s">
        <v>356</v>
      </c>
      <c r="F326" s="302"/>
      <c r="G326" s="380">
        <f>G327+G329+G332+G335+G340</f>
        <v>17292468.299999997</v>
      </c>
      <c r="H326" s="380">
        <f>H327+H329+H332+H335+H340</f>
        <v>16572057.09</v>
      </c>
      <c r="I326" s="133">
        <f t="shared" si="6"/>
        <v>95.8339596320093</v>
      </c>
    </row>
    <row r="327" spans="1:9" ht="13.5" customHeight="1" hidden="1">
      <c r="A327" s="343" t="s">
        <v>186</v>
      </c>
      <c r="B327" s="296" t="s">
        <v>243</v>
      </c>
      <c r="C327" s="344" t="s">
        <v>215</v>
      </c>
      <c r="D327" s="306" t="s">
        <v>213</v>
      </c>
      <c r="E327" s="306" t="s">
        <v>357</v>
      </c>
      <c r="F327" s="306"/>
      <c r="G327" s="307">
        <f>SUM(G328)</f>
        <v>11283075</v>
      </c>
      <c r="H327" s="307">
        <f>SUM(H328)</f>
        <v>11264895.41</v>
      </c>
      <c r="I327" s="133">
        <f t="shared" si="6"/>
        <v>99.83887734505001</v>
      </c>
    </row>
    <row r="328" spans="1:9" ht="51" customHeight="1" hidden="1">
      <c r="A328" s="295" t="s">
        <v>0</v>
      </c>
      <c r="B328" s="296" t="s">
        <v>243</v>
      </c>
      <c r="C328" s="372" t="s">
        <v>215</v>
      </c>
      <c r="D328" s="298" t="s">
        <v>213</v>
      </c>
      <c r="E328" s="298" t="s">
        <v>358</v>
      </c>
      <c r="F328" s="298" t="s">
        <v>1</v>
      </c>
      <c r="G328" s="299">
        <v>11283075</v>
      </c>
      <c r="H328" s="299">
        <v>11264895.41</v>
      </c>
      <c r="I328" s="133">
        <f t="shared" si="6"/>
        <v>99.83887734505001</v>
      </c>
    </row>
    <row r="329" spans="1:9" ht="0" customHeight="1" hidden="1">
      <c r="A329" s="383" t="s">
        <v>498</v>
      </c>
      <c r="B329" s="296" t="s">
        <v>243</v>
      </c>
      <c r="C329" s="344" t="s">
        <v>215</v>
      </c>
      <c r="D329" s="306" t="s">
        <v>213</v>
      </c>
      <c r="E329" s="306" t="s">
        <v>497</v>
      </c>
      <c r="F329" s="306"/>
      <c r="G329" s="307">
        <f>SUM(G330:G331)</f>
        <v>2829385</v>
      </c>
      <c r="H329" s="307">
        <f>SUM(H330:H331)</f>
        <v>2825391.67</v>
      </c>
      <c r="I329" s="133">
        <f>H329/G329*100</f>
        <v>99.85886226158688</v>
      </c>
    </row>
    <row r="330" spans="1:9" ht="30" customHeight="1" hidden="1">
      <c r="A330" s="350" t="s">
        <v>457</v>
      </c>
      <c r="B330" s="296" t="s">
        <v>243</v>
      </c>
      <c r="C330" s="309" t="s">
        <v>215</v>
      </c>
      <c r="D330" s="298" t="s">
        <v>213</v>
      </c>
      <c r="E330" s="306"/>
      <c r="F330" s="306"/>
      <c r="G330" s="299">
        <v>500000</v>
      </c>
      <c r="H330" s="299">
        <v>496006.67</v>
      </c>
      <c r="I330" s="133">
        <f>H330/G330*100</f>
        <v>99.201334</v>
      </c>
    </row>
    <row r="331" spans="1:9" ht="30" customHeight="1" hidden="1">
      <c r="A331" s="295" t="s">
        <v>284</v>
      </c>
      <c r="B331" s="296" t="s">
        <v>243</v>
      </c>
      <c r="C331" s="372" t="s">
        <v>215</v>
      </c>
      <c r="D331" s="298" t="s">
        <v>213</v>
      </c>
      <c r="E331" s="298" t="s">
        <v>497</v>
      </c>
      <c r="F331" s="298" t="s">
        <v>283</v>
      </c>
      <c r="G331" s="299">
        <v>2329385</v>
      </c>
      <c r="H331" s="299">
        <v>2329385</v>
      </c>
      <c r="I331" s="133">
        <f>H331/G331*100</f>
        <v>100</v>
      </c>
    </row>
    <row r="332" spans="1:9" ht="24" customHeight="1" hidden="1">
      <c r="A332" s="383" t="s">
        <v>621</v>
      </c>
      <c r="B332" s="296" t="s">
        <v>243</v>
      </c>
      <c r="C332" s="344" t="s">
        <v>215</v>
      </c>
      <c r="D332" s="306" t="s">
        <v>213</v>
      </c>
      <c r="E332" s="306" t="s">
        <v>101</v>
      </c>
      <c r="F332" s="306"/>
      <c r="G332" s="307">
        <f>SUM(G333:G334)</f>
        <v>92611.79000000001</v>
      </c>
      <c r="H332" s="307">
        <f>SUM(H333:H334)</f>
        <v>92611.79000000001</v>
      </c>
      <c r="I332" s="133">
        <f t="shared" si="6"/>
        <v>100</v>
      </c>
    </row>
    <row r="333" spans="1:9" ht="82.5" customHeight="1" hidden="1">
      <c r="A333" s="350" t="s">
        <v>546</v>
      </c>
      <c r="B333" s="296" t="s">
        <v>243</v>
      </c>
      <c r="C333" s="372" t="s">
        <v>215</v>
      </c>
      <c r="D333" s="298" t="s">
        <v>213</v>
      </c>
      <c r="E333" s="298" t="s">
        <v>101</v>
      </c>
      <c r="F333" s="298" t="s">
        <v>283</v>
      </c>
      <c r="G333" s="299">
        <v>24114.18</v>
      </c>
      <c r="H333" s="299">
        <v>24114.18</v>
      </c>
      <c r="I333" s="133">
        <f>H333/G333*100</f>
        <v>100</v>
      </c>
    </row>
    <row r="334" spans="1:9" ht="105" customHeight="1" hidden="1">
      <c r="A334" s="384" t="s">
        <v>496</v>
      </c>
      <c r="B334" s="296" t="s">
        <v>243</v>
      </c>
      <c r="C334" s="372" t="s">
        <v>215</v>
      </c>
      <c r="D334" s="298" t="s">
        <v>213</v>
      </c>
      <c r="E334" s="298" t="s">
        <v>101</v>
      </c>
      <c r="F334" s="298" t="s">
        <v>283</v>
      </c>
      <c r="G334" s="299">
        <v>68497.61</v>
      </c>
      <c r="H334" s="299">
        <v>68497.61</v>
      </c>
      <c r="I334" s="133">
        <f t="shared" si="6"/>
        <v>100</v>
      </c>
    </row>
    <row r="335" spans="1:9" ht="57" customHeight="1" hidden="1">
      <c r="A335" s="385" t="s">
        <v>653</v>
      </c>
      <c r="B335" s="296" t="s">
        <v>243</v>
      </c>
      <c r="C335" s="344" t="s">
        <v>215</v>
      </c>
      <c r="D335" s="306" t="s">
        <v>213</v>
      </c>
      <c r="E335" s="306" t="s">
        <v>701</v>
      </c>
      <c r="F335" s="306"/>
      <c r="G335" s="307">
        <f>G337+G336</f>
        <v>587396.51</v>
      </c>
      <c r="H335" s="307">
        <f>H337+H336</f>
        <v>587356.17</v>
      </c>
      <c r="I335" s="133">
        <f aca="true" t="shared" si="7" ref="I335:I343">H335/G335*100</f>
        <v>99.9931324072729</v>
      </c>
    </row>
    <row r="336" spans="1:9" ht="24" customHeight="1" hidden="1">
      <c r="A336" s="350" t="s">
        <v>457</v>
      </c>
      <c r="B336" s="296" t="s">
        <v>243</v>
      </c>
      <c r="C336" s="309" t="s">
        <v>215</v>
      </c>
      <c r="D336" s="298" t="s">
        <v>213</v>
      </c>
      <c r="E336" s="306"/>
      <c r="F336" s="306"/>
      <c r="G336" s="299">
        <v>5050.51</v>
      </c>
      <c r="H336" s="299">
        <v>5010.17</v>
      </c>
      <c r="I336" s="133">
        <f t="shared" si="7"/>
        <v>99.20126878275659</v>
      </c>
    </row>
    <row r="337" spans="1:9" ht="24" customHeight="1" hidden="1">
      <c r="A337" s="295" t="s">
        <v>284</v>
      </c>
      <c r="B337" s="296" t="s">
        <v>243</v>
      </c>
      <c r="C337" s="309" t="s">
        <v>215</v>
      </c>
      <c r="D337" s="298" t="s">
        <v>213</v>
      </c>
      <c r="E337" s="298" t="s">
        <v>701</v>
      </c>
      <c r="F337" s="298" t="s">
        <v>283</v>
      </c>
      <c r="G337" s="299">
        <v>582346</v>
      </c>
      <c r="H337" s="299">
        <v>582346</v>
      </c>
      <c r="I337" s="133">
        <f t="shared" si="7"/>
        <v>100</v>
      </c>
    </row>
    <row r="338" spans="1:9" ht="27" customHeight="1" hidden="1">
      <c r="A338" s="385" t="s">
        <v>620</v>
      </c>
      <c r="B338" s="296" t="s">
        <v>243</v>
      </c>
      <c r="C338" s="377" t="s">
        <v>215</v>
      </c>
      <c r="D338" s="306" t="s">
        <v>213</v>
      </c>
      <c r="E338" s="306" t="s">
        <v>258</v>
      </c>
      <c r="F338" s="306"/>
      <c r="G338" s="307">
        <f>G339</f>
        <v>160000</v>
      </c>
      <c r="H338" s="307">
        <f>H339</f>
        <v>104526.78</v>
      </c>
      <c r="I338" s="133">
        <f t="shared" si="7"/>
        <v>65.3292375</v>
      </c>
    </row>
    <row r="339" spans="1:9" ht="13.5" customHeight="1" hidden="1">
      <c r="A339" s="295" t="s">
        <v>284</v>
      </c>
      <c r="B339" s="296" t="s">
        <v>243</v>
      </c>
      <c r="C339" s="297" t="s">
        <v>215</v>
      </c>
      <c r="D339" s="298" t="s">
        <v>213</v>
      </c>
      <c r="E339" s="298" t="s">
        <v>258</v>
      </c>
      <c r="F339" s="298" t="s">
        <v>283</v>
      </c>
      <c r="G339" s="299">
        <v>160000</v>
      </c>
      <c r="H339" s="299">
        <v>104526.78</v>
      </c>
      <c r="I339" s="133">
        <f t="shared" si="7"/>
        <v>65.3292375</v>
      </c>
    </row>
    <row r="340" spans="1:9" ht="60" customHeight="1" hidden="1">
      <c r="A340" s="386" t="s">
        <v>545</v>
      </c>
      <c r="B340" s="296" t="s">
        <v>243</v>
      </c>
      <c r="C340" s="377" t="s">
        <v>215</v>
      </c>
      <c r="D340" s="306" t="s">
        <v>213</v>
      </c>
      <c r="E340" s="306" t="s">
        <v>400</v>
      </c>
      <c r="F340" s="306"/>
      <c r="G340" s="307">
        <f>G341</f>
        <v>2500000</v>
      </c>
      <c r="H340" s="307">
        <f>H341</f>
        <v>1801802.05</v>
      </c>
      <c r="I340" s="133">
        <f t="shared" si="7"/>
        <v>72.07208200000001</v>
      </c>
    </row>
    <row r="341" spans="1:9" ht="45" customHeight="1" hidden="1">
      <c r="A341" s="295" t="s">
        <v>401</v>
      </c>
      <c r="B341" s="296" t="s">
        <v>243</v>
      </c>
      <c r="C341" s="297" t="s">
        <v>215</v>
      </c>
      <c r="D341" s="298" t="s">
        <v>213</v>
      </c>
      <c r="E341" s="298" t="s">
        <v>400</v>
      </c>
      <c r="F341" s="298" t="s">
        <v>402</v>
      </c>
      <c r="G341" s="299">
        <v>2500000</v>
      </c>
      <c r="H341" s="299">
        <v>1801802.05</v>
      </c>
      <c r="I341" s="133">
        <f t="shared" si="7"/>
        <v>72.07208200000001</v>
      </c>
    </row>
    <row r="342" spans="1:9" ht="54" customHeight="1" hidden="1">
      <c r="A342" s="383" t="s">
        <v>456</v>
      </c>
      <c r="B342" s="296" t="s">
        <v>243</v>
      </c>
      <c r="C342" s="377" t="s">
        <v>215</v>
      </c>
      <c r="D342" s="306" t="s">
        <v>213</v>
      </c>
      <c r="E342" s="306" t="s">
        <v>132</v>
      </c>
      <c r="F342" s="306"/>
      <c r="G342" s="307">
        <f>G343</f>
        <v>1631615</v>
      </c>
      <c r="H342" s="307">
        <f>H343</f>
        <v>1631615</v>
      </c>
      <c r="I342" s="133">
        <f t="shared" si="7"/>
        <v>100</v>
      </c>
    </row>
    <row r="343" spans="1:9" ht="0" customHeight="1" hidden="1">
      <c r="A343" s="295" t="s">
        <v>401</v>
      </c>
      <c r="B343" s="296" t="s">
        <v>243</v>
      </c>
      <c r="C343" s="297" t="s">
        <v>215</v>
      </c>
      <c r="D343" s="298" t="s">
        <v>213</v>
      </c>
      <c r="E343" s="298" t="s">
        <v>132</v>
      </c>
      <c r="F343" s="298" t="s">
        <v>402</v>
      </c>
      <c r="G343" s="299">
        <v>1631615</v>
      </c>
      <c r="H343" s="299">
        <v>1631615</v>
      </c>
      <c r="I343" s="133">
        <f t="shared" si="7"/>
        <v>100</v>
      </c>
    </row>
    <row r="344" spans="1:9" ht="57" customHeight="1" hidden="1">
      <c r="A344" s="383" t="s">
        <v>470</v>
      </c>
      <c r="B344" s="296" t="s">
        <v>243</v>
      </c>
      <c r="C344" s="377" t="s">
        <v>215</v>
      </c>
      <c r="D344" s="306" t="s">
        <v>213</v>
      </c>
      <c r="E344" s="306" t="s">
        <v>468</v>
      </c>
      <c r="F344" s="306"/>
      <c r="G344" s="307">
        <f>G345</f>
        <v>113249.57</v>
      </c>
      <c r="H344" s="307">
        <f>H345</f>
        <v>0</v>
      </c>
      <c r="I344" s="133">
        <f t="shared" si="6"/>
        <v>0</v>
      </c>
    </row>
    <row r="345" spans="1:9" ht="18" customHeight="1" hidden="1">
      <c r="A345" s="295" t="s">
        <v>265</v>
      </c>
      <c r="B345" s="296" t="s">
        <v>243</v>
      </c>
      <c r="C345" s="297" t="s">
        <v>215</v>
      </c>
      <c r="D345" s="298" t="s">
        <v>213</v>
      </c>
      <c r="E345" s="298" t="s">
        <v>468</v>
      </c>
      <c r="F345" s="298" t="s">
        <v>469</v>
      </c>
      <c r="G345" s="299">
        <v>113249.57</v>
      </c>
      <c r="H345" s="299">
        <v>0</v>
      </c>
      <c r="I345" s="133">
        <f t="shared" si="6"/>
        <v>0</v>
      </c>
    </row>
    <row r="346" spans="1:9" ht="19.5" customHeight="1">
      <c r="A346" s="338" t="s">
        <v>224</v>
      </c>
      <c r="B346" s="334" t="s">
        <v>243</v>
      </c>
      <c r="C346" s="339" t="s">
        <v>218</v>
      </c>
      <c r="D346" s="340"/>
      <c r="E346" s="340"/>
      <c r="F346" s="340"/>
      <c r="G346" s="337">
        <f>G347+G352+G360+G367</f>
        <v>22666709.810000002</v>
      </c>
      <c r="H346" s="337">
        <f>H347+H352+H360+H367</f>
        <v>21243255.22</v>
      </c>
      <c r="I346" s="293">
        <f t="shared" si="6"/>
        <v>93.72006523252875</v>
      </c>
    </row>
    <row r="347" spans="1:9" ht="18" customHeight="1">
      <c r="A347" s="300" t="s">
        <v>228</v>
      </c>
      <c r="B347" s="296" t="s">
        <v>243</v>
      </c>
      <c r="C347" s="301" t="s">
        <v>218</v>
      </c>
      <c r="D347" s="302" t="s">
        <v>213</v>
      </c>
      <c r="E347" s="302"/>
      <c r="F347" s="302"/>
      <c r="G347" s="303">
        <f>G348+G350</f>
        <v>5085709.8100000005</v>
      </c>
      <c r="H347" s="303">
        <f>H348+H350</f>
        <v>5069757</v>
      </c>
      <c r="I347" s="133">
        <f t="shared" si="6"/>
        <v>99.68632087563013</v>
      </c>
    </row>
    <row r="348" spans="1:9" ht="15" customHeight="1" hidden="1">
      <c r="A348" s="343" t="s">
        <v>240</v>
      </c>
      <c r="B348" s="296" t="s">
        <v>243</v>
      </c>
      <c r="C348" s="344" t="s">
        <v>218</v>
      </c>
      <c r="D348" s="306" t="s">
        <v>213</v>
      </c>
      <c r="E348" s="306" t="s">
        <v>360</v>
      </c>
      <c r="F348" s="306"/>
      <c r="G348" s="307">
        <f>G349</f>
        <v>1782617</v>
      </c>
      <c r="H348" s="307">
        <f>H349</f>
        <v>1782617</v>
      </c>
      <c r="I348" s="133">
        <f t="shared" si="6"/>
        <v>100</v>
      </c>
    </row>
    <row r="349" spans="1:9" ht="19.5" customHeight="1" hidden="1">
      <c r="A349" s="308" t="s">
        <v>4</v>
      </c>
      <c r="B349" s="296" t="s">
        <v>243</v>
      </c>
      <c r="C349" s="372" t="s">
        <v>218</v>
      </c>
      <c r="D349" s="298" t="s">
        <v>213</v>
      </c>
      <c r="E349" s="298" t="s">
        <v>360</v>
      </c>
      <c r="F349" s="298" t="s">
        <v>5</v>
      </c>
      <c r="G349" s="299">
        <v>1782617</v>
      </c>
      <c r="H349" s="299">
        <v>1782617</v>
      </c>
      <c r="I349" s="133">
        <f t="shared" si="6"/>
        <v>100</v>
      </c>
    </row>
    <row r="350" spans="1:9" ht="31.5" customHeight="1" hidden="1">
      <c r="A350" s="365" t="s">
        <v>651</v>
      </c>
      <c r="B350" s="296" t="s">
        <v>243</v>
      </c>
      <c r="C350" s="373" t="s">
        <v>218</v>
      </c>
      <c r="D350" s="306" t="s">
        <v>213</v>
      </c>
      <c r="E350" s="298"/>
      <c r="F350" s="298"/>
      <c r="G350" s="307">
        <f>G351</f>
        <v>3303092.81</v>
      </c>
      <c r="H350" s="307">
        <f>H351</f>
        <v>3287140</v>
      </c>
      <c r="I350" s="133">
        <f>H350/G350*100</f>
        <v>99.51703415805625</v>
      </c>
    </row>
    <row r="351" spans="1:9" ht="19.5" customHeight="1" hidden="1">
      <c r="A351" s="374" t="s">
        <v>4</v>
      </c>
      <c r="B351" s="296" t="s">
        <v>243</v>
      </c>
      <c r="C351" s="375" t="s">
        <v>218</v>
      </c>
      <c r="D351" s="298" t="s">
        <v>213</v>
      </c>
      <c r="E351" s="298"/>
      <c r="F351" s="298"/>
      <c r="G351" s="299">
        <v>3303092.81</v>
      </c>
      <c r="H351" s="299">
        <v>3287140</v>
      </c>
      <c r="I351" s="133">
        <f>H351/G351*100</f>
        <v>99.51703415805625</v>
      </c>
    </row>
    <row r="352" spans="1:9" ht="18" customHeight="1">
      <c r="A352" s="300" t="s">
        <v>225</v>
      </c>
      <c r="B352" s="296" t="s">
        <v>243</v>
      </c>
      <c r="C352" s="301" t="s">
        <v>218</v>
      </c>
      <c r="D352" s="302" t="s">
        <v>222</v>
      </c>
      <c r="E352" s="298"/>
      <c r="F352" s="298"/>
      <c r="G352" s="303">
        <f>G353+G355+G357</f>
        <v>6026000</v>
      </c>
      <c r="H352" s="303">
        <f>H353+H355+H357</f>
        <v>5766341.9399999995</v>
      </c>
      <c r="I352" s="133">
        <f t="shared" si="6"/>
        <v>95.6910378360438</v>
      </c>
    </row>
    <row r="353" spans="1:9" ht="28.5" customHeight="1" hidden="1">
      <c r="A353" s="343" t="s">
        <v>259</v>
      </c>
      <c r="B353" s="296" t="s">
        <v>243</v>
      </c>
      <c r="C353" s="344" t="s">
        <v>218</v>
      </c>
      <c r="D353" s="306" t="s">
        <v>222</v>
      </c>
      <c r="E353" s="306" t="s">
        <v>260</v>
      </c>
      <c r="F353" s="306"/>
      <c r="G353" s="307">
        <f>G354</f>
        <v>0</v>
      </c>
      <c r="H353" s="307">
        <f>H354</f>
        <v>0</v>
      </c>
      <c r="I353" s="133" t="e">
        <f t="shared" si="6"/>
        <v>#DIV/0!</v>
      </c>
    </row>
    <row r="354" spans="1:9" ht="21" customHeight="1" hidden="1">
      <c r="A354" s="308" t="s">
        <v>261</v>
      </c>
      <c r="B354" s="296" t="s">
        <v>243</v>
      </c>
      <c r="C354" s="309" t="s">
        <v>218</v>
      </c>
      <c r="D354" s="298" t="s">
        <v>222</v>
      </c>
      <c r="E354" s="298" t="s">
        <v>260</v>
      </c>
      <c r="F354" s="298" t="s">
        <v>262</v>
      </c>
      <c r="G354" s="299">
        <v>0</v>
      </c>
      <c r="H354" s="299">
        <v>0</v>
      </c>
      <c r="I354" s="133" t="e">
        <f t="shared" si="6"/>
        <v>#DIV/0!</v>
      </c>
    </row>
    <row r="355" spans="1:9" ht="0.75" customHeight="1" hidden="1">
      <c r="A355" s="343" t="s">
        <v>188</v>
      </c>
      <c r="B355" s="296" t="s">
        <v>243</v>
      </c>
      <c r="C355" s="344" t="s">
        <v>218</v>
      </c>
      <c r="D355" s="306" t="s">
        <v>222</v>
      </c>
      <c r="E355" s="306" t="s">
        <v>361</v>
      </c>
      <c r="F355" s="306"/>
      <c r="G355" s="307">
        <f>G356</f>
        <v>0</v>
      </c>
      <c r="H355" s="307">
        <f>H356</f>
        <v>0</v>
      </c>
      <c r="I355" s="133" t="e">
        <f t="shared" si="6"/>
        <v>#DIV/0!</v>
      </c>
    </row>
    <row r="356" spans="1:9" ht="21" customHeight="1" hidden="1">
      <c r="A356" s="308" t="s">
        <v>284</v>
      </c>
      <c r="B356" s="296" t="s">
        <v>243</v>
      </c>
      <c r="C356" s="309" t="s">
        <v>218</v>
      </c>
      <c r="D356" s="298" t="s">
        <v>222</v>
      </c>
      <c r="E356" s="298" t="s">
        <v>361</v>
      </c>
      <c r="F356" s="298" t="s">
        <v>283</v>
      </c>
      <c r="G356" s="299">
        <v>0</v>
      </c>
      <c r="H356" s="299">
        <v>0</v>
      </c>
      <c r="I356" s="133" t="e">
        <f t="shared" si="6"/>
        <v>#DIV/0!</v>
      </c>
    </row>
    <row r="357" spans="1:9" ht="42" customHeight="1" hidden="1">
      <c r="A357" s="343" t="s">
        <v>141</v>
      </c>
      <c r="B357" s="296" t="s">
        <v>243</v>
      </c>
      <c r="C357" s="344" t="s">
        <v>218</v>
      </c>
      <c r="D357" s="306" t="s">
        <v>222</v>
      </c>
      <c r="E357" s="306" t="s">
        <v>142</v>
      </c>
      <c r="F357" s="306"/>
      <c r="G357" s="307">
        <f>G358+G359</f>
        <v>6026000</v>
      </c>
      <c r="H357" s="307">
        <f>H358+H359</f>
        <v>5766341.9399999995</v>
      </c>
      <c r="I357" s="133">
        <f t="shared" si="6"/>
        <v>95.6910378360438</v>
      </c>
    </row>
    <row r="358" spans="1:9" ht="27" customHeight="1" hidden="1">
      <c r="A358" s="308" t="s">
        <v>143</v>
      </c>
      <c r="B358" s="296" t="s">
        <v>243</v>
      </c>
      <c r="C358" s="309" t="s">
        <v>218</v>
      </c>
      <c r="D358" s="298" t="s">
        <v>222</v>
      </c>
      <c r="E358" s="298" t="s">
        <v>142</v>
      </c>
      <c r="F358" s="298" t="s">
        <v>144</v>
      </c>
      <c r="G358" s="299">
        <v>2587192.97</v>
      </c>
      <c r="H358" s="299">
        <v>2354069.27</v>
      </c>
      <c r="I358" s="133">
        <f t="shared" si="6"/>
        <v>90.98931920799089</v>
      </c>
    </row>
    <row r="359" spans="1:9" ht="13.5" customHeight="1" hidden="1">
      <c r="A359" s="308" t="s">
        <v>284</v>
      </c>
      <c r="B359" s="296" t="s">
        <v>243</v>
      </c>
      <c r="C359" s="309" t="s">
        <v>218</v>
      </c>
      <c r="D359" s="298" t="s">
        <v>222</v>
      </c>
      <c r="E359" s="298" t="s">
        <v>142</v>
      </c>
      <c r="F359" s="298" t="s">
        <v>283</v>
      </c>
      <c r="G359" s="299">
        <v>3438807.03</v>
      </c>
      <c r="H359" s="299">
        <v>3412272.67</v>
      </c>
      <c r="I359" s="133">
        <f t="shared" si="6"/>
        <v>99.22838473434201</v>
      </c>
    </row>
    <row r="360" spans="1:9" ht="19.5" customHeight="1">
      <c r="A360" s="300" t="s">
        <v>270</v>
      </c>
      <c r="B360" s="296" t="s">
        <v>243</v>
      </c>
      <c r="C360" s="301" t="s">
        <v>218</v>
      </c>
      <c r="D360" s="302" t="s">
        <v>223</v>
      </c>
      <c r="E360" s="376"/>
      <c r="F360" s="376"/>
      <c r="G360" s="303">
        <f>G361+G365</f>
        <v>10688000</v>
      </c>
      <c r="H360" s="303">
        <f>H361+H365</f>
        <v>9552228.28</v>
      </c>
      <c r="I360" s="133">
        <f t="shared" si="6"/>
        <v>89.37339333832335</v>
      </c>
    </row>
    <row r="361" spans="1:9" ht="63" customHeight="1" hidden="1">
      <c r="A361" s="343" t="s">
        <v>263</v>
      </c>
      <c r="B361" s="296" t="s">
        <v>243</v>
      </c>
      <c r="C361" s="377" t="s">
        <v>218</v>
      </c>
      <c r="D361" s="377" t="s">
        <v>223</v>
      </c>
      <c r="E361" s="306" t="s">
        <v>362</v>
      </c>
      <c r="F361" s="377"/>
      <c r="G361" s="307">
        <f>SUM(G362:G364)</f>
        <v>6986000</v>
      </c>
      <c r="H361" s="307">
        <f>SUM(H362:H364)</f>
        <v>5850228.279999999</v>
      </c>
      <c r="I361" s="133">
        <f t="shared" si="6"/>
        <v>83.74217406241053</v>
      </c>
    </row>
    <row r="362" spans="1:9" ht="36" customHeight="1" hidden="1">
      <c r="A362" s="295" t="s">
        <v>285</v>
      </c>
      <c r="B362" s="296" t="s">
        <v>243</v>
      </c>
      <c r="C362" s="297" t="s">
        <v>218</v>
      </c>
      <c r="D362" s="297" t="s">
        <v>223</v>
      </c>
      <c r="E362" s="298" t="s">
        <v>362</v>
      </c>
      <c r="F362" s="297" t="s">
        <v>286</v>
      </c>
      <c r="G362" s="299">
        <v>156614.3</v>
      </c>
      <c r="H362" s="299">
        <v>126997.68</v>
      </c>
      <c r="I362" s="133">
        <f t="shared" si="6"/>
        <v>81.08945351733526</v>
      </c>
    </row>
    <row r="363" spans="1:9" ht="25.5" customHeight="1" hidden="1">
      <c r="A363" s="308" t="s">
        <v>2</v>
      </c>
      <c r="B363" s="296" t="s">
        <v>243</v>
      </c>
      <c r="C363" s="297" t="s">
        <v>218</v>
      </c>
      <c r="D363" s="297" t="s">
        <v>223</v>
      </c>
      <c r="E363" s="298" t="s">
        <v>362</v>
      </c>
      <c r="F363" s="297" t="s">
        <v>3</v>
      </c>
      <c r="G363" s="299">
        <v>6429385.7</v>
      </c>
      <c r="H363" s="299">
        <v>5424907.77</v>
      </c>
      <c r="I363" s="133">
        <f t="shared" si="6"/>
        <v>84.37676666372651</v>
      </c>
    </row>
    <row r="364" spans="1:9" ht="16.5" customHeight="1" hidden="1">
      <c r="A364" s="308" t="s">
        <v>284</v>
      </c>
      <c r="B364" s="296" t="s">
        <v>243</v>
      </c>
      <c r="C364" s="297" t="s">
        <v>6</v>
      </c>
      <c r="D364" s="297" t="s">
        <v>223</v>
      </c>
      <c r="E364" s="298" t="s">
        <v>362</v>
      </c>
      <c r="F364" s="297" t="s">
        <v>283</v>
      </c>
      <c r="G364" s="299">
        <v>400000</v>
      </c>
      <c r="H364" s="299">
        <v>298322.83</v>
      </c>
      <c r="I364" s="133">
        <f t="shared" si="6"/>
        <v>74.5807075</v>
      </c>
    </row>
    <row r="365" spans="1:9" ht="67.5" customHeight="1" hidden="1">
      <c r="A365" s="363" t="s">
        <v>364</v>
      </c>
      <c r="B365" s="296" t="s">
        <v>243</v>
      </c>
      <c r="C365" s="297" t="s">
        <v>218</v>
      </c>
      <c r="D365" s="297" t="s">
        <v>223</v>
      </c>
      <c r="E365" s="298" t="s">
        <v>365</v>
      </c>
      <c r="F365" s="297" t="s">
        <v>14</v>
      </c>
      <c r="G365" s="307">
        <f>G366</f>
        <v>3702000</v>
      </c>
      <c r="H365" s="307">
        <f>H366</f>
        <v>3702000</v>
      </c>
      <c r="I365" s="133">
        <f>H365/G365*100</f>
        <v>100</v>
      </c>
    </row>
    <row r="366" spans="1:9" ht="51" customHeight="1" hidden="1">
      <c r="A366" s="360" t="s">
        <v>487</v>
      </c>
      <c r="B366" s="296" t="s">
        <v>243</v>
      </c>
      <c r="C366" s="297" t="s">
        <v>218</v>
      </c>
      <c r="D366" s="297" t="s">
        <v>223</v>
      </c>
      <c r="E366" s="298" t="s">
        <v>365</v>
      </c>
      <c r="F366" s="297" t="s">
        <v>14</v>
      </c>
      <c r="G366" s="299">
        <v>3702000</v>
      </c>
      <c r="H366" s="299">
        <v>3702000</v>
      </c>
      <c r="I366" s="133">
        <f>H366/G366*100</f>
        <v>100</v>
      </c>
    </row>
    <row r="367" spans="1:9" ht="16.5" customHeight="1">
      <c r="A367" s="361" t="s">
        <v>189</v>
      </c>
      <c r="B367" s="296" t="s">
        <v>243</v>
      </c>
      <c r="C367" s="301" t="s">
        <v>218</v>
      </c>
      <c r="D367" s="302" t="s">
        <v>72</v>
      </c>
      <c r="E367" s="376"/>
      <c r="F367" s="376"/>
      <c r="G367" s="303">
        <f>G368+G370+G375</f>
        <v>867000</v>
      </c>
      <c r="H367" s="303">
        <f>H368+H370+H375</f>
        <v>854928</v>
      </c>
      <c r="I367" s="133">
        <f t="shared" si="6"/>
        <v>98.6076124567474</v>
      </c>
    </row>
    <row r="368" spans="1:9" ht="0" customHeight="1" hidden="1">
      <c r="A368" s="365" t="s">
        <v>190</v>
      </c>
      <c r="B368" s="296" t="s">
        <v>243</v>
      </c>
      <c r="C368" s="377" t="s">
        <v>218</v>
      </c>
      <c r="D368" s="377" t="s">
        <v>72</v>
      </c>
      <c r="E368" s="306" t="s">
        <v>366</v>
      </c>
      <c r="F368" s="377"/>
      <c r="G368" s="307">
        <f>G369</f>
        <v>200000</v>
      </c>
      <c r="H368" s="307">
        <f>H369</f>
        <v>200000</v>
      </c>
      <c r="I368" s="133">
        <f t="shared" si="6"/>
        <v>100</v>
      </c>
    </row>
    <row r="369" spans="1:10" ht="27" customHeight="1" hidden="1">
      <c r="A369" s="360" t="s">
        <v>285</v>
      </c>
      <c r="B369" s="296" t="s">
        <v>243</v>
      </c>
      <c r="C369" s="297" t="s">
        <v>218</v>
      </c>
      <c r="D369" s="297" t="s">
        <v>72</v>
      </c>
      <c r="E369" s="298" t="s">
        <v>366</v>
      </c>
      <c r="F369" s="297" t="s">
        <v>286</v>
      </c>
      <c r="G369" s="299">
        <v>200000</v>
      </c>
      <c r="H369" s="299">
        <v>200000</v>
      </c>
      <c r="I369" s="133">
        <f t="shared" si="6"/>
        <v>100</v>
      </c>
      <c r="J369" s="22"/>
    </row>
    <row r="370" spans="1:9" ht="27" customHeight="1" hidden="1">
      <c r="A370" s="363" t="s">
        <v>271</v>
      </c>
      <c r="B370" s="296" t="s">
        <v>243</v>
      </c>
      <c r="C370" s="377" t="s">
        <v>218</v>
      </c>
      <c r="D370" s="377" t="s">
        <v>72</v>
      </c>
      <c r="E370" s="306" t="s">
        <v>363</v>
      </c>
      <c r="F370" s="377"/>
      <c r="G370" s="307">
        <f>SUM(G371:G374)</f>
        <v>614000</v>
      </c>
      <c r="H370" s="307">
        <f>SUM(H371:H374)</f>
        <v>614000</v>
      </c>
      <c r="I370" s="133">
        <f t="shared" si="6"/>
        <v>100</v>
      </c>
    </row>
    <row r="371" spans="1:9" ht="27" customHeight="1" hidden="1">
      <c r="A371" s="360" t="s">
        <v>312</v>
      </c>
      <c r="B371" s="296" t="s">
        <v>243</v>
      </c>
      <c r="C371" s="309" t="s">
        <v>218</v>
      </c>
      <c r="D371" s="298" t="s">
        <v>72</v>
      </c>
      <c r="E371" s="298" t="s">
        <v>363</v>
      </c>
      <c r="F371" s="298" t="s">
        <v>287</v>
      </c>
      <c r="G371" s="299">
        <v>436470.8</v>
      </c>
      <c r="H371" s="299">
        <v>436470.8</v>
      </c>
      <c r="I371" s="133">
        <f>H371/G371*100</f>
        <v>100</v>
      </c>
    </row>
    <row r="372" spans="1:9" ht="0" customHeight="1" hidden="1">
      <c r="A372" s="360" t="s">
        <v>622</v>
      </c>
      <c r="B372" s="296" t="s">
        <v>243</v>
      </c>
      <c r="C372" s="309" t="s">
        <v>218</v>
      </c>
      <c r="D372" s="298" t="s">
        <v>72</v>
      </c>
      <c r="E372" s="298" t="s">
        <v>363</v>
      </c>
      <c r="F372" s="298" t="s">
        <v>287</v>
      </c>
      <c r="G372" s="299">
        <v>3963.81</v>
      </c>
      <c r="H372" s="299">
        <v>3963.81</v>
      </c>
      <c r="I372" s="133">
        <f>H372/G372*100</f>
        <v>100</v>
      </c>
    </row>
    <row r="373" spans="1:9" ht="39" customHeight="1" hidden="1">
      <c r="A373" s="360" t="s">
        <v>309</v>
      </c>
      <c r="B373" s="296" t="s">
        <v>243</v>
      </c>
      <c r="C373" s="309" t="s">
        <v>218</v>
      </c>
      <c r="D373" s="298" t="s">
        <v>72</v>
      </c>
      <c r="E373" s="298" t="s">
        <v>363</v>
      </c>
      <c r="F373" s="298" t="s">
        <v>287</v>
      </c>
      <c r="G373" s="299">
        <v>101065.39</v>
      </c>
      <c r="H373" s="299">
        <v>101065.39</v>
      </c>
      <c r="I373" s="133">
        <f t="shared" si="6"/>
        <v>100</v>
      </c>
    </row>
    <row r="374" spans="1:9" ht="27" customHeight="1" hidden="1">
      <c r="A374" s="360" t="s">
        <v>285</v>
      </c>
      <c r="B374" s="296" t="s">
        <v>243</v>
      </c>
      <c r="C374" s="309" t="s">
        <v>218</v>
      </c>
      <c r="D374" s="298" t="s">
        <v>72</v>
      </c>
      <c r="E374" s="298" t="s">
        <v>363</v>
      </c>
      <c r="F374" s="298" t="s">
        <v>286</v>
      </c>
      <c r="G374" s="299">
        <v>72500</v>
      </c>
      <c r="H374" s="299">
        <v>72500</v>
      </c>
      <c r="I374" s="133">
        <f>H374/G374*100</f>
        <v>100</v>
      </c>
    </row>
    <row r="375" spans="1:9" ht="55.5" customHeight="1" hidden="1">
      <c r="A375" s="363" t="s">
        <v>364</v>
      </c>
      <c r="B375" s="296" t="s">
        <v>243</v>
      </c>
      <c r="C375" s="377" t="s">
        <v>218</v>
      </c>
      <c r="D375" s="377" t="s">
        <v>72</v>
      </c>
      <c r="E375" s="306" t="s">
        <v>363</v>
      </c>
      <c r="F375" s="377"/>
      <c r="G375" s="307">
        <f>G376</f>
        <v>53000</v>
      </c>
      <c r="H375" s="307">
        <f>H376</f>
        <v>40928</v>
      </c>
      <c r="I375" s="133">
        <f>H375/G375*100</f>
        <v>77.22264150943397</v>
      </c>
    </row>
    <row r="376" spans="1:10" ht="36" customHeight="1" hidden="1">
      <c r="A376" s="295" t="s">
        <v>285</v>
      </c>
      <c r="B376" s="296" t="s">
        <v>243</v>
      </c>
      <c r="C376" s="309" t="s">
        <v>218</v>
      </c>
      <c r="D376" s="298" t="s">
        <v>72</v>
      </c>
      <c r="E376" s="298" t="s">
        <v>363</v>
      </c>
      <c r="F376" s="298" t="s">
        <v>286</v>
      </c>
      <c r="G376" s="299">
        <v>53000</v>
      </c>
      <c r="H376" s="299">
        <v>40928</v>
      </c>
      <c r="I376" s="133">
        <f t="shared" si="6"/>
        <v>77.22264150943397</v>
      </c>
      <c r="J376" s="22"/>
    </row>
    <row r="377" spans="1:9" ht="18" customHeight="1">
      <c r="A377" s="333" t="s">
        <v>272</v>
      </c>
      <c r="B377" s="334" t="s">
        <v>243</v>
      </c>
      <c r="C377" s="342" t="s">
        <v>241</v>
      </c>
      <c r="D377" s="342"/>
      <c r="E377" s="336"/>
      <c r="F377" s="342"/>
      <c r="G377" s="337">
        <f>G378+G381+G384</f>
        <v>21489369.67</v>
      </c>
      <c r="H377" s="337">
        <f>H378+H381+H384</f>
        <v>18690338.150000002</v>
      </c>
      <c r="I377" s="293">
        <f t="shared" si="6"/>
        <v>86.9748086473306</v>
      </c>
    </row>
    <row r="378" spans="1:9" ht="18" customHeight="1">
      <c r="A378" s="351" t="s">
        <v>627</v>
      </c>
      <c r="B378" s="352" t="s">
        <v>243</v>
      </c>
      <c r="C378" s="353" t="s">
        <v>241</v>
      </c>
      <c r="D378" s="354" t="s">
        <v>213</v>
      </c>
      <c r="E378" s="355"/>
      <c r="F378" s="356"/>
      <c r="G378" s="303">
        <f>G379</f>
        <v>7420523.87</v>
      </c>
      <c r="H378" s="303">
        <f>H379</f>
        <v>7334599.12</v>
      </c>
      <c r="I378" s="133">
        <f aca="true" t="shared" si="8" ref="I378:I383">H378/G378*100</f>
        <v>98.84206625427916</v>
      </c>
    </row>
    <row r="379" spans="1:9" ht="0" customHeight="1" hidden="1">
      <c r="A379" s="357" t="s">
        <v>634</v>
      </c>
      <c r="B379" s="352" t="s">
        <v>243</v>
      </c>
      <c r="C379" s="358" t="s">
        <v>241</v>
      </c>
      <c r="D379" s="359" t="s">
        <v>213</v>
      </c>
      <c r="E379" s="355"/>
      <c r="F379" s="356"/>
      <c r="G379" s="307">
        <f>G380</f>
        <v>7420523.87</v>
      </c>
      <c r="H379" s="307">
        <f>H380</f>
        <v>7334599.12</v>
      </c>
      <c r="I379" s="133">
        <f t="shared" si="8"/>
        <v>98.84206625427916</v>
      </c>
    </row>
    <row r="380" spans="1:9" ht="58.5" customHeight="1" hidden="1">
      <c r="A380" s="360" t="s">
        <v>0</v>
      </c>
      <c r="B380" s="296" t="s">
        <v>243</v>
      </c>
      <c r="C380" s="309" t="s">
        <v>241</v>
      </c>
      <c r="D380" s="298" t="s">
        <v>213</v>
      </c>
      <c r="E380" s="298" t="s">
        <v>367</v>
      </c>
      <c r="F380" s="298" t="s">
        <v>286</v>
      </c>
      <c r="G380" s="299">
        <v>7420523.87</v>
      </c>
      <c r="H380" s="299">
        <v>7334599.12</v>
      </c>
      <c r="I380" s="133">
        <f t="shared" si="8"/>
        <v>98.84206625427916</v>
      </c>
    </row>
    <row r="381" spans="1:9" ht="18" customHeight="1">
      <c r="A381" s="361" t="s">
        <v>625</v>
      </c>
      <c r="B381" s="296" t="s">
        <v>243</v>
      </c>
      <c r="C381" s="362" t="s">
        <v>241</v>
      </c>
      <c r="D381" s="354" t="s">
        <v>220</v>
      </c>
      <c r="E381" s="355"/>
      <c r="F381" s="356"/>
      <c r="G381" s="303">
        <f>G382</f>
        <v>10010300</v>
      </c>
      <c r="H381" s="303">
        <f>H382</f>
        <v>7307519</v>
      </c>
      <c r="I381" s="133">
        <f t="shared" si="8"/>
        <v>73</v>
      </c>
    </row>
    <row r="382" spans="1:9" ht="0" customHeight="1" hidden="1">
      <c r="A382" s="363" t="s">
        <v>624</v>
      </c>
      <c r="B382" s="296" t="s">
        <v>243</v>
      </c>
      <c r="C382" s="364" t="s">
        <v>241</v>
      </c>
      <c r="D382" s="306" t="s">
        <v>220</v>
      </c>
      <c r="E382" s="306" t="s">
        <v>367</v>
      </c>
      <c r="F382" s="306"/>
      <c r="G382" s="307">
        <f>G383</f>
        <v>10010300</v>
      </c>
      <c r="H382" s="307">
        <f>H383</f>
        <v>7307519</v>
      </c>
      <c r="I382" s="133">
        <f t="shared" si="8"/>
        <v>73</v>
      </c>
    </row>
    <row r="383" spans="1:9" ht="18" customHeight="1" hidden="1">
      <c r="A383" s="308" t="s">
        <v>284</v>
      </c>
      <c r="B383" s="296" t="s">
        <v>243</v>
      </c>
      <c r="C383" s="309" t="s">
        <v>241</v>
      </c>
      <c r="D383" s="298" t="s">
        <v>220</v>
      </c>
      <c r="E383" s="298" t="s">
        <v>367</v>
      </c>
      <c r="F383" s="298" t="s">
        <v>286</v>
      </c>
      <c r="G383" s="299">
        <v>10010300</v>
      </c>
      <c r="H383" s="299">
        <v>7307519</v>
      </c>
      <c r="I383" s="133">
        <f t="shared" si="8"/>
        <v>73</v>
      </c>
    </row>
    <row r="384" spans="1:9" ht="18.75" customHeight="1">
      <c r="A384" s="300" t="s">
        <v>278</v>
      </c>
      <c r="B384" s="296" t="s">
        <v>243</v>
      </c>
      <c r="C384" s="345" t="s">
        <v>241</v>
      </c>
      <c r="D384" s="345" t="s">
        <v>219</v>
      </c>
      <c r="E384" s="302"/>
      <c r="F384" s="345"/>
      <c r="G384" s="303">
        <f>G385+G387+G389+G391+G393</f>
        <v>4058545.8</v>
      </c>
      <c r="H384" s="303">
        <f>H385+H387+H389+H391+H393</f>
        <v>4048220.03</v>
      </c>
      <c r="I384" s="133">
        <f t="shared" si="6"/>
        <v>99.74557956201949</v>
      </c>
    </row>
    <row r="385" spans="1:9" ht="45" customHeight="1" hidden="1">
      <c r="A385" s="365" t="s">
        <v>191</v>
      </c>
      <c r="B385" s="296" t="s">
        <v>243</v>
      </c>
      <c r="C385" s="344" t="s">
        <v>241</v>
      </c>
      <c r="D385" s="306" t="s">
        <v>219</v>
      </c>
      <c r="E385" s="306" t="s">
        <v>367</v>
      </c>
      <c r="F385" s="306"/>
      <c r="G385" s="307">
        <f>G386</f>
        <v>200000</v>
      </c>
      <c r="H385" s="307">
        <f>H386</f>
        <v>197269.8</v>
      </c>
      <c r="I385" s="133">
        <f t="shared" si="6"/>
        <v>98.63489999999999</v>
      </c>
    </row>
    <row r="386" spans="1:9" ht="25.5" customHeight="1" hidden="1">
      <c r="A386" s="295" t="s">
        <v>285</v>
      </c>
      <c r="B386" s="296" t="s">
        <v>243</v>
      </c>
      <c r="C386" s="309" t="s">
        <v>241</v>
      </c>
      <c r="D386" s="298" t="s">
        <v>219</v>
      </c>
      <c r="E386" s="298" t="s">
        <v>367</v>
      </c>
      <c r="F386" s="298" t="s">
        <v>286</v>
      </c>
      <c r="G386" s="299">
        <v>200000</v>
      </c>
      <c r="H386" s="299">
        <v>197269.8</v>
      </c>
      <c r="I386" s="133">
        <f>H386/G386*100</f>
        <v>98.63489999999999</v>
      </c>
    </row>
    <row r="387" spans="1:9" ht="43.5" customHeight="1" hidden="1">
      <c r="A387" s="366" t="s">
        <v>631</v>
      </c>
      <c r="B387" s="296" t="s">
        <v>243</v>
      </c>
      <c r="C387" s="344" t="s">
        <v>241</v>
      </c>
      <c r="D387" s="306" t="s">
        <v>219</v>
      </c>
      <c r="E387" s="306" t="s">
        <v>367</v>
      </c>
      <c r="F387" s="306"/>
      <c r="G387" s="307">
        <f>G388</f>
        <v>1000000</v>
      </c>
      <c r="H387" s="307">
        <f>H388</f>
        <v>1000000</v>
      </c>
      <c r="I387" s="133">
        <f>H387/G387*100</f>
        <v>100</v>
      </c>
    </row>
    <row r="388" spans="1:9" ht="25.5" customHeight="1" hidden="1">
      <c r="A388" s="295" t="s">
        <v>285</v>
      </c>
      <c r="B388" s="296" t="s">
        <v>243</v>
      </c>
      <c r="C388" s="309" t="s">
        <v>241</v>
      </c>
      <c r="D388" s="298" t="s">
        <v>219</v>
      </c>
      <c r="E388" s="298" t="s">
        <v>367</v>
      </c>
      <c r="F388" s="298" t="s">
        <v>286</v>
      </c>
      <c r="G388" s="299">
        <v>1000000</v>
      </c>
      <c r="H388" s="299">
        <v>1000000</v>
      </c>
      <c r="I388" s="133">
        <f>H388/G388*100</f>
        <v>100</v>
      </c>
    </row>
    <row r="389" spans="1:9" ht="0" customHeight="1" hidden="1">
      <c r="A389" s="366" t="s">
        <v>547</v>
      </c>
      <c r="B389" s="296" t="s">
        <v>243</v>
      </c>
      <c r="C389" s="344" t="s">
        <v>241</v>
      </c>
      <c r="D389" s="306" t="s">
        <v>219</v>
      </c>
      <c r="E389" s="306" t="s">
        <v>367</v>
      </c>
      <c r="F389" s="306"/>
      <c r="G389" s="307">
        <f>G390</f>
        <v>360000</v>
      </c>
      <c r="H389" s="307">
        <f>H390</f>
        <v>360000</v>
      </c>
      <c r="I389" s="133">
        <f t="shared" si="6"/>
        <v>100</v>
      </c>
    </row>
    <row r="390" spans="1:9" ht="26.25" hidden="1">
      <c r="A390" s="295" t="s">
        <v>285</v>
      </c>
      <c r="B390" s="296" t="s">
        <v>243</v>
      </c>
      <c r="C390" s="309" t="s">
        <v>241</v>
      </c>
      <c r="D390" s="298" t="s">
        <v>219</v>
      </c>
      <c r="E390" s="298" t="s">
        <v>367</v>
      </c>
      <c r="F390" s="298" t="s">
        <v>286</v>
      </c>
      <c r="G390" s="299">
        <v>360000</v>
      </c>
      <c r="H390" s="299">
        <v>360000</v>
      </c>
      <c r="I390" s="133">
        <f aca="true" t="shared" si="9" ref="I390:I414">H390/G390*100</f>
        <v>100</v>
      </c>
    </row>
    <row r="391" spans="1:9" ht="52.5" customHeight="1" hidden="1">
      <c r="A391" s="366" t="s">
        <v>549</v>
      </c>
      <c r="B391" s="296" t="s">
        <v>243</v>
      </c>
      <c r="C391" s="344" t="s">
        <v>241</v>
      </c>
      <c r="D391" s="306" t="s">
        <v>219</v>
      </c>
      <c r="E391" s="306" t="s">
        <v>368</v>
      </c>
      <c r="F391" s="306"/>
      <c r="G391" s="307">
        <f>G392</f>
        <v>1060025</v>
      </c>
      <c r="H391" s="307">
        <f>H392</f>
        <v>1060025</v>
      </c>
      <c r="I391" s="133">
        <f t="shared" si="9"/>
        <v>100</v>
      </c>
    </row>
    <row r="392" spans="1:9" ht="24" customHeight="1" hidden="1">
      <c r="A392" s="295" t="s">
        <v>285</v>
      </c>
      <c r="B392" s="296" t="s">
        <v>243</v>
      </c>
      <c r="C392" s="309" t="s">
        <v>241</v>
      </c>
      <c r="D392" s="298" t="s">
        <v>219</v>
      </c>
      <c r="E392" s="298" t="s">
        <v>368</v>
      </c>
      <c r="F392" s="298" t="s">
        <v>286</v>
      </c>
      <c r="G392" s="299">
        <v>1060025</v>
      </c>
      <c r="H392" s="299">
        <v>1060025</v>
      </c>
      <c r="I392" s="133">
        <f t="shared" si="9"/>
        <v>100</v>
      </c>
    </row>
    <row r="393" spans="1:9" ht="39" hidden="1">
      <c r="A393" s="367" t="s">
        <v>399</v>
      </c>
      <c r="B393" s="368" t="s">
        <v>243</v>
      </c>
      <c r="C393" s="369" t="s">
        <v>241</v>
      </c>
      <c r="D393" s="370" t="s">
        <v>219</v>
      </c>
      <c r="E393" s="370" t="s">
        <v>400</v>
      </c>
      <c r="F393" s="370"/>
      <c r="G393" s="371">
        <f>G394</f>
        <v>1438520.8</v>
      </c>
      <c r="H393" s="371">
        <f>H394</f>
        <v>1430925.23</v>
      </c>
      <c r="I393" s="133">
        <f t="shared" si="9"/>
        <v>99.47198747491173</v>
      </c>
    </row>
    <row r="394" spans="1:9" ht="39" hidden="1">
      <c r="A394" s="295" t="s">
        <v>401</v>
      </c>
      <c r="B394" s="296" t="s">
        <v>243</v>
      </c>
      <c r="C394" s="309" t="s">
        <v>241</v>
      </c>
      <c r="D394" s="298" t="s">
        <v>219</v>
      </c>
      <c r="E394" s="298" t="s">
        <v>400</v>
      </c>
      <c r="F394" s="298" t="s">
        <v>402</v>
      </c>
      <c r="G394" s="299">
        <v>1438520.8</v>
      </c>
      <c r="H394" s="299">
        <v>1430925.23</v>
      </c>
      <c r="I394" s="133">
        <f t="shared" si="9"/>
        <v>99.47198747491173</v>
      </c>
    </row>
    <row r="395" spans="1:9" ht="18" customHeight="1">
      <c r="A395" s="333" t="s">
        <v>273</v>
      </c>
      <c r="B395" s="334" t="s">
        <v>243</v>
      </c>
      <c r="C395" s="342" t="s">
        <v>217</v>
      </c>
      <c r="D395" s="342"/>
      <c r="E395" s="336"/>
      <c r="F395" s="342"/>
      <c r="G395" s="337">
        <f aca="true" t="shared" si="10" ref="G395:H397">G396</f>
        <v>900000</v>
      </c>
      <c r="H395" s="337">
        <f t="shared" si="10"/>
        <v>900000</v>
      </c>
      <c r="I395" s="293">
        <f t="shared" si="9"/>
        <v>100</v>
      </c>
    </row>
    <row r="396" spans="1:9" ht="12.75">
      <c r="A396" s="300" t="s">
        <v>237</v>
      </c>
      <c r="B396" s="296" t="s">
        <v>243</v>
      </c>
      <c r="C396" s="345" t="s">
        <v>217</v>
      </c>
      <c r="D396" s="345" t="s">
        <v>220</v>
      </c>
      <c r="E396" s="302"/>
      <c r="F396" s="345"/>
      <c r="G396" s="303">
        <f t="shared" si="10"/>
        <v>900000</v>
      </c>
      <c r="H396" s="303">
        <f t="shared" si="10"/>
        <v>900000</v>
      </c>
      <c r="I396" s="133">
        <f t="shared" si="9"/>
        <v>100</v>
      </c>
    </row>
    <row r="397" spans="1:9" ht="1.5" customHeight="1">
      <c r="A397" s="346" t="s">
        <v>192</v>
      </c>
      <c r="B397" s="296" t="s">
        <v>243</v>
      </c>
      <c r="C397" s="347" t="s">
        <v>217</v>
      </c>
      <c r="D397" s="348" t="s">
        <v>220</v>
      </c>
      <c r="E397" s="348" t="s">
        <v>369</v>
      </c>
      <c r="F397" s="348"/>
      <c r="G397" s="349">
        <f t="shared" si="10"/>
        <v>900000</v>
      </c>
      <c r="H397" s="349">
        <f t="shared" si="10"/>
        <v>900000</v>
      </c>
      <c r="I397" s="133">
        <f t="shared" si="9"/>
        <v>100</v>
      </c>
    </row>
    <row r="398" spans="1:9" ht="61.5" customHeight="1" hidden="1">
      <c r="A398" s="350" t="s">
        <v>632</v>
      </c>
      <c r="B398" s="296" t="s">
        <v>243</v>
      </c>
      <c r="C398" s="309" t="s">
        <v>217</v>
      </c>
      <c r="D398" s="298" t="s">
        <v>220</v>
      </c>
      <c r="E398" s="298" t="s">
        <v>369</v>
      </c>
      <c r="F398" s="298" t="s">
        <v>187</v>
      </c>
      <c r="G398" s="299">
        <v>900000</v>
      </c>
      <c r="H398" s="299">
        <v>900000</v>
      </c>
      <c r="I398" s="133">
        <f t="shared" si="9"/>
        <v>100</v>
      </c>
    </row>
    <row r="399" spans="1:9" ht="30.75">
      <c r="A399" s="338" t="s">
        <v>269</v>
      </c>
      <c r="B399" s="334" t="s">
        <v>243</v>
      </c>
      <c r="C399" s="339" t="s">
        <v>264</v>
      </c>
      <c r="D399" s="340"/>
      <c r="E399" s="340"/>
      <c r="F399" s="340"/>
      <c r="G399" s="341">
        <f aca="true" t="shared" si="11" ref="G399:H401">G400</f>
        <v>2345700</v>
      </c>
      <c r="H399" s="341">
        <f t="shared" si="11"/>
        <v>2096787.43</v>
      </c>
      <c r="I399" s="293">
        <f t="shared" si="9"/>
        <v>89.38855906552415</v>
      </c>
    </row>
    <row r="400" spans="1:9" ht="12.75">
      <c r="A400" s="300" t="s">
        <v>7</v>
      </c>
      <c r="B400" s="296" t="s">
        <v>243</v>
      </c>
      <c r="C400" s="301" t="s">
        <v>264</v>
      </c>
      <c r="D400" s="302" t="s">
        <v>213</v>
      </c>
      <c r="E400" s="302"/>
      <c r="F400" s="302"/>
      <c r="G400" s="303">
        <f t="shared" si="11"/>
        <v>2345700</v>
      </c>
      <c r="H400" s="303">
        <f t="shared" si="11"/>
        <v>2096787.43</v>
      </c>
      <c r="I400" s="133">
        <f t="shared" si="9"/>
        <v>89.38855906552415</v>
      </c>
    </row>
    <row r="401" spans="1:9" ht="1.5" customHeight="1">
      <c r="A401" s="343" t="s">
        <v>193</v>
      </c>
      <c r="B401" s="296" t="s">
        <v>243</v>
      </c>
      <c r="C401" s="344" t="s">
        <v>264</v>
      </c>
      <c r="D401" s="306" t="s">
        <v>213</v>
      </c>
      <c r="E401" s="306" t="s">
        <v>370</v>
      </c>
      <c r="F401" s="306"/>
      <c r="G401" s="307">
        <f t="shared" si="11"/>
        <v>2345700</v>
      </c>
      <c r="H401" s="307">
        <f t="shared" si="11"/>
        <v>2096787.43</v>
      </c>
      <c r="I401" s="133">
        <f t="shared" si="9"/>
        <v>89.38855906552415</v>
      </c>
    </row>
    <row r="402" spans="1:9" ht="25.5" customHeight="1" hidden="1">
      <c r="A402" s="308" t="s">
        <v>7</v>
      </c>
      <c r="B402" s="296" t="s">
        <v>243</v>
      </c>
      <c r="C402" s="309" t="s">
        <v>264</v>
      </c>
      <c r="D402" s="298" t="s">
        <v>213</v>
      </c>
      <c r="E402" s="298" t="s">
        <v>370</v>
      </c>
      <c r="F402" s="298" t="s">
        <v>8</v>
      </c>
      <c r="G402" s="299">
        <v>2345700</v>
      </c>
      <c r="H402" s="299">
        <v>2096787.43</v>
      </c>
      <c r="I402" s="133">
        <f t="shared" si="9"/>
        <v>89.38855906552415</v>
      </c>
    </row>
    <row r="403" spans="1:9" ht="39">
      <c r="A403" s="333" t="s">
        <v>274</v>
      </c>
      <c r="B403" s="334" t="s">
        <v>243</v>
      </c>
      <c r="C403" s="335" t="s">
        <v>245</v>
      </c>
      <c r="D403" s="336"/>
      <c r="E403" s="336"/>
      <c r="F403" s="336"/>
      <c r="G403" s="337">
        <f>G404+G409</f>
        <v>6862583.2</v>
      </c>
      <c r="H403" s="337">
        <f>H404+H409</f>
        <v>6642583.2</v>
      </c>
      <c r="I403" s="293">
        <f t="shared" si="9"/>
        <v>96.79421008695385</v>
      </c>
    </row>
    <row r="404" spans="1:9" ht="39">
      <c r="A404" s="300" t="s">
        <v>275</v>
      </c>
      <c r="B404" s="296" t="s">
        <v>243</v>
      </c>
      <c r="C404" s="301" t="s">
        <v>245</v>
      </c>
      <c r="D404" s="302" t="s">
        <v>213</v>
      </c>
      <c r="E404" s="302"/>
      <c r="F404" s="302"/>
      <c r="G404" s="303">
        <f>G405+G407</f>
        <v>5777000</v>
      </c>
      <c r="H404" s="303">
        <f>H405+H407</f>
        <v>5777000</v>
      </c>
      <c r="I404" s="133">
        <f t="shared" si="9"/>
        <v>100</v>
      </c>
    </row>
    <row r="405" spans="1:9" ht="0" customHeight="1" hidden="1">
      <c r="A405" s="304" t="s">
        <v>248</v>
      </c>
      <c r="B405" s="296" t="s">
        <v>243</v>
      </c>
      <c r="C405" s="305" t="s">
        <v>245</v>
      </c>
      <c r="D405" s="305" t="s">
        <v>213</v>
      </c>
      <c r="E405" s="305" t="s">
        <v>371</v>
      </c>
      <c r="F405" s="306"/>
      <c r="G405" s="307">
        <f>G406</f>
        <v>1777000</v>
      </c>
      <c r="H405" s="307">
        <f>H406</f>
        <v>1777000</v>
      </c>
      <c r="I405" s="133">
        <f t="shared" si="9"/>
        <v>100</v>
      </c>
    </row>
    <row r="406" spans="1:9" ht="21" customHeight="1" hidden="1">
      <c r="A406" s="308" t="s">
        <v>9</v>
      </c>
      <c r="B406" s="296" t="s">
        <v>243</v>
      </c>
      <c r="C406" s="309" t="s">
        <v>245</v>
      </c>
      <c r="D406" s="298" t="s">
        <v>213</v>
      </c>
      <c r="E406" s="310" t="s">
        <v>371</v>
      </c>
      <c r="F406" s="298" t="s">
        <v>10</v>
      </c>
      <c r="G406" s="299">
        <v>1777000</v>
      </c>
      <c r="H406" s="299">
        <v>1777000</v>
      </c>
      <c r="I406" s="133">
        <f t="shared" si="9"/>
        <v>100</v>
      </c>
    </row>
    <row r="407" spans="1:9" ht="24" customHeight="1" hidden="1">
      <c r="A407" s="304" t="s">
        <v>249</v>
      </c>
      <c r="B407" s="296" t="s">
        <v>243</v>
      </c>
      <c r="C407" s="305" t="s">
        <v>245</v>
      </c>
      <c r="D407" s="305" t="s">
        <v>213</v>
      </c>
      <c r="E407" s="305" t="s">
        <v>372</v>
      </c>
      <c r="F407" s="306"/>
      <c r="G407" s="307">
        <f>G408</f>
        <v>4000000</v>
      </c>
      <c r="H407" s="307">
        <f>H408</f>
        <v>4000000</v>
      </c>
      <c r="I407" s="133">
        <f t="shared" si="9"/>
        <v>100</v>
      </c>
    </row>
    <row r="408" spans="1:9" ht="18" customHeight="1" hidden="1">
      <c r="A408" s="311" t="s">
        <v>9</v>
      </c>
      <c r="B408" s="296" t="s">
        <v>243</v>
      </c>
      <c r="C408" s="309" t="s">
        <v>245</v>
      </c>
      <c r="D408" s="298" t="s">
        <v>213</v>
      </c>
      <c r="E408" s="310" t="s">
        <v>372</v>
      </c>
      <c r="F408" s="298" t="s">
        <v>10</v>
      </c>
      <c r="G408" s="312">
        <v>4000000</v>
      </c>
      <c r="H408" s="312">
        <v>4000000</v>
      </c>
      <c r="I408" s="133">
        <f t="shared" si="9"/>
        <v>100</v>
      </c>
    </row>
    <row r="409" spans="1:9" ht="12.75">
      <c r="A409" s="300" t="s">
        <v>500</v>
      </c>
      <c r="B409" s="296" t="s">
        <v>243</v>
      </c>
      <c r="C409" s="301" t="s">
        <v>245</v>
      </c>
      <c r="D409" s="302" t="s">
        <v>222</v>
      </c>
      <c r="E409" s="302"/>
      <c r="F409" s="302"/>
      <c r="G409" s="303">
        <f>G412+G410</f>
        <v>1085583.2</v>
      </c>
      <c r="H409" s="303">
        <f>H412+H410</f>
        <v>865583.2</v>
      </c>
      <c r="I409" s="133">
        <f>H409/G409*100</f>
        <v>79.73439530014834</v>
      </c>
    </row>
    <row r="410" spans="1:9" ht="0.75" customHeight="1" thickBot="1">
      <c r="A410" s="313" t="s">
        <v>682</v>
      </c>
      <c r="B410" s="314" t="s">
        <v>243</v>
      </c>
      <c r="C410" s="315" t="s">
        <v>245</v>
      </c>
      <c r="D410" s="315" t="s">
        <v>222</v>
      </c>
      <c r="E410" s="315" t="s">
        <v>468</v>
      </c>
      <c r="F410" s="316"/>
      <c r="G410" s="317">
        <f>G411</f>
        <v>669880</v>
      </c>
      <c r="H410" s="317">
        <f>H411</f>
        <v>669880</v>
      </c>
      <c r="I410" s="318">
        <f>H410/G410*100</f>
        <v>100</v>
      </c>
    </row>
    <row r="411" spans="1:9" ht="13.5" hidden="1" thickBot="1">
      <c r="A411" s="311" t="s">
        <v>265</v>
      </c>
      <c r="B411" s="319" t="s">
        <v>243</v>
      </c>
      <c r="C411" s="309" t="s">
        <v>245</v>
      </c>
      <c r="D411" s="298" t="s">
        <v>222</v>
      </c>
      <c r="E411" s="310" t="s">
        <v>468</v>
      </c>
      <c r="F411" s="298" t="s">
        <v>469</v>
      </c>
      <c r="G411" s="299">
        <v>669880</v>
      </c>
      <c r="H411" s="299">
        <v>669880</v>
      </c>
      <c r="I411" s="133">
        <f>H411/G411*100</f>
        <v>100</v>
      </c>
    </row>
    <row r="412" spans="1:9" ht="52.5" customHeight="1" hidden="1" thickBot="1">
      <c r="A412" s="320" t="s">
        <v>470</v>
      </c>
      <c r="B412" s="314" t="s">
        <v>243</v>
      </c>
      <c r="C412" s="315" t="s">
        <v>245</v>
      </c>
      <c r="D412" s="315" t="s">
        <v>222</v>
      </c>
      <c r="E412" s="315" t="s">
        <v>468</v>
      </c>
      <c r="F412" s="316"/>
      <c r="G412" s="317">
        <f>G413</f>
        <v>415703.2</v>
      </c>
      <c r="H412" s="317">
        <f>H413</f>
        <v>195703.2</v>
      </c>
      <c r="I412" s="318">
        <f t="shared" si="9"/>
        <v>47.07762653739495</v>
      </c>
    </row>
    <row r="413" spans="1:9" ht="21" customHeight="1" hidden="1" thickBot="1">
      <c r="A413" s="322" t="s">
        <v>265</v>
      </c>
      <c r="B413" s="323" t="s">
        <v>243</v>
      </c>
      <c r="C413" s="324" t="s">
        <v>245</v>
      </c>
      <c r="D413" s="325" t="s">
        <v>222</v>
      </c>
      <c r="E413" s="326" t="s">
        <v>468</v>
      </c>
      <c r="F413" s="325" t="s">
        <v>469</v>
      </c>
      <c r="G413" s="321">
        <v>415703.2</v>
      </c>
      <c r="H413" s="321">
        <v>195703.2</v>
      </c>
      <c r="I413" s="327">
        <f t="shared" si="9"/>
        <v>47.07762653739495</v>
      </c>
    </row>
    <row r="414" spans="1:9" ht="15.75" thickBot="1">
      <c r="A414" s="328" t="s">
        <v>229</v>
      </c>
      <c r="B414" s="329" t="s">
        <v>243</v>
      </c>
      <c r="C414" s="330"/>
      <c r="D414" s="330"/>
      <c r="E414" s="330"/>
      <c r="F414" s="330"/>
      <c r="G414" s="331">
        <f>G12+G102+G110+G139+G172+G323+G346+G377+G395+G399+G403+G106</f>
        <v>510259000</v>
      </c>
      <c r="H414" s="331">
        <f>H12+H102+H110+H139+H172+H323+H346+H377+H395+H399+H403+H106</f>
        <v>488556388.85999995</v>
      </c>
      <c r="I414" s="332">
        <f t="shared" si="9"/>
        <v>95.74674603681659</v>
      </c>
    </row>
    <row r="416" spans="5:10" ht="12.75">
      <c r="E416" s="89"/>
      <c r="F416" s="89"/>
      <c r="G416" s="89"/>
      <c r="H416" s="89"/>
      <c r="I416" s="89"/>
      <c r="J416" s="89"/>
    </row>
    <row r="417" spans="5:10" ht="12.75">
      <c r="E417" s="89"/>
      <c r="F417" s="89"/>
      <c r="G417" s="89"/>
      <c r="H417" s="89"/>
      <c r="I417" s="89"/>
      <c r="J417" s="89"/>
    </row>
    <row r="418" spans="5:10" ht="12.75">
      <c r="E418" s="89"/>
      <c r="F418" s="89"/>
      <c r="G418" s="89"/>
      <c r="H418" s="89"/>
      <c r="I418" s="89"/>
      <c r="J418" s="89"/>
    </row>
    <row r="419" spans="5:10" ht="12.75">
      <c r="E419" s="89"/>
      <c r="F419" s="89"/>
      <c r="G419" s="89"/>
      <c r="H419" s="89"/>
      <c r="I419" s="89"/>
      <c r="J419" s="89"/>
    </row>
  </sheetData>
  <sheetProtection/>
  <mergeCells count="10">
    <mergeCell ref="H6:H11"/>
    <mergeCell ref="I6:I11"/>
    <mergeCell ref="A5:I5"/>
    <mergeCell ref="A6:A11"/>
    <mergeCell ref="B6:B11"/>
    <mergeCell ref="C6:C11"/>
    <mergeCell ref="D6:D11"/>
    <mergeCell ref="E6:E11"/>
    <mergeCell ref="F6:F11"/>
    <mergeCell ref="G6:G11"/>
  </mergeCells>
  <printOptions/>
  <pageMargins left="1.0236220472440944" right="0.2362204724409449" top="0.15748031496062992" bottom="0.15748031496062992" header="0.31496062992125984" footer="0.1574803149606299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9"/>
  <sheetViews>
    <sheetView zoomScalePageLayoutView="0" workbookViewId="0" topLeftCell="A22">
      <selection activeCell="B2" sqref="B2"/>
    </sheetView>
  </sheetViews>
  <sheetFormatPr defaultColWidth="9.00390625" defaultRowHeight="12.75"/>
  <cols>
    <col min="1" max="1" width="39.00390625" style="0" customWidth="1"/>
    <col min="2" max="2" width="25.625" style="0" customWidth="1"/>
    <col min="3" max="4" width="13.875" style="0" customWidth="1"/>
    <col min="5" max="5" width="7.50390625" style="0" customWidth="1"/>
  </cols>
  <sheetData>
    <row r="1" spans="1:12" ht="42.75" customHeight="1">
      <c r="A1" s="87"/>
      <c r="B1" s="643" t="s">
        <v>710</v>
      </c>
      <c r="C1" s="596"/>
      <c r="D1" s="596"/>
      <c r="E1" s="596"/>
      <c r="F1" s="126"/>
      <c r="G1" s="126"/>
      <c r="H1" s="126"/>
      <c r="I1" s="126"/>
      <c r="J1" s="126"/>
      <c r="K1" s="126"/>
      <c r="L1" s="126"/>
    </row>
    <row r="2" spans="1:5" ht="12.75">
      <c r="A2" s="87"/>
      <c r="B2" s="87"/>
      <c r="C2" s="128"/>
      <c r="D2" s="87"/>
      <c r="E2" s="87"/>
    </row>
    <row r="3" spans="1:5" ht="15">
      <c r="A3" s="641" t="s">
        <v>704</v>
      </c>
      <c r="B3" s="641"/>
      <c r="C3" s="642"/>
      <c r="D3" s="641"/>
      <c r="E3" s="641"/>
    </row>
    <row r="4" spans="1:5" ht="15">
      <c r="A4" s="88"/>
      <c r="B4" s="88"/>
      <c r="C4" s="127"/>
      <c r="D4" s="88"/>
      <c r="E4" s="87"/>
    </row>
    <row r="5" spans="1:5" ht="50.25" customHeight="1" thickBot="1">
      <c r="A5" s="109" t="s">
        <v>123</v>
      </c>
      <c r="B5" s="110" t="s">
        <v>557</v>
      </c>
      <c r="C5" s="110" t="s">
        <v>558</v>
      </c>
      <c r="D5" s="110" t="s">
        <v>121</v>
      </c>
      <c r="E5" s="110" t="s">
        <v>559</v>
      </c>
    </row>
    <row r="6" spans="1:5" ht="12.75">
      <c r="A6" s="120">
        <v>1</v>
      </c>
      <c r="B6" s="121">
        <v>2</v>
      </c>
      <c r="C6" s="121">
        <v>3</v>
      </c>
      <c r="D6" s="121">
        <v>4</v>
      </c>
      <c r="E6" s="122">
        <v>5</v>
      </c>
    </row>
    <row r="7" spans="1:5" ht="41.25" customHeight="1">
      <c r="A7" s="111" t="s">
        <v>560</v>
      </c>
      <c r="B7" s="112" t="s">
        <v>561</v>
      </c>
      <c r="C7" s="113">
        <f>C8+C11+C14+C17+C26</f>
        <v>1439000</v>
      </c>
      <c r="D7" s="113">
        <f>D8+D11+D14+D17+D26</f>
        <v>-6339952.49000001</v>
      </c>
      <c r="E7" s="114">
        <f>D7/C7*100</f>
        <v>-440.5804371091042</v>
      </c>
    </row>
    <row r="8" spans="1:5" ht="25.5" customHeight="1">
      <c r="A8" s="119" t="s">
        <v>210</v>
      </c>
      <c r="B8" s="112" t="s">
        <v>562</v>
      </c>
      <c r="C8" s="123">
        <f>C9</f>
        <v>20616100</v>
      </c>
      <c r="D8" s="123">
        <f>D9</f>
        <v>10000000</v>
      </c>
      <c r="E8" s="114">
        <f aca="true" t="shared" si="0" ref="E8:E29">D8/C8*100</f>
        <v>48.505779463623085</v>
      </c>
    </row>
    <row r="9" spans="1:5" ht="30" customHeight="1">
      <c r="A9" s="111" t="s">
        <v>593</v>
      </c>
      <c r="B9" s="112" t="s">
        <v>594</v>
      </c>
      <c r="C9" s="123">
        <f>C10</f>
        <v>20616100</v>
      </c>
      <c r="D9" s="123">
        <f>D10</f>
        <v>10000000</v>
      </c>
      <c r="E9" s="114">
        <f t="shared" si="0"/>
        <v>48.505779463623085</v>
      </c>
    </row>
    <row r="10" spans="1:5" ht="42" customHeight="1">
      <c r="A10" s="111" t="s">
        <v>599</v>
      </c>
      <c r="B10" s="112" t="s">
        <v>563</v>
      </c>
      <c r="C10" s="113">
        <v>20616100</v>
      </c>
      <c r="D10" s="113">
        <v>10000000</v>
      </c>
      <c r="E10" s="114">
        <f>D10/C10*100</f>
        <v>48.505779463623085</v>
      </c>
    </row>
    <row r="11" spans="1:5" ht="27" customHeight="1">
      <c r="A11" s="119" t="s">
        <v>595</v>
      </c>
      <c r="B11" s="112" t="s">
        <v>564</v>
      </c>
      <c r="C11" s="123">
        <f>C12</f>
        <v>-18995000</v>
      </c>
      <c r="D11" s="123">
        <f>D12</f>
        <v>-18995000</v>
      </c>
      <c r="E11" s="114">
        <f t="shared" si="0"/>
        <v>100</v>
      </c>
    </row>
    <row r="12" spans="1:5" ht="54.75" customHeight="1">
      <c r="A12" s="111" t="s">
        <v>596</v>
      </c>
      <c r="B12" s="112" t="s">
        <v>597</v>
      </c>
      <c r="C12" s="113">
        <f>C13</f>
        <v>-18995000</v>
      </c>
      <c r="D12" s="113">
        <f>D13</f>
        <v>-18995000</v>
      </c>
      <c r="E12" s="114">
        <f t="shared" si="0"/>
        <v>100</v>
      </c>
    </row>
    <row r="13" spans="1:5" ht="52.5" customHeight="1">
      <c r="A13" s="111" t="s">
        <v>598</v>
      </c>
      <c r="B13" s="112" t="s">
        <v>565</v>
      </c>
      <c r="C13" s="113">
        <v>-18995000</v>
      </c>
      <c r="D13" s="113">
        <v>-18995000</v>
      </c>
      <c r="E13" s="114">
        <f>D13/C13*100</f>
        <v>100</v>
      </c>
    </row>
    <row r="14" spans="1:5" ht="30" customHeight="1">
      <c r="A14" s="119" t="s">
        <v>135</v>
      </c>
      <c r="B14" s="112" t="s">
        <v>589</v>
      </c>
      <c r="C14" s="123">
        <f>C15</f>
        <v>-3000000</v>
      </c>
      <c r="D14" s="123">
        <f>D15</f>
        <v>-3000000</v>
      </c>
      <c r="E14" s="114">
        <f t="shared" si="0"/>
        <v>100</v>
      </c>
    </row>
    <row r="15" spans="1:5" ht="40.5" customHeight="1">
      <c r="A15" s="111" t="s">
        <v>588</v>
      </c>
      <c r="B15" s="112" t="s">
        <v>590</v>
      </c>
      <c r="C15" s="113">
        <f>C16</f>
        <v>-3000000</v>
      </c>
      <c r="D15" s="113">
        <f>D16</f>
        <v>-3000000</v>
      </c>
      <c r="E15" s="114">
        <f t="shared" si="0"/>
        <v>100</v>
      </c>
    </row>
    <row r="16" spans="1:5" ht="53.25" customHeight="1">
      <c r="A16" s="111" t="s">
        <v>591</v>
      </c>
      <c r="B16" s="112" t="s">
        <v>592</v>
      </c>
      <c r="C16" s="113">
        <v>-3000000</v>
      </c>
      <c r="D16" s="113">
        <v>-3000000</v>
      </c>
      <c r="E16" s="114">
        <f t="shared" si="0"/>
        <v>100</v>
      </c>
    </row>
    <row r="17" spans="1:5" ht="27" customHeight="1">
      <c r="A17" s="119" t="s">
        <v>566</v>
      </c>
      <c r="B17" s="112" t="s">
        <v>567</v>
      </c>
      <c r="C17" s="129">
        <f>C18+C22</f>
        <v>-3544900</v>
      </c>
      <c r="D17" s="129">
        <f>D18+D22</f>
        <v>213182.50999999046</v>
      </c>
      <c r="E17" s="114">
        <f t="shared" si="0"/>
        <v>-6.013780642613063</v>
      </c>
    </row>
    <row r="18" spans="1:5" ht="21" customHeight="1">
      <c r="A18" s="119" t="s">
        <v>568</v>
      </c>
      <c r="B18" s="112" t="s">
        <v>569</v>
      </c>
      <c r="C18" s="123">
        <f aca="true" t="shared" si="1" ref="C18:D20">C19</f>
        <v>-535798900</v>
      </c>
      <c r="D18" s="123">
        <f t="shared" si="1"/>
        <v>-521413297.07</v>
      </c>
      <c r="E18" s="114">
        <f t="shared" si="0"/>
        <v>97.3151115222521</v>
      </c>
    </row>
    <row r="19" spans="1:5" ht="26.25" customHeight="1">
      <c r="A19" s="111" t="s">
        <v>124</v>
      </c>
      <c r="B19" s="112" t="s">
        <v>570</v>
      </c>
      <c r="C19" s="113">
        <f t="shared" si="1"/>
        <v>-535798900</v>
      </c>
      <c r="D19" s="113">
        <f t="shared" si="1"/>
        <v>-521413297.07</v>
      </c>
      <c r="E19" s="114">
        <f t="shared" si="0"/>
        <v>97.3151115222521</v>
      </c>
    </row>
    <row r="20" spans="1:5" ht="27" customHeight="1">
      <c r="A20" s="111" t="s">
        <v>571</v>
      </c>
      <c r="B20" s="112" t="s">
        <v>572</v>
      </c>
      <c r="C20" s="113">
        <f t="shared" si="1"/>
        <v>-535798900</v>
      </c>
      <c r="D20" s="113">
        <f t="shared" si="1"/>
        <v>-521413297.07</v>
      </c>
      <c r="E20" s="114">
        <f t="shared" si="0"/>
        <v>97.3151115222521</v>
      </c>
    </row>
    <row r="21" spans="1:5" ht="29.25" customHeight="1">
      <c r="A21" s="111" t="s">
        <v>573</v>
      </c>
      <c r="B21" s="112" t="s">
        <v>574</v>
      </c>
      <c r="C21" s="113">
        <v>-535798900</v>
      </c>
      <c r="D21" s="113">
        <v>-521413297.07</v>
      </c>
      <c r="E21" s="114">
        <f t="shared" si="0"/>
        <v>97.3151115222521</v>
      </c>
    </row>
    <row r="22" spans="1:5" ht="28.5" customHeight="1">
      <c r="A22" s="119" t="s">
        <v>125</v>
      </c>
      <c r="B22" s="112" t="s">
        <v>575</v>
      </c>
      <c r="C22" s="123">
        <f aca="true" t="shared" si="2" ref="C22:D24">C23</f>
        <v>532254000</v>
      </c>
      <c r="D22" s="123">
        <f t="shared" si="2"/>
        <v>521626479.58</v>
      </c>
      <c r="E22" s="114">
        <f t="shared" si="0"/>
        <v>98.00329909779917</v>
      </c>
    </row>
    <row r="23" spans="1:5" ht="27" customHeight="1">
      <c r="A23" s="111" t="s">
        <v>576</v>
      </c>
      <c r="B23" s="112" t="s">
        <v>577</v>
      </c>
      <c r="C23" s="113">
        <f t="shared" si="2"/>
        <v>532254000</v>
      </c>
      <c r="D23" s="113">
        <f t="shared" si="2"/>
        <v>521626479.58</v>
      </c>
      <c r="E23" s="114">
        <f t="shared" si="0"/>
        <v>98.00329909779917</v>
      </c>
    </row>
    <row r="24" spans="1:5" ht="27.75" customHeight="1">
      <c r="A24" s="111" t="s">
        <v>578</v>
      </c>
      <c r="B24" s="112" t="s">
        <v>579</v>
      </c>
      <c r="C24" s="113">
        <f t="shared" si="2"/>
        <v>532254000</v>
      </c>
      <c r="D24" s="113">
        <f t="shared" si="2"/>
        <v>521626479.58</v>
      </c>
      <c r="E24" s="114">
        <f t="shared" si="0"/>
        <v>98.00329909779917</v>
      </c>
    </row>
    <row r="25" spans="1:5" ht="30" customHeight="1">
      <c r="A25" s="111" t="s">
        <v>580</v>
      </c>
      <c r="B25" s="112" t="s">
        <v>581</v>
      </c>
      <c r="C25" s="113">
        <v>532254000</v>
      </c>
      <c r="D25" s="113">
        <v>521626479.58</v>
      </c>
      <c r="E25" s="114">
        <f t="shared" si="0"/>
        <v>98.00329909779917</v>
      </c>
    </row>
    <row r="26" spans="1:5" ht="31.5" customHeight="1">
      <c r="A26" s="119" t="s">
        <v>582</v>
      </c>
      <c r="B26" s="112" t="s">
        <v>583</v>
      </c>
      <c r="C26" s="123">
        <f aca="true" t="shared" si="3" ref="C26:D28">C27</f>
        <v>6362800</v>
      </c>
      <c r="D26" s="123">
        <f t="shared" si="3"/>
        <v>5441865</v>
      </c>
      <c r="E26" s="114">
        <f t="shared" si="0"/>
        <v>85.52626202300874</v>
      </c>
    </row>
    <row r="27" spans="1:5" ht="42" customHeight="1">
      <c r="A27" s="119" t="s">
        <v>126</v>
      </c>
      <c r="B27" s="112" t="s">
        <v>584</v>
      </c>
      <c r="C27" s="123">
        <f t="shared" si="3"/>
        <v>6362800</v>
      </c>
      <c r="D27" s="123">
        <f t="shared" si="3"/>
        <v>5441865</v>
      </c>
      <c r="E27" s="114">
        <f t="shared" si="0"/>
        <v>85.52626202300874</v>
      </c>
    </row>
    <row r="28" spans="1:5" ht="30.75" customHeight="1">
      <c r="A28" s="111" t="s">
        <v>585</v>
      </c>
      <c r="B28" s="112" t="s">
        <v>586</v>
      </c>
      <c r="C28" s="113">
        <f t="shared" si="3"/>
        <v>6362800</v>
      </c>
      <c r="D28" s="113">
        <f t="shared" si="3"/>
        <v>5441865</v>
      </c>
      <c r="E28" s="114">
        <f t="shared" si="0"/>
        <v>85.52626202300874</v>
      </c>
    </row>
    <row r="29" spans="1:5" ht="63.75" customHeight="1">
      <c r="A29" s="111" t="s">
        <v>134</v>
      </c>
      <c r="B29" s="112" t="s">
        <v>587</v>
      </c>
      <c r="C29" s="113">
        <v>6362800</v>
      </c>
      <c r="D29" s="113">
        <v>5441865</v>
      </c>
      <c r="E29" s="114">
        <f t="shared" si="0"/>
        <v>85.52626202300874</v>
      </c>
    </row>
  </sheetData>
  <sheetProtection/>
  <mergeCells count="2">
    <mergeCell ref="A3:E3"/>
    <mergeCell ref="B1:E1"/>
  </mergeCells>
  <printOptions/>
  <pageMargins left="0.7874015748031497" right="0.2362204724409449" top="0.15748031496062992" bottom="0.15748031496062992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2020-07-03T06:46:33Z</cp:lastPrinted>
  <dcterms:created xsi:type="dcterms:W3CDTF">2004-09-08T10:28:32Z</dcterms:created>
  <dcterms:modified xsi:type="dcterms:W3CDTF">2020-07-03T06:48:49Z</dcterms:modified>
  <cp:category/>
  <cp:version/>
  <cp:contentType/>
  <cp:contentStatus/>
</cp:coreProperties>
</file>