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7505" windowHeight="10905" activeTab="0"/>
  </bookViews>
  <sheets>
    <sheet name="прилож.8" sheetId="1" r:id="rId1"/>
  </sheets>
  <definedNames>
    <definedName name="_xlnm._FilterDatabase" localSheetId="0" hidden="1">'прилож.8'!$A$7:$F$281</definedName>
    <definedName name="_xlnm.Print_Area" localSheetId="0">'прилож.8'!$A$1:$I$281</definedName>
  </definedNames>
  <calcPr fullCalcOnLoad="1"/>
</workbook>
</file>

<file path=xl/sharedStrings.xml><?xml version="1.0" encoding="utf-8"?>
<sst xmlns="http://schemas.openxmlformats.org/spreadsheetml/2006/main" count="925" uniqueCount="321">
  <si>
    <t>Наименование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</si>
  <si>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</si>
  <si>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</si>
  <si>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</si>
  <si>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</si>
  <si>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</si>
  <si>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08</t>
  </si>
  <si>
    <t>10</t>
  </si>
  <si>
    <t>03</t>
  </si>
  <si>
    <t>06</t>
  </si>
  <si>
    <t>05</t>
  </si>
  <si>
    <t>Муниципальная программа "Управление муниципальными финансами"</t>
  </si>
  <si>
    <t>14</t>
  </si>
  <si>
    <t>04</t>
  </si>
  <si>
    <t>12</t>
  </si>
  <si>
    <t>Раздел</t>
  </si>
  <si>
    <t>Подраздел</t>
  </si>
  <si>
    <t>Целевая статья</t>
  </si>
  <si>
    <t>Вид расходов</t>
  </si>
  <si>
    <t>Осуществление полномочий местной администрацией (исполнительно-распорядительного органа муниципального образования)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</si>
  <si>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</si>
  <si>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13</t>
  </si>
  <si>
    <t>Реализация государственных функций, связанных с общегосударственным управлением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</si>
  <si>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</si>
  <si>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</si>
  <si>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</si>
  <si>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</si>
  <si>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</si>
  <si>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</si>
  <si>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Обслуживание муниципального долга</t>
  </si>
  <si>
    <t>730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</si>
  <si>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</si>
  <si>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</si>
  <si>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</si>
  <si>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</si>
  <si>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Своевременная уплата процентов по долговым обязательствам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</si>
  <si>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</si>
  <si>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</si>
  <si>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</si>
  <si>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</si>
  <si>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810</t>
  </si>
  <si>
    <t>Подпрограмма " Комплексная безопасность муниципальных образовательных организаций"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</si>
  <si>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</si>
  <si>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</si>
  <si>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</si>
  <si>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</si>
  <si>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</si>
  <si>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</si>
  <si>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</si>
  <si>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09 0 00 00000</t>
  </si>
  <si>
    <t>11 0 00 00000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</si>
  <si>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</si>
  <si>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</si>
  <si>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</si>
  <si>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</si>
  <si>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</si>
  <si>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</si>
  <si>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</si>
  <si>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</si>
  <si>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</si>
  <si>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</si>
  <si>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08 0 00 00000</t>
  </si>
  <si>
    <t>08 1 00 00000</t>
  </si>
  <si>
    <t>08 2 00 00000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</si>
  <si>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</si>
  <si>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</si>
  <si>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</si>
  <si>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</si>
  <si>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</si>
  <si>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</si>
  <si>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</si>
  <si>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</si>
  <si>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</si>
  <si>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</si>
  <si>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Основное мероприятие «Совершенствование социальной поддержки семьи и детей»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</si>
  <si>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</si>
  <si>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</si>
  <si>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</si>
  <si>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</si>
  <si>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02 0 01 00000</t>
  </si>
  <si>
    <t>03 1 01 00000</t>
  </si>
  <si>
    <t>03 1 01 24420</t>
  </si>
  <si>
    <t>03 3 00 00000</t>
  </si>
  <si>
    <t>03 3 01 00000</t>
  </si>
  <si>
    <t>04 0 01 00000</t>
  </si>
  <si>
    <t>05 0 01 00000</t>
  </si>
  <si>
    <t>Основное мероприятие "Обеспечение сбалансированности и устойчивости бюджетной системы"</t>
  </si>
  <si>
    <t>06 1 01 70650</t>
  </si>
  <si>
    <t>08 1 01 00000</t>
  </si>
  <si>
    <t>08 1 01 42140</t>
  </si>
  <si>
    <t>08 1 01 22030</t>
  </si>
  <si>
    <t>08 2 01 00000</t>
  </si>
  <si>
    <t>09 0 01 00000</t>
  </si>
  <si>
    <t>11 0 01 00000</t>
  </si>
  <si>
    <t>01 1 01 42100</t>
  </si>
  <si>
    <t>01 2 00 00000</t>
  </si>
  <si>
    <t>01 2 01 00000</t>
  </si>
  <si>
    <t>Основное мероприятие - реализация мероприятий по обеспечению безопасных условий в образовательных учреждениях</t>
  </si>
  <si>
    <t>08 1 01 51200</t>
  </si>
  <si>
    <t>01 1 02 42100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</si>
  <si>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</si>
  <si>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Общее образование</t>
  </si>
  <si>
    <t>Дополнительное образование детей</t>
  </si>
  <si>
    <t>Другие вопросы в области образования</t>
  </si>
  <si>
    <t>Премии и гранты</t>
  </si>
  <si>
    <t>350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</si>
  <si>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</si>
  <si>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</si>
  <si>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</si>
  <si>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</si>
  <si>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</si>
  <si>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</si>
  <si>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</si>
  <si>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Всего расходы</t>
  </si>
  <si>
    <t>Резервные средства</t>
  </si>
  <si>
    <t>870</t>
  </si>
  <si>
    <t>Софинансирование субсидии на реализацию мероприятий государственной программы РК " Развитие образования"</t>
  </si>
  <si>
    <t>12 0 00 00000</t>
  </si>
  <si>
    <t>Благоустройство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</si>
  <si>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</si>
  <si>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</si>
  <si>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Расходы на обеспечение деятельности учреждения физической культуры</t>
  </si>
  <si>
    <t>05 0 01 24820</t>
  </si>
  <si>
    <t>08 1 01 12020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</si>
  <si>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</si>
  <si>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</si>
  <si>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</si>
  <si>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</si>
  <si>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</si>
  <si>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</si>
  <si>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</si>
  <si>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</si>
  <si>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</si>
  <si>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Исполнение судебных актов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</si>
  <si>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</si>
  <si>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</si>
  <si>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</si>
  <si>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</si>
  <si>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</si>
  <si>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</si>
  <si>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410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</si>
  <si>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</si>
  <si>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</si>
  <si>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</si>
  <si>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</si>
  <si>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Софинансирование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</si>
  <si>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620</t>
  </si>
  <si>
    <t>Субсидии автономным учреждениям</t>
  </si>
  <si>
    <t>Софинансирование за счет средств местного бюджета субсидии на развитие и поддержку малого и среднего предпринимательства</t>
  </si>
  <si>
    <t>Резервные фонды местных администраций</t>
  </si>
  <si>
    <t>12 0 00 70500</t>
  </si>
  <si>
    <t>13 0 00 00000</t>
  </si>
  <si>
    <t>13 0 01 00000</t>
  </si>
  <si>
    <t>Расходы на выплаты персоналу  учреждений</t>
  </si>
  <si>
    <t>Расходы на выплаты персоналу учреждений</t>
  </si>
  <si>
    <t>Расходы на выплаты персоналу казенных  учреждений</t>
  </si>
  <si>
    <t>01 1 02 L3040</t>
  </si>
  <si>
    <t>Мероприятия в области коммунального хозяйства</t>
  </si>
  <si>
    <t>08 1 01 42200</t>
  </si>
  <si>
    <t>08 1 01 20223</t>
  </si>
  <si>
    <t>01 1 02 20223</t>
  </si>
  <si>
    <t>01 1 01 20223</t>
  </si>
  <si>
    <t>03 1 01 20223</t>
  </si>
  <si>
    <t>Расходы на обеспечение деятельности учреждений культуры в части оплаты коммунальных услуг</t>
  </si>
  <si>
    <t>05 0 01 20223</t>
  </si>
  <si>
    <t>Содержание МКУ "Служба по вопросам похоронного дела"</t>
  </si>
  <si>
    <t>Другие вопросы в области жилищно-коммунального хозяйства</t>
  </si>
  <si>
    <t>14 0 00 00000</t>
  </si>
  <si>
    <t>14 0 01 00000</t>
  </si>
  <si>
    <t xml:space="preserve">Основное мероприятие "Оказание консультативной, информационной, имущественной и финансовой поддержки малому и среднему предпринимательству на муниципальном уровне" </t>
  </si>
  <si>
    <t>Расходы за счет 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</si>
  <si>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</si>
  <si>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на реализацию мероприятий государственной программы РК " Развитие образования"</t>
  </si>
  <si>
    <t>Расходы за счет субсидии на организацию бесплатного горячего питания обучающихся</t>
  </si>
  <si>
    <t>Расходы за счет субсидии на организацию отдыха детей в каникулярное время</t>
  </si>
  <si>
    <t>Софинансирование за счет средств местного бюджета субсидии на организацию отдыха детей в каникулярное время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</si>
  <si>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</si>
  <si>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на содержание МКУ "ЦУМИ И ЗР СУОЯРВСКОГО РАЙОНА"</t>
  </si>
  <si>
    <t>Социальное обеспечение</t>
  </si>
  <si>
    <t xml:space="preserve">Организация и содержание мест захоронения </t>
  </si>
  <si>
    <t>09 0 01 S3240</t>
  </si>
  <si>
    <t xml:space="preserve">к решению Совета Суоярвского муниципального   </t>
  </si>
  <si>
    <t>округа "О бюджете Суоярвского муниципального округа на 2023 год и плановый период 2024 и 2025 года"</t>
  </si>
  <si>
    <t xml:space="preserve">Развитие общего и дополнительного образования                                    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</si>
  <si>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Основное мероприятие «Организация оздоровительных и профильных лагерей, смен, трудоустройство детей в каникулярное время"</t>
  </si>
  <si>
    <t>Муниципальная программа "Молодежь Суоярвского муниципального округа"</t>
  </si>
  <si>
    <t>Основное мероприятие «Реализация приоритетных направлений молодежной политики Суоярвского муниципального округа»</t>
  </si>
  <si>
    <t>Муниципальная программа "Развитие культуры Суоярвского муниципального округа"</t>
  </si>
  <si>
    <t>Основное мероприятие «Организация культурно-досуговой деятельности"</t>
  </si>
  <si>
    <t>Подпрограмма "Организация культурно-досуговой деятельности в Суоярвском муниципальном округе"</t>
  </si>
  <si>
    <t>Муниципальная программа "Развитие физической культуры и спорта в Суоярвском муниципальном округе"</t>
  </si>
  <si>
    <t>Основное мероприятие " Развитие массовой физической культуры и спорта"</t>
  </si>
  <si>
    <t>Подпрограмма "Управление муниципальным долгом Суоярвского муниципального округа"</t>
  </si>
  <si>
    <t>Основное мероприятие "Повышение эффективности муниципального управления в администрации Суоярвского муниципального округа"</t>
  </si>
  <si>
    <t>Подпрограмма "Социальная поддержка"</t>
  </si>
  <si>
    <t>Основное мероприятие "Создание условий для роста благосостояния граждан -  получателей мер социальной поддержки"</t>
  </si>
  <si>
    <t>Муниципальная программа "Развитие и поддержка малого и среднего предпринимательства, а также физических лиц, применяющих специальный налоговый режим «Налог на профессиональный доход» на территории Суоярвского муниципального округа"</t>
  </si>
  <si>
    <t>Муниципальная программа "Профилактика правонарушений и преступлений в Суоярвском  муниципальном округе"</t>
  </si>
  <si>
    <t>Основное мероприятие "Совершенствование системы профилактики правонарушений, обеспечение правопорядка и общественной безопасности граждан"</t>
  </si>
  <si>
    <t>Муниципальная программа "Обеспечение безопасности жизнедеятельности населения Суоярвского муниципального округа"</t>
  </si>
  <si>
    <t>Основное мероприятие: "Мероприятия по предупреждению и ликвидации чрезвычайных ситуаций"</t>
  </si>
  <si>
    <t>Муниципальная программа "Профилактика терроризма и экстремизма, а также минимизация и (или) ликвидация последствий его проявления на территории Суоярвского муниципального округа"</t>
  </si>
  <si>
    <t>Основное мероприятие "Создание и совершенствование системы по участию муниципального округа в профилактике терроризма и экстремизма, а также минимизации и (или) ликвидации последствий проявлений терроризма и экстремизма на территории Суоярвского муниципального округа"</t>
  </si>
  <si>
    <t xml:space="preserve">Подпрограмма "Организация отдыха и оздоровление детей"           </t>
  </si>
  <si>
    <t>Обеспечение деятельности дворцов и домов культуры, других учреждений культуры.</t>
  </si>
  <si>
    <t>03 3 01 24400</t>
  </si>
  <si>
    <t>03 3 01 20223</t>
  </si>
  <si>
    <t>Расходы на обеспечение деятельности учреждений в части оплаты коммунальных услуг</t>
  </si>
  <si>
    <t xml:space="preserve">Расходы на льготное питание 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</si>
  <si>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организациях,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</si>
  <si>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06 1 01 00000</t>
  </si>
  <si>
    <t>Расходы за счет субвенции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</si>
  <si>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 xml:space="preserve">Расходы за счет единой субвенции </t>
  </si>
  <si>
    <t>Расходы за счет 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</si>
  <si>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08 2 01 84910</t>
  </si>
  <si>
    <t>08 2 01 42200</t>
  </si>
  <si>
    <t>08 2 01 R0820</t>
  </si>
  <si>
    <t>08 1 01 74570</t>
  </si>
  <si>
    <t>Муниципальная программа "Развитие транспортной   инфраструктуры и осуществления дорожной деятельности на территории Суоярвского муниципального округа"</t>
  </si>
  <si>
    <t>Основное мероприятие "Повышение уровня безопасности движения, доступности и качества оказываемых услуг транспортного комплекса для населения."</t>
  </si>
  <si>
    <t>04 0 01 70610</t>
  </si>
  <si>
    <t>Муниципальная программа "Комплексное развитие жилищно-коммунальной сферы Суоярвского муниципального округа и управление недвижимостью"</t>
  </si>
  <si>
    <t>Подпрограмма "Развитие коммунальной сферы Суоярвского муниципального округа"</t>
  </si>
  <si>
    <t>Основное мероприятие "Сбалансированное, перспективное развития систем коммунальной инфраструктуры Суоярвского муниципального округа."</t>
  </si>
  <si>
    <t>07 0 00 00000</t>
  </si>
  <si>
    <t>07 1 00 00000</t>
  </si>
  <si>
    <t>07 1 01 00000</t>
  </si>
  <si>
    <t>Подпрограмма " Управление муниципальным имуществом и земельными ресурсами Суоярвского муниципального округа"</t>
  </si>
  <si>
    <t>Основное мероприятие "Повышение эффективности управления, распоряжения и использования имущества и земельных ресурсов"</t>
  </si>
  <si>
    <t>07 1 01 22040</t>
  </si>
  <si>
    <t>07 1 01 75010</t>
  </si>
  <si>
    <t>07 1 01 73500</t>
  </si>
  <si>
    <t>07 1 01 73600</t>
  </si>
  <si>
    <t>07 2 00 00000</t>
  </si>
  <si>
    <t>07 2 01 00000</t>
  </si>
  <si>
    <t>07 2 01 73510</t>
  </si>
  <si>
    <t>Подпрограмма " Благоустройство территорий Суоярвского муниципального округа"</t>
  </si>
  <si>
    <t>07 3 00 00000</t>
  </si>
  <si>
    <t>07 3 01 00000</t>
  </si>
  <si>
    <t>Основное мероприятие "Повышение качества городской среды за счет благоустройства территории муниципального округа, надежного функционирования объектов внешнего благоустройства"</t>
  </si>
  <si>
    <t>Софинансирование иных межбюджетных трансфертов на реализацию проекта "Народный бюджет" за счет средств местного бюджета</t>
  </si>
  <si>
    <t>07 3 01 S4200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</si>
  <si>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</si>
  <si>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Софинансирование cубсидии на поддержку местных инициатив граждан, проживающих в городских и сельских поселениях РК за счет местного бюджета</t>
  </si>
  <si>
    <t>Уличное освещение на территории поселения</t>
  </si>
  <si>
    <t>Прочие мероприятия по благоустройству</t>
  </si>
  <si>
    <t>Реализация программ формирования современной городской среды за счет своих средств</t>
  </si>
  <si>
    <t>Софинансирование иных межбюджетных трансфертов на поддержку развития территориального самоуправления  за счет средств местного бюджета</t>
  </si>
  <si>
    <t>07 3 01 S3400</t>
  </si>
  <si>
    <t>07 3 01 S3140</t>
  </si>
  <si>
    <t>07 3 01 76010</t>
  </si>
  <si>
    <t>07 3 01 76040</t>
  </si>
  <si>
    <t>07 3 01 76050</t>
  </si>
  <si>
    <t>07 3 01 S4070</t>
  </si>
  <si>
    <t>07 3 01 26040</t>
  </si>
  <si>
    <t>Муниципальная программа "Формирование современной городской среды на территории Суоярвского муниципального округа"</t>
  </si>
  <si>
    <t>Основное мероприятие "Повышение качества и комфорта городской среды на территории Суоярвского муниципального  округа"</t>
  </si>
  <si>
    <t>13 0 01 75550</t>
  </si>
  <si>
    <t>Реализация программ формирования современной городской среды в рамках нацпроекта</t>
  </si>
  <si>
    <t>13 0 F2 55550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</si>
  <si>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</si>
  <si>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01 1 02 53030</t>
  </si>
  <si>
    <t>03 3 01 S3250</t>
  </si>
  <si>
    <t>Софинансирование за счет средств местного бюджета  субсидии на реализацию мероприятий госпрограммы РК "Развитие физической культуры, спорта, и совершенствование молодежной политики" (в целях развития системы спортивной подготовки) за счет своих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</si>
  <si>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</si>
  <si>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07 3 01 42180</t>
  </si>
  <si>
    <r>
  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расходов бюджета Суоярвского муниципального округа на 2024 и 2025 год</t>
    </r>
  </si>
  <si>
    <t>2024 год   сумма,руб.</t>
  </si>
  <si>
    <t>2025 год   сумма,руб.</t>
  </si>
  <si>
    <t>Приложение № 8</t>
  </si>
  <si>
    <t>Осуществление первичного воинского учета на территориях, где отсутствуют военные комиссариаты</t>
  </si>
  <si>
    <t>08 1 01 51180</t>
  </si>
  <si>
    <t>Основное мероприятие «Организация деятельности централизованной бухгалтерии по предоставлению услуг бухгалтерского учета»</t>
  </si>
  <si>
    <t>Обеспечение реализации программы и прочие мероприятия в области образования</t>
  </si>
  <si>
    <t>01 2 01 70795</t>
  </si>
  <si>
    <t>Реализация мероприятий по финансированию трудоустройства подростков в каникулярное время</t>
  </si>
  <si>
    <t>01 3 01 77940</t>
  </si>
  <si>
    <t>01 4 01 77930</t>
  </si>
  <si>
    <t>01 1 03 00000</t>
  </si>
  <si>
    <t>Охрана семьи и детства</t>
  </si>
  <si>
    <t>01 1 03 24350</t>
  </si>
  <si>
    <t>01 1 03 77950</t>
  </si>
  <si>
    <t>01 1 03 42190</t>
  </si>
  <si>
    <t>01 1 04 00000</t>
  </si>
  <si>
    <t>01 1 04 42100</t>
  </si>
  <si>
    <t>01 1 04 43210</t>
  </si>
  <si>
    <t>01 1 04 S3210</t>
  </si>
  <si>
    <t>01 1 04 42030</t>
  </si>
  <si>
    <t>02 0 01 77920</t>
  </si>
  <si>
    <t>Подпрограмма "Организация библиотечного обслуживания населения Суоярвского муниципального округа, музейного дела, проведение кинопоказа для населения, организация выдачи архивных справок для населения "</t>
  </si>
  <si>
    <t>Расходы на  обеспечение мероприятий по подписке периодических изданий</t>
  </si>
  <si>
    <t>03 1 01 70226</t>
  </si>
  <si>
    <t>05 0 01 S3230</t>
  </si>
  <si>
    <t>Расходы на обеспечение мероприятий , направленных на профилактику правонарушений, обеспечение правопорядка и общественной безопасности граждан</t>
  </si>
  <si>
    <t>12 0 00 77960</t>
  </si>
  <si>
    <t>Реализация прочих мероприятий, направленных на повышение    безопасности населения, объектов экономики</t>
  </si>
  <si>
    <t>Национальный проект "Формирование комфортной городской среды"</t>
  </si>
  <si>
    <t>13 0 F2 00000</t>
  </si>
  <si>
    <t>14 0 01 77970</t>
  </si>
  <si>
    <t>Основное мероприятие «Развитие библиотечного, музейного  дела и кинематографии"</t>
  </si>
  <si>
    <t>Обеспечение реализации программы и прочие мероприятия в области развития физкультуры и спорта</t>
  </si>
  <si>
    <t>05 0 01 77980</t>
  </si>
  <si>
    <t>08 2 01 77910</t>
  </si>
  <si>
    <t>11 0 01 77900</t>
  </si>
  <si>
    <t>Муниципальная программа "Развитие образования Суоярвского муниципального округа"</t>
  </si>
  <si>
    <t>Расходы на обеспечение деятельности дошкольных учреждений в части оплаты коммунальных услуг</t>
  </si>
  <si>
    <t>Приведение в нормативное состояние образовательные учреждения в рамках подпрограммы "Комплексная безопасность муниципальных образовательных организаций"</t>
  </si>
  <si>
    <t>Расходы на энергосберегающие мероприятия и снижение энергоёмкости в рамках подпрограммы "Энергосбережение и повышение энергетической эффективности"</t>
  </si>
  <si>
    <t>Признание и поддержка талантливой молодежи в рамках муниципальной программы "Молодежь Суоярвского муниципального округа"</t>
  </si>
  <si>
    <t>Расходы на  обеспечение деятельности учреждения МУК "Суоярвская ЦБС"</t>
  </si>
  <si>
    <t>Содержание автомобильных дорог и инженерных сооружений на них в границах округа</t>
  </si>
  <si>
    <t>Расходы на содержание МКУ "Центр  информационно-хозяйственного обслуживания"</t>
  </si>
  <si>
    <t>Расходы за счет единой субвенции бюджетам муниципальных округов</t>
  </si>
  <si>
    <t>Мероприятия в рамках подпрограммы "Социальная поддержка"</t>
  </si>
  <si>
    <t>Прочие мероприятия в рамках муниципальной программы "Профилактика терроризма и экстремизма,на территории Суоярвского муниципального округа"</t>
  </si>
  <si>
    <t>Функционирование  высшего должностного  лица  субъекта РФ  и  органа  местного  самоуправления</t>
  </si>
  <si>
    <t>Глава  муниципального  образования</t>
  </si>
  <si>
    <t>08 1 01 10100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</si>
  <si>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</si>
  <si>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Возмещение расходов, связанных  с  осуществлением  депутатской  деятельности  депутатам  представительного  органа</t>
  </si>
  <si>
    <t>08 1 01 12010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</si>
</sst>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2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wrapText="1"/>
    </xf>
    <xf numFmtId="0" fontId="8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4" fontId="2" fillId="33" borderId="13" xfId="0" applyNumberFormat="1" applyFont="1" applyFill="1" applyBorder="1" applyAlignment="1">
      <alignment horizontal="right"/>
    </xf>
    <xf numFmtId="4" fontId="9" fillId="32" borderId="13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9" fillId="34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6" fillId="32" borderId="14" xfId="0" applyNumberFormat="1" applyFont="1" applyFill="1" applyBorder="1" applyAlignment="1">
      <alignment horizontal="center"/>
    </xf>
    <xf numFmtId="49" fontId="9" fillId="32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center"/>
    </xf>
    <xf numFmtId="4" fontId="9" fillId="35" borderId="13" xfId="0" applyNumberFormat="1" applyFont="1" applyFill="1" applyBorder="1" applyAlignment="1">
      <alignment horizontal="right"/>
    </xf>
    <xf numFmtId="49" fontId="9" fillId="35" borderId="17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center" wrapText="1"/>
    </xf>
    <xf numFmtId="49" fontId="9" fillId="35" borderId="19" xfId="0" applyNumberFormat="1" applyFont="1" applyFill="1" applyBorder="1" applyAlignment="1">
      <alignment horizontal="center"/>
    </xf>
    <xf numFmtId="4" fontId="9" fillId="35" borderId="20" xfId="0" applyNumberFormat="1" applyFont="1" applyFill="1" applyBorder="1" applyAlignment="1">
      <alignment horizontal="right"/>
    </xf>
    <xf numFmtId="4" fontId="2" fillId="36" borderId="13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49" fontId="2" fillId="33" borderId="14" xfId="0" applyNumberFormat="1" applyFont="1" applyFill="1" applyBorder="1" applyAlignment="1" applyProtection="1">
      <alignment horizontal="center"/>
      <protection/>
    </xf>
    <xf numFmtId="4" fontId="9" fillId="33" borderId="13" xfId="0" applyNumberFormat="1" applyFont="1" applyFill="1" applyBorder="1" applyAlignment="1">
      <alignment horizontal="right" wrapText="1"/>
    </xf>
    <xf numFmtId="4" fontId="2" fillId="33" borderId="13" xfId="0" applyNumberFormat="1" applyFont="1" applyFill="1" applyBorder="1" applyAlignment="1">
      <alignment horizontal="right" wrapText="1"/>
    </xf>
    <xf numFmtId="4" fontId="2" fillId="36" borderId="22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" fontId="2" fillId="33" borderId="13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4" xfId="0" applyNumberFormat="1" applyFont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13" fillId="0" borderId="14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 applyProtection="1">
      <alignment horizontal="right"/>
      <protection locked="0"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" fontId="12" fillId="33" borderId="13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4" fillId="33" borderId="10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/>
    </xf>
    <xf numFmtId="4" fontId="2" fillId="33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4" fontId="3" fillId="33" borderId="21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4" fontId="2" fillId="33" borderId="21" xfId="0" applyNumberFormat="1" applyFont="1" applyFill="1" applyBorder="1" applyAlignment="1">
      <alignment horizontal="right"/>
    </xf>
    <xf numFmtId="4" fontId="9" fillId="33" borderId="2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" fontId="9" fillId="35" borderId="21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4" fontId="9" fillId="35" borderId="19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 applyProtection="1">
      <alignment horizontal="right"/>
      <protection locked="0"/>
    </xf>
    <xf numFmtId="4" fontId="3" fillId="33" borderId="14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 wrapText="1"/>
    </xf>
    <xf numFmtId="4" fontId="9" fillId="35" borderId="14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12" fillId="33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9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/>
    </xf>
    <xf numFmtId="4" fontId="9" fillId="33" borderId="32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/>
    </xf>
    <xf numFmtId="4" fontId="9" fillId="33" borderId="34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4" fontId="8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56" fillId="0" borderId="12" xfId="0" applyFont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212">
      <selection activeCell="J277" sqref="J277"/>
    </sheetView>
  </sheetViews>
  <sheetFormatPr defaultColWidth="9.140625" defaultRowHeight="15"/>
  <cols>
    <col min="1" max="1" width="71.140625" style="7" customWidth="1"/>
    <col min="2" max="2" width="14.57421875" style="8" customWidth="1"/>
    <col min="3" max="3" width="6.421875" style="8" hidden="1" customWidth="1"/>
    <col min="4" max="4" width="5.140625" style="8" hidden="1" customWidth="1"/>
    <col min="5" max="5" width="4.7109375" style="8" customWidth="1"/>
    <col min="6" max="6" width="16.421875" style="7" customWidth="1"/>
    <col min="7" max="7" width="17.421875" style="7" hidden="1" customWidth="1"/>
    <col min="8" max="8" width="17.140625" style="7" hidden="1" customWidth="1"/>
    <col min="9" max="9" width="17.421875" style="7" customWidth="1"/>
    <col min="10" max="16384" width="9.140625" style="7" customWidth="1"/>
  </cols>
  <sheetData>
    <row r="1" spans="2:6" ht="15">
      <c r="B1" s="140" t="s">
        <v>269</v>
      </c>
      <c r="C1" s="141"/>
      <c r="D1" s="141"/>
      <c r="E1" s="141"/>
      <c r="F1" s="141"/>
    </row>
    <row r="2" spans="2:6" ht="15">
      <c r="B2" s="140" t="s">
        <v>181</v>
      </c>
      <c r="C2" s="141"/>
      <c r="D2" s="141"/>
      <c r="E2" s="141"/>
      <c r="F2" s="141"/>
    </row>
    <row r="3" spans="2:6" ht="42" customHeight="1">
      <c r="B3" s="142" t="s">
        <v>182</v>
      </c>
      <c r="C3" s="141"/>
      <c r="D3" s="141"/>
      <c r="E3" s="141"/>
      <c r="F3" s="141"/>
    </row>
    <row r="4" ht="15" customHeight="1">
      <c r="F4" s="3"/>
    </row>
    <row r="5" spans="1:6" ht="47.25" customHeight="1">
      <c r="A5" s="143" t="s">
        <v>266</v>
      </c>
      <c r="B5" s="143"/>
      <c r="C5" s="143"/>
      <c r="D5" s="143"/>
      <c r="E5" s="143"/>
      <c r="F5" s="143"/>
    </row>
    <row r="6" spans="1:9" ht="15.75" thickBot="1">
      <c r="A6" s="4"/>
      <c r="B6" s="5"/>
      <c r="C6" s="5"/>
      <c r="D6" s="5"/>
      <c r="E6" s="5"/>
      <c r="F6" s="6"/>
      <c r="I6" s="18"/>
    </row>
    <row r="7" spans="1:9" ht="12.75" customHeight="1">
      <c r="A7" s="146" t="s">
        <v>0</v>
      </c>
      <c r="B7" s="148" t="s">
        <v>17</v>
      </c>
      <c r="C7" s="150" t="s">
        <v>15</v>
      </c>
      <c r="D7" s="135" t="s">
        <v>16</v>
      </c>
      <c r="E7" s="135" t="s">
        <v>18</v>
      </c>
      <c r="F7" s="144" t="s">
        <v>267</v>
      </c>
      <c r="G7" s="158"/>
      <c r="H7" s="158"/>
      <c r="I7" s="138" t="s">
        <v>268</v>
      </c>
    </row>
    <row r="8" spans="1:9" ht="15">
      <c r="A8" s="147"/>
      <c r="B8" s="149"/>
      <c r="C8" s="151"/>
      <c r="D8" s="136"/>
      <c r="E8" s="136"/>
      <c r="F8" s="145"/>
      <c r="G8" s="159"/>
      <c r="H8" s="159"/>
      <c r="I8" s="139"/>
    </row>
    <row r="9" spans="1:9" ht="9" customHeight="1">
      <c r="A9" s="147"/>
      <c r="B9" s="149"/>
      <c r="C9" s="151"/>
      <c r="D9" s="136"/>
      <c r="E9" s="136"/>
      <c r="F9" s="145"/>
      <c r="G9" s="159"/>
      <c r="H9" s="159"/>
      <c r="I9" s="139"/>
    </row>
    <row r="10" spans="1:9" ht="15">
      <c r="A10" s="147"/>
      <c r="B10" s="149"/>
      <c r="C10" s="151"/>
      <c r="D10" s="136"/>
      <c r="E10" s="136"/>
      <c r="F10" s="145"/>
      <c r="G10" s="159"/>
      <c r="H10" s="159"/>
      <c r="I10" s="139"/>
    </row>
    <row r="11" spans="1:9" ht="15">
      <c r="A11" s="147"/>
      <c r="B11" s="149"/>
      <c r="C11" s="151"/>
      <c r="D11" s="136"/>
      <c r="E11" s="136"/>
      <c r="F11" s="145"/>
      <c r="G11" s="159"/>
      <c r="H11" s="159"/>
      <c r="I11" s="139"/>
    </row>
    <row r="12" spans="1:9" ht="15.75" thickBot="1">
      <c r="A12" s="147"/>
      <c r="B12" s="149"/>
      <c r="C12" s="152"/>
      <c r="D12" s="153"/>
      <c r="E12" s="137"/>
      <c r="F12" s="145"/>
      <c r="G12" s="159"/>
      <c r="H12" s="159"/>
      <c r="I12" s="139"/>
    </row>
    <row r="13" spans="1:9" ht="26.25" customHeight="1">
      <c r="A13" s="53" t="s">
        <v>304</v>
      </c>
      <c r="B13" s="54" t="s">
        <v>51</v>
      </c>
      <c r="C13" s="54"/>
      <c r="D13" s="54"/>
      <c r="E13" s="54"/>
      <c r="F13" s="109">
        <f>F14+F101+F110+F114</f>
        <v>338033534.53</v>
      </c>
      <c r="G13" s="160"/>
      <c r="H13" s="161"/>
      <c r="I13" s="55">
        <f>I14+I101+I110+I114</f>
        <v>363202584.47</v>
      </c>
    </row>
    <row r="14" spans="1:9" ht="60.75" customHeight="1">
      <c r="A14" s="10" t="s">
        <v>183</v>
      </c>
      <c r="B14" s="25" t="s">
        <v>52</v>
      </c>
      <c r="C14" s="25"/>
      <c r="D14" s="25"/>
      <c r="E14" s="25"/>
      <c r="F14" s="110">
        <f>F15+F36+F76+F87</f>
        <v>335523934.53</v>
      </c>
      <c r="G14" s="160"/>
      <c r="H14" s="161"/>
      <c r="I14" s="24">
        <f>I15+I36+I76+I87</f>
        <v>360761084.47</v>
      </c>
    </row>
    <row r="15" spans="1:9" ht="30.75" customHeight="1">
      <c r="A15" s="66" t="s">
        <v>64</v>
      </c>
      <c r="B15" s="25" t="s">
        <v>65</v>
      </c>
      <c r="C15" s="25"/>
      <c r="D15" s="25"/>
      <c r="E15" s="25"/>
      <c r="F15" s="110">
        <f>F16</f>
        <v>84541825</v>
      </c>
      <c r="G15" s="160"/>
      <c r="H15" s="161"/>
      <c r="I15" s="24">
        <f>I16</f>
        <v>91653418</v>
      </c>
    </row>
    <row r="16" spans="1:9" ht="14.25" customHeight="1">
      <c r="A16" s="10" t="s">
        <v>23</v>
      </c>
      <c r="B16" s="26"/>
      <c r="C16" s="27" t="s">
        <v>1</v>
      </c>
      <c r="D16" s="27" t="s">
        <v>2</v>
      </c>
      <c r="E16" s="28"/>
      <c r="F16" s="111">
        <f>F17+F19+F21+F23+F29+F33</f>
        <v>84541825</v>
      </c>
      <c r="G16" s="103">
        <f>G17+G19+G21+G23+G29+G33</f>
        <v>0</v>
      </c>
      <c r="H16" s="22">
        <f>H17+H19+H21+H23+H29+H33</f>
        <v>0</v>
      </c>
      <c r="I16" s="22">
        <f>I17+I19+I21+I23+I29+I33</f>
        <v>91653418</v>
      </c>
    </row>
    <row r="17" spans="1:9" ht="26.25" customHeight="1">
      <c r="A17" s="1" t="s">
        <v>305</v>
      </c>
      <c r="B17" s="29" t="s">
        <v>161</v>
      </c>
      <c r="C17" s="29"/>
      <c r="D17" s="29"/>
      <c r="E17" s="29"/>
      <c r="F17" s="111">
        <f>F18</f>
        <v>5409300</v>
      </c>
      <c r="G17" s="161"/>
      <c r="H17" s="161"/>
      <c r="I17" s="22">
        <f>I18</f>
        <v>5409300</v>
      </c>
    </row>
    <row r="18" spans="1:9" ht="26.25" customHeight="1">
      <c r="A18" s="1" t="s">
        <v>125</v>
      </c>
      <c r="B18" s="29" t="s">
        <v>161</v>
      </c>
      <c r="C18" s="29"/>
      <c r="D18" s="29"/>
      <c r="E18" s="29" t="s">
        <v>124</v>
      </c>
      <c r="F18" s="111">
        <v>5409300</v>
      </c>
      <c r="G18" s="162"/>
      <c r="H18" s="162"/>
      <c r="I18" s="22">
        <v>5409300</v>
      </c>
    </row>
    <row r="19" spans="1:9" ht="15.75" customHeight="1">
      <c r="A19" s="11" t="s">
        <v>24</v>
      </c>
      <c r="B19" s="29" t="s">
        <v>66</v>
      </c>
      <c r="C19" s="29" t="s">
        <v>1</v>
      </c>
      <c r="D19" s="29" t="s">
        <v>2</v>
      </c>
      <c r="E19" s="29"/>
      <c r="F19" s="111">
        <f>F20</f>
        <v>12000000</v>
      </c>
      <c r="G19" s="161"/>
      <c r="H19" s="161"/>
      <c r="I19" s="22">
        <f>I20</f>
        <v>12000000</v>
      </c>
    </row>
    <row r="20" spans="1:9" ht="18" customHeight="1">
      <c r="A20" s="1" t="s">
        <v>125</v>
      </c>
      <c r="B20" s="29" t="s">
        <v>66</v>
      </c>
      <c r="C20" s="30" t="s">
        <v>1</v>
      </c>
      <c r="D20" s="30" t="s">
        <v>2</v>
      </c>
      <c r="E20" s="29" t="s">
        <v>124</v>
      </c>
      <c r="F20" s="111">
        <v>12000000</v>
      </c>
      <c r="G20" s="162"/>
      <c r="H20" s="162"/>
      <c r="I20" s="22">
        <v>12000000</v>
      </c>
    </row>
    <row r="21" spans="1:9" ht="15" customHeight="1">
      <c r="A21" s="11" t="s">
        <v>208</v>
      </c>
      <c r="B21" s="29" t="s">
        <v>67</v>
      </c>
      <c r="C21" s="29" t="s">
        <v>1</v>
      </c>
      <c r="D21" s="29" t="s">
        <v>2</v>
      </c>
      <c r="E21" s="29"/>
      <c r="F21" s="111">
        <f>F22</f>
        <v>200000</v>
      </c>
      <c r="G21" s="161"/>
      <c r="H21" s="161"/>
      <c r="I21" s="22">
        <f>I22</f>
        <v>200000</v>
      </c>
    </row>
    <row r="22" spans="1:9" ht="17.25" customHeight="1">
      <c r="A22" s="1" t="s">
        <v>125</v>
      </c>
      <c r="B22" s="29" t="s">
        <v>67</v>
      </c>
      <c r="C22" s="30" t="s">
        <v>1</v>
      </c>
      <c r="D22" s="30" t="s">
        <v>2</v>
      </c>
      <c r="E22" s="29" t="s">
        <v>124</v>
      </c>
      <c r="F22" s="111">
        <v>200000</v>
      </c>
      <c r="G22" s="162"/>
      <c r="H22" s="163"/>
      <c r="I22" s="22">
        <v>200000</v>
      </c>
    </row>
    <row r="23" spans="1:9" ht="15.75" customHeight="1">
      <c r="A23" s="11" t="s">
        <v>25</v>
      </c>
      <c r="B23" s="29" t="s">
        <v>68</v>
      </c>
      <c r="C23" s="29" t="s">
        <v>1</v>
      </c>
      <c r="D23" s="29" t="s">
        <v>2</v>
      </c>
      <c r="E23" s="29"/>
      <c r="F23" s="111">
        <f>SUM(F24:F28)</f>
        <v>11420300</v>
      </c>
      <c r="G23" s="161"/>
      <c r="H23" s="161"/>
      <c r="I23" s="22">
        <f>SUM(I24:I28)</f>
        <v>8794500</v>
      </c>
    </row>
    <row r="24" spans="1:9" ht="16.5" customHeight="1">
      <c r="A24" s="1" t="s">
        <v>153</v>
      </c>
      <c r="B24" s="29" t="s">
        <v>68</v>
      </c>
      <c r="C24" s="30" t="s">
        <v>1</v>
      </c>
      <c r="D24" s="30" t="s">
        <v>2</v>
      </c>
      <c r="E24" s="29" t="s">
        <v>126</v>
      </c>
      <c r="F24" s="111">
        <f>7058800+210000+2131500</f>
        <v>9400300</v>
      </c>
      <c r="G24" s="161"/>
      <c r="H24" s="161"/>
      <c r="I24" s="22">
        <v>6774500</v>
      </c>
    </row>
    <row r="25" spans="1:9" ht="18" customHeight="1">
      <c r="A25" s="1" t="s">
        <v>125</v>
      </c>
      <c r="B25" s="29" t="s">
        <v>68</v>
      </c>
      <c r="C25" s="30" t="s">
        <v>1</v>
      </c>
      <c r="D25" s="30" t="s">
        <v>2</v>
      </c>
      <c r="E25" s="29" t="s">
        <v>124</v>
      </c>
      <c r="F25" s="111">
        <v>1500000</v>
      </c>
      <c r="G25" s="162"/>
      <c r="H25" s="162"/>
      <c r="I25" s="22">
        <v>1500000</v>
      </c>
    </row>
    <row r="26" spans="1:9" ht="17.25" customHeight="1">
      <c r="A26" s="1" t="s">
        <v>131</v>
      </c>
      <c r="B26" s="29" t="s">
        <v>68</v>
      </c>
      <c r="C26" s="30" t="s">
        <v>1</v>
      </c>
      <c r="D26" s="30" t="s">
        <v>2</v>
      </c>
      <c r="E26" s="29" t="s">
        <v>130</v>
      </c>
      <c r="F26" s="111">
        <v>400000</v>
      </c>
      <c r="G26" s="162"/>
      <c r="H26" s="162"/>
      <c r="I26" s="22">
        <v>400000</v>
      </c>
    </row>
    <row r="27" spans="1:9" ht="15" customHeight="1">
      <c r="A27" s="2" t="s">
        <v>133</v>
      </c>
      <c r="B27" s="29" t="s">
        <v>68</v>
      </c>
      <c r="C27" s="30" t="s">
        <v>1</v>
      </c>
      <c r="D27" s="30" t="s">
        <v>2</v>
      </c>
      <c r="E27" s="29" t="s">
        <v>132</v>
      </c>
      <c r="F27" s="111">
        <v>10000</v>
      </c>
      <c r="G27" s="162"/>
      <c r="H27" s="162"/>
      <c r="I27" s="22">
        <v>10000</v>
      </c>
    </row>
    <row r="28" spans="1:9" ht="16.5" customHeight="1">
      <c r="A28" s="1" t="s">
        <v>135</v>
      </c>
      <c r="B28" s="29" t="s">
        <v>68</v>
      </c>
      <c r="C28" s="30" t="s">
        <v>1</v>
      </c>
      <c r="D28" s="30" t="s">
        <v>2</v>
      </c>
      <c r="E28" s="29" t="s">
        <v>134</v>
      </c>
      <c r="F28" s="111">
        <f>80000+30000</f>
        <v>110000</v>
      </c>
      <c r="G28" s="162"/>
      <c r="H28" s="162"/>
      <c r="I28" s="22">
        <f>80000+30000</f>
        <v>110000</v>
      </c>
    </row>
    <row r="29" spans="1:9" ht="96.75" customHeight="1">
      <c r="A29" s="11" t="s">
        <v>209</v>
      </c>
      <c r="B29" s="29" t="s">
        <v>106</v>
      </c>
      <c r="C29" s="30" t="s">
        <v>1</v>
      </c>
      <c r="D29" s="30" t="s">
        <v>2</v>
      </c>
      <c r="E29" s="29"/>
      <c r="F29" s="111">
        <f>SUM(F30:F32)</f>
        <v>55179225</v>
      </c>
      <c r="G29" s="161"/>
      <c r="H29" s="161"/>
      <c r="I29" s="22">
        <f>SUM(I30:I32)</f>
        <v>64916618</v>
      </c>
    </row>
    <row r="30" spans="1:9" ht="18" customHeight="1">
      <c r="A30" s="1" t="s">
        <v>154</v>
      </c>
      <c r="B30" s="29" t="s">
        <v>106</v>
      </c>
      <c r="C30" s="30" t="s">
        <v>1</v>
      </c>
      <c r="D30" s="30" t="s">
        <v>2</v>
      </c>
      <c r="E30" s="29" t="s">
        <v>126</v>
      </c>
      <c r="F30" s="111">
        <f>39373608+18466+11891873</f>
        <v>51283947</v>
      </c>
      <c r="G30" s="162"/>
      <c r="H30" s="162"/>
      <c r="I30" s="22">
        <f>46321808+21724+13990414</f>
        <v>60333946</v>
      </c>
    </row>
    <row r="31" spans="1:9" ht="26.25" customHeight="1">
      <c r="A31" s="1" t="s">
        <v>125</v>
      </c>
      <c r="B31" s="29" t="s">
        <v>106</v>
      </c>
      <c r="C31" s="30" t="s">
        <v>1</v>
      </c>
      <c r="D31" s="30" t="s">
        <v>2</v>
      </c>
      <c r="E31" s="29" t="s">
        <v>124</v>
      </c>
      <c r="F31" s="111">
        <v>35959</v>
      </c>
      <c r="G31" s="162"/>
      <c r="H31" s="162"/>
      <c r="I31" s="22">
        <v>42305</v>
      </c>
    </row>
    <row r="32" spans="1:9" ht="21" customHeight="1">
      <c r="A32" s="1" t="s">
        <v>131</v>
      </c>
      <c r="B32" s="29" t="s">
        <v>106</v>
      </c>
      <c r="C32" s="30" t="s">
        <v>1</v>
      </c>
      <c r="D32" s="30" t="s">
        <v>2</v>
      </c>
      <c r="E32" s="29" t="s">
        <v>130</v>
      </c>
      <c r="F32" s="111">
        <v>3859319</v>
      </c>
      <c r="G32" s="162"/>
      <c r="H32" s="162"/>
      <c r="I32" s="22">
        <v>4540367</v>
      </c>
    </row>
    <row r="33" spans="1:9" ht="81.75" customHeight="1">
      <c r="A33" s="11" t="s">
        <v>170</v>
      </c>
      <c r="B33" s="29" t="s">
        <v>94</v>
      </c>
      <c r="C33" s="32" t="s">
        <v>1</v>
      </c>
      <c r="D33" s="29" t="s">
        <v>2</v>
      </c>
      <c r="E33" s="29"/>
      <c r="F33" s="111">
        <f>SUM(F34:F35)</f>
        <v>333000</v>
      </c>
      <c r="G33" s="161"/>
      <c r="H33" s="161"/>
      <c r="I33" s="22">
        <f>SUM(I34:I35)</f>
        <v>333000</v>
      </c>
    </row>
    <row r="34" spans="1:9" ht="16.5" customHeight="1">
      <c r="A34" s="1" t="s">
        <v>153</v>
      </c>
      <c r="B34" s="29" t="s">
        <v>94</v>
      </c>
      <c r="C34" s="32" t="s">
        <v>1</v>
      </c>
      <c r="D34" s="29" t="s">
        <v>2</v>
      </c>
      <c r="E34" s="29" t="s">
        <v>126</v>
      </c>
      <c r="F34" s="111">
        <v>207000</v>
      </c>
      <c r="G34" s="162"/>
      <c r="H34" s="162"/>
      <c r="I34" s="22">
        <v>207000</v>
      </c>
    </row>
    <row r="35" spans="1:9" ht="22.5" customHeight="1">
      <c r="A35" s="1" t="s">
        <v>125</v>
      </c>
      <c r="B35" s="29" t="s">
        <v>94</v>
      </c>
      <c r="C35" s="32" t="s">
        <v>1</v>
      </c>
      <c r="D35" s="29" t="s">
        <v>2</v>
      </c>
      <c r="E35" s="29" t="s">
        <v>124</v>
      </c>
      <c r="F35" s="111">
        <v>126000</v>
      </c>
      <c r="G35" s="162"/>
      <c r="H35" s="162"/>
      <c r="I35" s="22">
        <v>126000</v>
      </c>
    </row>
    <row r="36" spans="1:9" ht="47.25" customHeight="1">
      <c r="A36" s="66" t="s">
        <v>69</v>
      </c>
      <c r="B36" s="28" t="s">
        <v>70</v>
      </c>
      <c r="C36" s="25"/>
      <c r="D36" s="25"/>
      <c r="E36" s="25"/>
      <c r="F36" s="110">
        <f>F37+F67</f>
        <v>224129175</v>
      </c>
      <c r="G36" s="161"/>
      <c r="H36" s="161"/>
      <c r="I36" s="24">
        <f>I37+I67</f>
        <v>240240237</v>
      </c>
    </row>
    <row r="37" spans="1:9" ht="17.25" customHeight="1">
      <c r="A37" s="10" t="s">
        <v>101</v>
      </c>
      <c r="B37" s="34"/>
      <c r="C37" s="35" t="s">
        <v>1</v>
      </c>
      <c r="D37" s="35" t="s">
        <v>3</v>
      </c>
      <c r="E37" s="35"/>
      <c r="F37" s="110">
        <f>F38+F40+F43+F49+F53+F57+F59+F62+F65</f>
        <v>210469175</v>
      </c>
      <c r="G37" s="104">
        <f>G38+G40+G43+G49+G53+G57+G59+G62+G65</f>
        <v>0</v>
      </c>
      <c r="H37" s="24">
        <f>H38+H40+H43+H49+H53+H57+H59+H62+H65</f>
        <v>0</v>
      </c>
      <c r="I37" s="24">
        <f>I38+I40+I43+I49+I53+I57+I59+I62+I65</f>
        <v>223040237</v>
      </c>
    </row>
    <row r="38" spans="1:9" ht="16.5" customHeight="1">
      <c r="A38" s="1" t="s">
        <v>31</v>
      </c>
      <c r="B38" s="29" t="s">
        <v>71</v>
      </c>
      <c r="C38" s="30" t="s">
        <v>1</v>
      </c>
      <c r="D38" s="30" t="s">
        <v>3</v>
      </c>
      <c r="E38" s="29"/>
      <c r="F38" s="111">
        <f>F39</f>
        <v>1040000</v>
      </c>
      <c r="G38" s="161"/>
      <c r="H38" s="161"/>
      <c r="I38" s="22">
        <f>I39</f>
        <v>1040000</v>
      </c>
    </row>
    <row r="39" spans="1:9" ht="24" customHeight="1">
      <c r="A39" s="1" t="s">
        <v>125</v>
      </c>
      <c r="B39" s="29" t="s">
        <v>71</v>
      </c>
      <c r="C39" s="30" t="s">
        <v>1</v>
      </c>
      <c r="D39" s="30" t="s">
        <v>3</v>
      </c>
      <c r="E39" s="29" t="s">
        <v>124</v>
      </c>
      <c r="F39" s="111">
        <v>1040000</v>
      </c>
      <c r="G39" s="162"/>
      <c r="H39" s="162"/>
      <c r="I39" s="22">
        <v>1040000</v>
      </c>
    </row>
    <row r="40" spans="1:9" ht="17.25" customHeight="1">
      <c r="A40" s="11" t="s">
        <v>207</v>
      </c>
      <c r="B40" s="29" t="s">
        <v>160</v>
      </c>
      <c r="C40" s="30"/>
      <c r="D40" s="30"/>
      <c r="E40" s="29"/>
      <c r="F40" s="111">
        <f>F41+F42</f>
        <v>24001400</v>
      </c>
      <c r="G40" s="161"/>
      <c r="H40" s="161"/>
      <c r="I40" s="22">
        <f>I41+I42</f>
        <v>24031400</v>
      </c>
    </row>
    <row r="41" spans="1:9" ht="27" customHeight="1">
      <c r="A41" s="1" t="s">
        <v>125</v>
      </c>
      <c r="B41" s="29" t="s">
        <v>160</v>
      </c>
      <c r="C41" s="30"/>
      <c r="D41" s="30"/>
      <c r="E41" s="29" t="s">
        <v>124</v>
      </c>
      <c r="F41" s="111">
        <f>617500+14300000</f>
        <v>14917500</v>
      </c>
      <c r="G41" s="162"/>
      <c r="H41" s="162"/>
      <c r="I41" s="22">
        <f>617500+14300000</f>
        <v>14917500</v>
      </c>
    </row>
    <row r="42" spans="1:9" ht="20.25" customHeight="1">
      <c r="A42" s="1" t="s">
        <v>131</v>
      </c>
      <c r="B42" s="29" t="s">
        <v>160</v>
      </c>
      <c r="C42" s="30"/>
      <c r="D42" s="30"/>
      <c r="E42" s="29" t="s">
        <v>130</v>
      </c>
      <c r="F42" s="111">
        <v>9083900</v>
      </c>
      <c r="G42" s="162"/>
      <c r="H42" s="162"/>
      <c r="I42" s="22">
        <v>9113900</v>
      </c>
    </row>
    <row r="43" spans="1:9" ht="16.5" customHeight="1">
      <c r="A43" s="11" t="s">
        <v>32</v>
      </c>
      <c r="B43" s="29" t="s">
        <v>72</v>
      </c>
      <c r="C43" s="30" t="s">
        <v>1</v>
      </c>
      <c r="D43" s="30" t="s">
        <v>3</v>
      </c>
      <c r="E43" s="30"/>
      <c r="F43" s="111">
        <f>SUM(F44:F48)</f>
        <v>24575900</v>
      </c>
      <c r="G43" s="161"/>
      <c r="H43" s="161"/>
      <c r="I43" s="22">
        <f>SUM(I44:I48)</f>
        <v>29277200</v>
      </c>
    </row>
    <row r="44" spans="1:9" ht="18" customHeight="1">
      <c r="A44" s="1" t="s">
        <v>153</v>
      </c>
      <c r="B44" s="29" t="s">
        <v>72</v>
      </c>
      <c r="C44" s="30" t="s">
        <v>1</v>
      </c>
      <c r="D44" s="30" t="s">
        <v>3</v>
      </c>
      <c r="E44" s="29" t="s">
        <v>126</v>
      </c>
      <c r="F44" s="111">
        <f>8425200+300000+2544500</f>
        <v>11269700</v>
      </c>
      <c r="G44" s="161"/>
      <c r="H44" s="161"/>
      <c r="I44" s="22">
        <f>12036000+300000+3635000</f>
        <v>15971000</v>
      </c>
    </row>
    <row r="45" spans="1:9" ht="15.75" customHeight="1">
      <c r="A45" s="1" t="s">
        <v>125</v>
      </c>
      <c r="B45" s="29" t="s">
        <v>72</v>
      </c>
      <c r="C45" s="30" t="s">
        <v>1</v>
      </c>
      <c r="D45" s="30" t="s">
        <v>3</v>
      </c>
      <c r="E45" s="29" t="s">
        <v>124</v>
      </c>
      <c r="F45" s="111">
        <v>4000000</v>
      </c>
      <c r="G45" s="162"/>
      <c r="H45" s="162"/>
      <c r="I45" s="22">
        <v>4000000</v>
      </c>
    </row>
    <row r="46" spans="1:9" ht="15" customHeight="1">
      <c r="A46" s="1" t="s">
        <v>131</v>
      </c>
      <c r="B46" s="29" t="s">
        <v>72</v>
      </c>
      <c r="C46" s="30" t="s">
        <v>1</v>
      </c>
      <c r="D46" s="30" t="s">
        <v>3</v>
      </c>
      <c r="E46" s="29" t="s">
        <v>130</v>
      </c>
      <c r="F46" s="111">
        <v>8586200</v>
      </c>
      <c r="G46" s="163"/>
      <c r="H46" s="162"/>
      <c r="I46" s="22">
        <v>8586200</v>
      </c>
    </row>
    <row r="47" spans="1:9" ht="18" customHeight="1">
      <c r="A47" s="2" t="s">
        <v>133</v>
      </c>
      <c r="B47" s="29" t="s">
        <v>72</v>
      </c>
      <c r="C47" s="30" t="s">
        <v>1</v>
      </c>
      <c r="D47" s="30" t="s">
        <v>3</v>
      </c>
      <c r="E47" s="29" t="s">
        <v>132</v>
      </c>
      <c r="F47" s="111">
        <v>180000</v>
      </c>
      <c r="G47" s="162"/>
      <c r="H47" s="162"/>
      <c r="I47" s="22">
        <v>180000</v>
      </c>
    </row>
    <row r="48" spans="1:9" ht="18" customHeight="1">
      <c r="A48" s="1" t="s">
        <v>135</v>
      </c>
      <c r="B48" s="29" t="s">
        <v>72</v>
      </c>
      <c r="C48" s="30" t="s">
        <v>1</v>
      </c>
      <c r="D48" s="30" t="s">
        <v>3</v>
      </c>
      <c r="E48" s="29" t="s">
        <v>134</v>
      </c>
      <c r="F48" s="111">
        <v>540000</v>
      </c>
      <c r="G48" s="162"/>
      <c r="H48" s="162"/>
      <c r="I48" s="22">
        <v>540000</v>
      </c>
    </row>
    <row r="49" spans="1:9" ht="93" customHeight="1">
      <c r="A49" s="11" t="s">
        <v>209</v>
      </c>
      <c r="B49" s="29" t="s">
        <v>107</v>
      </c>
      <c r="C49" s="30" t="s">
        <v>1</v>
      </c>
      <c r="D49" s="30" t="s">
        <v>3</v>
      </c>
      <c r="E49" s="30"/>
      <c r="F49" s="111">
        <f>SUM(F50:F52)</f>
        <v>131523575</v>
      </c>
      <c r="G49" s="161"/>
      <c r="H49" s="161"/>
      <c r="I49" s="22">
        <f>SUM(I50:I52)</f>
        <v>154733337</v>
      </c>
    </row>
    <row r="50" spans="1:9" ht="18" customHeight="1">
      <c r="A50" s="1" t="s">
        <v>153</v>
      </c>
      <c r="B50" s="29" t="s">
        <v>107</v>
      </c>
      <c r="C50" s="29" t="s">
        <v>126</v>
      </c>
      <c r="D50" s="56">
        <v>64564600</v>
      </c>
      <c r="E50" s="30" t="s">
        <v>126</v>
      </c>
      <c r="F50" s="111">
        <f>45233048+27213+13660686</f>
        <v>58920947</v>
      </c>
      <c r="G50" s="162"/>
      <c r="H50" s="162"/>
      <c r="I50" s="22">
        <f>53215254+32015+16071368</f>
        <v>69318637</v>
      </c>
    </row>
    <row r="51" spans="1:9" ht="16.5" customHeight="1">
      <c r="A51" s="1" t="s">
        <v>125</v>
      </c>
      <c r="B51" s="29" t="s">
        <v>107</v>
      </c>
      <c r="C51" s="32" t="s">
        <v>1</v>
      </c>
      <c r="D51" s="29" t="s">
        <v>3</v>
      </c>
      <c r="E51" s="29" t="s">
        <v>124</v>
      </c>
      <c r="F51" s="111">
        <v>1223203</v>
      </c>
      <c r="G51" s="162"/>
      <c r="H51" s="162"/>
      <c r="I51" s="22">
        <v>1439060</v>
      </c>
    </row>
    <row r="52" spans="1:9" ht="16.5" customHeight="1">
      <c r="A52" s="1" t="s">
        <v>131</v>
      </c>
      <c r="B52" s="29" t="s">
        <v>107</v>
      </c>
      <c r="C52" s="32" t="s">
        <v>1</v>
      </c>
      <c r="D52" s="29" t="s">
        <v>3</v>
      </c>
      <c r="E52" s="29" t="s">
        <v>130</v>
      </c>
      <c r="F52" s="111">
        <v>71379425</v>
      </c>
      <c r="G52" s="162"/>
      <c r="H52" s="162"/>
      <c r="I52" s="22">
        <v>83975640</v>
      </c>
    </row>
    <row r="53" spans="1:9" ht="79.5" customHeight="1">
      <c r="A53" s="11" t="s">
        <v>171</v>
      </c>
      <c r="B53" s="29" t="s">
        <v>99</v>
      </c>
      <c r="C53" s="32" t="s">
        <v>1</v>
      </c>
      <c r="D53" s="29" t="s">
        <v>3</v>
      </c>
      <c r="E53" s="29"/>
      <c r="F53" s="111">
        <f>SUM(F54:F56)</f>
        <v>2979000</v>
      </c>
      <c r="G53" s="161"/>
      <c r="H53" s="161"/>
      <c r="I53" s="22">
        <f>SUM(I54:I56)</f>
        <v>3565300</v>
      </c>
    </row>
    <row r="54" spans="1:9" ht="19.5" customHeight="1">
      <c r="A54" s="1" t="s">
        <v>154</v>
      </c>
      <c r="B54" s="29" t="s">
        <v>99</v>
      </c>
      <c r="C54" s="32" t="s">
        <v>1</v>
      </c>
      <c r="D54" s="29" t="s">
        <v>3</v>
      </c>
      <c r="E54" s="29" t="s">
        <v>126</v>
      </c>
      <c r="F54" s="111">
        <v>6500</v>
      </c>
      <c r="G54" s="162"/>
      <c r="H54" s="162"/>
      <c r="I54" s="22">
        <v>6500</v>
      </c>
    </row>
    <row r="55" spans="1:9" ht="27" customHeight="1">
      <c r="A55" s="1" t="s">
        <v>125</v>
      </c>
      <c r="B55" s="29" t="s">
        <v>99</v>
      </c>
      <c r="C55" s="32" t="s">
        <v>1</v>
      </c>
      <c r="D55" s="29" t="s">
        <v>3</v>
      </c>
      <c r="E55" s="29" t="s">
        <v>124</v>
      </c>
      <c r="F55" s="111">
        <v>1600000</v>
      </c>
      <c r="G55" s="162"/>
      <c r="H55" s="162"/>
      <c r="I55" s="22">
        <v>1600000</v>
      </c>
    </row>
    <row r="56" spans="1:9" ht="20.25" customHeight="1">
      <c r="A56" s="1" t="s">
        <v>131</v>
      </c>
      <c r="B56" s="29" t="s">
        <v>99</v>
      </c>
      <c r="C56" s="32" t="s">
        <v>1</v>
      </c>
      <c r="D56" s="29" t="s">
        <v>3</v>
      </c>
      <c r="E56" s="29" t="s">
        <v>130</v>
      </c>
      <c r="F56" s="111">
        <v>1372500</v>
      </c>
      <c r="G56" s="162"/>
      <c r="H56" s="162"/>
      <c r="I56" s="22">
        <v>1958800</v>
      </c>
    </row>
    <row r="57" spans="1:9" ht="26.25" customHeight="1">
      <c r="A57" s="11" t="s">
        <v>172</v>
      </c>
      <c r="B57" s="29" t="s">
        <v>109</v>
      </c>
      <c r="C57" s="30" t="s">
        <v>1</v>
      </c>
      <c r="D57" s="30" t="s">
        <v>3</v>
      </c>
      <c r="E57" s="29"/>
      <c r="F57" s="111">
        <f>SUM(F58:F58)</f>
        <v>2518000</v>
      </c>
      <c r="G57" s="161"/>
      <c r="H57" s="161"/>
      <c r="I57" s="22">
        <f>SUM(I58:I58)</f>
        <v>2619200</v>
      </c>
    </row>
    <row r="58" spans="1:9" ht="30" customHeight="1">
      <c r="A58" s="1" t="s">
        <v>125</v>
      </c>
      <c r="B58" s="29" t="s">
        <v>109</v>
      </c>
      <c r="C58" s="30" t="s">
        <v>1</v>
      </c>
      <c r="D58" s="30" t="s">
        <v>3</v>
      </c>
      <c r="E58" s="29" t="s">
        <v>124</v>
      </c>
      <c r="F58" s="111">
        <v>2518000</v>
      </c>
      <c r="G58" s="162"/>
      <c r="H58" s="162"/>
      <c r="I58" s="22">
        <v>2619200</v>
      </c>
    </row>
    <row r="59" spans="1:9" ht="39" customHeight="1">
      <c r="A59" s="1" t="s">
        <v>260</v>
      </c>
      <c r="B59" s="29" t="s">
        <v>261</v>
      </c>
      <c r="C59" s="30"/>
      <c r="D59" s="30"/>
      <c r="E59" s="29"/>
      <c r="F59" s="111">
        <f>SUM(F60:F61)</f>
        <v>15634600</v>
      </c>
      <c r="G59" s="161"/>
      <c r="H59" s="161"/>
      <c r="I59" s="22">
        <f>SUM(I60:I61)</f>
        <v>0</v>
      </c>
    </row>
    <row r="60" spans="1:9" ht="18" customHeight="1">
      <c r="A60" s="1" t="s">
        <v>154</v>
      </c>
      <c r="B60" s="29" t="s">
        <v>261</v>
      </c>
      <c r="C60" s="30"/>
      <c r="D60" s="30"/>
      <c r="E60" s="29" t="s">
        <v>126</v>
      </c>
      <c r="F60" s="111">
        <f>5773045+1674622</f>
        <v>7447667</v>
      </c>
      <c r="G60" s="162"/>
      <c r="H60" s="162"/>
      <c r="I60" s="22">
        <v>0</v>
      </c>
    </row>
    <row r="61" spans="1:9" ht="18" customHeight="1">
      <c r="A61" s="1" t="s">
        <v>131</v>
      </c>
      <c r="B61" s="29" t="s">
        <v>261</v>
      </c>
      <c r="C61" s="30"/>
      <c r="D61" s="30"/>
      <c r="E61" s="29" t="s">
        <v>130</v>
      </c>
      <c r="F61" s="111">
        <v>8186933</v>
      </c>
      <c r="G61" s="162"/>
      <c r="H61" s="162"/>
      <c r="I61" s="22">
        <v>0</v>
      </c>
    </row>
    <row r="62" spans="1:9" ht="18" customHeight="1">
      <c r="A62" s="1" t="s">
        <v>173</v>
      </c>
      <c r="B62" s="31" t="s">
        <v>156</v>
      </c>
      <c r="C62" s="33"/>
      <c r="D62" s="30"/>
      <c r="E62" s="33"/>
      <c r="F62" s="112">
        <f>F63+F64</f>
        <v>7896700</v>
      </c>
      <c r="G62" s="161"/>
      <c r="H62" s="161"/>
      <c r="I62" s="65">
        <f>I63+I64</f>
        <v>7473800</v>
      </c>
    </row>
    <row r="63" spans="1:9" ht="24.75" customHeight="1">
      <c r="A63" s="1" t="s">
        <v>125</v>
      </c>
      <c r="B63" s="31" t="s">
        <v>156</v>
      </c>
      <c r="C63" s="33" t="s">
        <v>130</v>
      </c>
      <c r="D63" s="30"/>
      <c r="E63" s="33" t="s">
        <v>124</v>
      </c>
      <c r="F63" s="111">
        <f>2130733.04+317.07</f>
        <v>2131050.11</v>
      </c>
      <c r="G63" s="162"/>
      <c r="H63" s="162"/>
      <c r="I63" s="22">
        <f>2016609.27+353.65</f>
        <v>2016962.92</v>
      </c>
    </row>
    <row r="64" spans="1:9" ht="18" customHeight="1">
      <c r="A64" s="21" t="s">
        <v>131</v>
      </c>
      <c r="B64" s="31" t="s">
        <v>156</v>
      </c>
      <c r="C64" s="33" t="s">
        <v>130</v>
      </c>
      <c r="D64" s="30"/>
      <c r="E64" s="33" t="s">
        <v>130</v>
      </c>
      <c r="F64" s="111">
        <f>5764966.96+682.93</f>
        <v>5765649.89</v>
      </c>
      <c r="G64" s="162"/>
      <c r="H64" s="162"/>
      <c r="I64" s="22">
        <f>5456190.73+646.35</f>
        <v>5456837.08</v>
      </c>
    </row>
    <row r="65" spans="1:9" ht="26.25" customHeight="1">
      <c r="A65" s="11" t="s">
        <v>108</v>
      </c>
      <c r="B65" s="29" t="s">
        <v>110</v>
      </c>
      <c r="C65" s="30" t="s">
        <v>1</v>
      </c>
      <c r="D65" s="30" t="s">
        <v>3</v>
      </c>
      <c r="E65" s="30"/>
      <c r="F65" s="111">
        <f>SUM(F66:F66)</f>
        <v>300000</v>
      </c>
      <c r="G65" s="161"/>
      <c r="H65" s="161"/>
      <c r="I65" s="22">
        <f>SUM(I66:I66)</f>
        <v>300000</v>
      </c>
    </row>
    <row r="66" spans="1:9" ht="24" customHeight="1">
      <c r="A66" s="1" t="s">
        <v>125</v>
      </c>
      <c r="B66" s="29" t="s">
        <v>110</v>
      </c>
      <c r="C66" s="32" t="s">
        <v>1</v>
      </c>
      <c r="D66" s="29" t="s">
        <v>3</v>
      </c>
      <c r="E66" s="29" t="s">
        <v>124</v>
      </c>
      <c r="F66" s="111">
        <v>300000</v>
      </c>
      <c r="G66" s="162"/>
      <c r="H66" s="162"/>
      <c r="I66" s="22">
        <v>300000</v>
      </c>
    </row>
    <row r="67" spans="1:9" ht="15">
      <c r="A67" s="10" t="s">
        <v>102</v>
      </c>
      <c r="B67" s="36"/>
      <c r="C67" s="35" t="s">
        <v>1</v>
      </c>
      <c r="D67" s="35" t="s">
        <v>8</v>
      </c>
      <c r="E67" s="27"/>
      <c r="F67" s="110">
        <f>F68+F70+F72+F74</f>
        <v>13660000</v>
      </c>
      <c r="G67" s="104">
        <f>G68+G70+G72+G74</f>
        <v>0</v>
      </c>
      <c r="H67" s="24">
        <f>H68+H70+H72+H74</f>
        <v>0</v>
      </c>
      <c r="I67" s="24">
        <f>I68+I70+I72+I74</f>
        <v>17200000</v>
      </c>
    </row>
    <row r="68" spans="1:9" ht="25.5">
      <c r="A68" s="11" t="s">
        <v>207</v>
      </c>
      <c r="B68" s="29" t="s">
        <v>160</v>
      </c>
      <c r="C68" s="30" t="s">
        <v>1</v>
      </c>
      <c r="D68" s="30" t="s">
        <v>8</v>
      </c>
      <c r="E68" s="29"/>
      <c r="F68" s="111">
        <f>F69</f>
        <v>1260000</v>
      </c>
      <c r="G68" s="161"/>
      <c r="H68" s="161"/>
      <c r="I68" s="22">
        <f>I69</f>
        <v>1800000</v>
      </c>
    </row>
    <row r="69" spans="1:9" ht="15">
      <c r="A69" s="1" t="s">
        <v>131</v>
      </c>
      <c r="B69" s="29" t="s">
        <v>160</v>
      </c>
      <c r="C69" s="30"/>
      <c r="D69" s="30"/>
      <c r="E69" s="29" t="s">
        <v>130</v>
      </c>
      <c r="F69" s="111">
        <v>1260000</v>
      </c>
      <c r="G69" s="162"/>
      <c r="H69" s="162"/>
      <c r="I69" s="22">
        <v>1800000</v>
      </c>
    </row>
    <row r="70" spans="1:9" ht="27" customHeight="1">
      <c r="A70" s="11" t="s">
        <v>33</v>
      </c>
      <c r="B70" s="29" t="s">
        <v>73</v>
      </c>
      <c r="C70" s="30" t="s">
        <v>1</v>
      </c>
      <c r="D70" s="30" t="s">
        <v>8</v>
      </c>
      <c r="E70" s="29"/>
      <c r="F70" s="111">
        <f>F71</f>
        <v>7000000</v>
      </c>
      <c r="G70" s="161"/>
      <c r="H70" s="161"/>
      <c r="I70" s="22">
        <f>I71</f>
        <v>10000000</v>
      </c>
    </row>
    <row r="71" spans="1:9" ht="15.75" customHeight="1">
      <c r="A71" s="1" t="s">
        <v>131</v>
      </c>
      <c r="B71" s="29" t="s">
        <v>73</v>
      </c>
      <c r="C71" s="30"/>
      <c r="D71" s="30"/>
      <c r="E71" s="29" t="s">
        <v>130</v>
      </c>
      <c r="F71" s="111">
        <v>7000000</v>
      </c>
      <c r="G71" s="162"/>
      <c r="H71" s="162"/>
      <c r="I71" s="22">
        <v>10000000</v>
      </c>
    </row>
    <row r="72" spans="1:9" ht="27" customHeight="1">
      <c r="A72" s="11" t="s">
        <v>143</v>
      </c>
      <c r="B72" s="29" t="s">
        <v>144</v>
      </c>
      <c r="C72" s="30"/>
      <c r="D72" s="30"/>
      <c r="E72" s="29"/>
      <c r="F72" s="111">
        <f>F73</f>
        <v>5000000</v>
      </c>
      <c r="G72" s="161"/>
      <c r="H72" s="161"/>
      <c r="I72" s="22">
        <f>I73</f>
        <v>5000000</v>
      </c>
    </row>
    <row r="73" spans="1:9" ht="18" customHeight="1">
      <c r="A73" s="1" t="s">
        <v>131</v>
      </c>
      <c r="B73" s="29" t="s">
        <v>144</v>
      </c>
      <c r="C73" s="30" t="s">
        <v>1</v>
      </c>
      <c r="D73" s="30" t="s">
        <v>8</v>
      </c>
      <c r="E73" s="29" t="s">
        <v>130</v>
      </c>
      <c r="F73" s="111">
        <v>5000000</v>
      </c>
      <c r="G73" s="162"/>
      <c r="H73" s="162"/>
      <c r="I73" s="22">
        <v>5000000</v>
      </c>
    </row>
    <row r="74" spans="1:9" ht="27.75" customHeight="1">
      <c r="A74" s="11" t="s">
        <v>116</v>
      </c>
      <c r="B74" s="29" t="s">
        <v>110</v>
      </c>
      <c r="C74" s="30" t="s">
        <v>1</v>
      </c>
      <c r="D74" s="30" t="s">
        <v>8</v>
      </c>
      <c r="E74" s="29"/>
      <c r="F74" s="111">
        <f>F75</f>
        <v>400000</v>
      </c>
      <c r="G74" s="161"/>
      <c r="H74" s="161"/>
      <c r="I74" s="22">
        <f>I75</f>
        <v>400000</v>
      </c>
    </row>
    <row r="75" spans="1:9" ht="18" customHeight="1">
      <c r="A75" s="1" t="s">
        <v>131</v>
      </c>
      <c r="B75" s="29" t="s">
        <v>110</v>
      </c>
      <c r="C75" s="30" t="s">
        <v>1</v>
      </c>
      <c r="D75" s="30" t="s">
        <v>8</v>
      </c>
      <c r="E75" s="29" t="s">
        <v>130</v>
      </c>
      <c r="F75" s="111">
        <v>400000</v>
      </c>
      <c r="G75" s="162"/>
      <c r="H75" s="162"/>
      <c r="I75" s="22">
        <v>400000</v>
      </c>
    </row>
    <row r="76" spans="1:9" ht="42.75" customHeight="1">
      <c r="A76" s="66" t="s">
        <v>272</v>
      </c>
      <c r="B76" s="28" t="s">
        <v>278</v>
      </c>
      <c r="C76" s="25"/>
      <c r="D76" s="25"/>
      <c r="E76" s="25"/>
      <c r="F76" s="110">
        <f>F77</f>
        <v>11810934.530000001</v>
      </c>
      <c r="G76" s="161"/>
      <c r="H76" s="161"/>
      <c r="I76" s="24">
        <f>I77</f>
        <v>12993929.469999999</v>
      </c>
    </row>
    <row r="77" spans="1:9" ht="15">
      <c r="A77" s="10" t="s">
        <v>103</v>
      </c>
      <c r="B77" s="27"/>
      <c r="C77" s="35" t="s">
        <v>1</v>
      </c>
      <c r="D77" s="27" t="s">
        <v>4</v>
      </c>
      <c r="E77" s="27"/>
      <c r="F77" s="110">
        <f>F78+F83+F85</f>
        <v>11810934.530000001</v>
      </c>
      <c r="G77" s="161"/>
      <c r="H77" s="161"/>
      <c r="I77" s="24">
        <f>I78+I83+I85</f>
        <v>12993929.469999999</v>
      </c>
    </row>
    <row r="78" spans="1:9" ht="25.5">
      <c r="A78" s="11" t="s">
        <v>34</v>
      </c>
      <c r="B78" s="29" t="s">
        <v>280</v>
      </c>
      <c r="C78" s="30" t="s">
        <v>1</v>
      </c>
      <c r="D78" s="29" t="s">
        <v>4</v>
      </c>
      <c r="E78" s="29"/>
      <c r="F78" s="111">
        <f>SUM(F79:F82)</f>
        <v>5056934.53</v>
      </c>
      <c r="G78" s="161"/>
      <c r="H78" s="161"/>
      <c r="I78" s="22">
        <f>SUM(I79:I82)</f>
        <v>5056884.47</v>
      </c>
    </row>
    <row r="79" spans="1:9" ht="17.25" customHeight="1">
      <c r="A79" s="1" t="s">
        <v>153</v>
      </c>
      <c r="B79" s="29" t="s">
        <v>280</v>
      </c>
      <c r="C79" s="30" t="s">
        <v>1</v>
      </c>
      <c r="D79" s="29" t="s">
        <v>4</v>
      </c>
      <c r="E79" s="29" t="s">
        <v>126</v>
      </c>
      <c r="F79" s="111">
        <f>3108000+100000+938000</f>
        <v>4146000</v>
      </c>
      <c r="G79" s="162"/>
      <c r="H79" s="162"/>
      <c r="I79" s="22">
        <f>3108000+100000+938000</f>
        <v>4146000</v>
      </c>
    </row>
    <row r="80" spans="1:9" ht="30.75" customHeight="1">
      <c r="A80" s="1" t="s">
        <v>125</v>
      </c>
      <c r="B80" s="29" t="s">
        <v>280</v>
      </c>
      <c r="C80" s="30" t="s">
        <v>1</v>
      </c>
      <c r="D80" s="29" t="s">
        <v>4</v>
      </c>
      <c r="E80" s="29" t="s">
        <v>124</v>
      </c>
      <c r="F80" s="111">
        <v>799934.53</v>
      </c>
      <c r="G80" s="162"/>
      <c r="H80" s="162"/>
      <c r="I80" s="22">
        <v>799884.47</v>
      </c>
    </row>
    <row r="81" spans="1:9" ht="19.5" customHeight="1">
      <c r="A81" s="82" t="s">
        <v>129</v>
      </c>
      <c r="B81" s="29" t="s">
        <v>280</v>
      </c>
      <c r="C81" s="30"/>
      <c r="D81" s="29"/>
      <c r="E81" s="29" t="s">
        <v>128</v>
      </c>
      <c r="F81" s="111">
        <v>100000</v>
      </c>
      <c r="G81" s="162"/>
      <c r="H81" s="162"/>
      <c r="I81" s="22">
        <v>100000</v>
      </c>
    </row>
    <row r="82" spans="1:9" ht="15">
      <c r="A82" s="1" t="s">
        <v>135</v>
      </c>
      <c r="B82" s="29" t="s">
        <v>280</v>
      </c>
      <c r="C82" s="30" t="s">
        <v>1</v>
      </c>
      <c r="D82" s="29" t="s">
        <v>4</v>
      </c>
      <c r="E82" s="29" t="s">
        <v>134</v>
      </c>
      <c r="F82" s="111">
        <f>11000</f>
        <v>11000</v>
      </c>
      <c r="G82" s="162"/>
      <c r="H82" s="162"/>
      <c r="I82" s="22">
        <f>11000</f>
        <v>11000</v>
      </c>
    </row>
    <row r="83" spans="1:9" ht="15.75" customHeight="1">
      <c r="A83" s="11" t="s">
        <v>273</v>
      </c>
      <c r="B83" s="29" t="s">
        <v>281</v>
      </c>
      <c r="C83" s="30" t="s">
        <v>1</v>
      </c>
      <c r="D83" s="29" t="s">
        <v>4</v>
      </c>
      <c r="E83" s="29"/>
      <c r="F83" s="111">
        <f>SUM(F84:F84)</f>
        <v>50000</v>
      </c>
      <c r="G83" s="161"/>
      <c r="H83" s="161"/>
      <c r="I83" s="22">
        <f>SUM(I84:I84)</f>
        <v>50000</v>
      </c>
    </row>
    <row r="84" spans="1:9" ht="23.25" customHeight="1">
      <c r="A84" s="1" t="s">
        <v>125</v>
      </c>
      <c r="B84" s="29" t="s">
        <v>281</v>
      </c>
      <c r="C84" s="30" t="s">
        <v>1</v>
      </c>
      <c r="D84" s="30" t="s">
        <v>4</v>
      </c>
      <c r="E84" s="29" t="s">
        <v>124</v>
      </c>
      <c r="F84" s="111">
        <v>50000</v>
      </c>
      <c r="G84" s="162"/>
      <c r="H84" s="162"/>
      <c r="I84" s="22">
        <v>50000</v>
      </c>
    </row>
    <row r="85" spans="1:9" ht="105" customHeight="1">
      <c r="A85" s="11" t="s">
        <v>209</v>
      </c>
      <c r="B85" s="29" t="s">
        <v>282</v>
      </c>
      <c r="C85" s="30" t="s">
        <v>1</v>
      </c>
      <c r="D85" s="30" t="s">
        <v>3</v>
      </c>
      <c r="E85" s="30"/>
      <c r="F85" s="111">
        <f>F86</f>
        <v>6704000</v>
      </c>
      <c r="G85" s="161"/>
      <c r="H85" s="161"/>
      <c r="I85" s="22">
        <f>I86</f>
        <v>7887045</v>
      </c>
    </row>
    <row r="86" spans="1:9" ht="17.25" customHeight="1">
      <c r="A86" s="1" t="s">
        <v>153</v>
      </c>
      <c r="B86" s="29" t="s">
        <v>282</v>
      </c>
      <c r="C86" s="29" t="s">
        <v>126</v>
      </c>
      <c r="D86" s="56">
        <v>64564600</v>
      </c>
      <c r="E86" s="30" t="s">
        <v>126</v>
      </c>
      <c r="F86" s="111">
        <v>6704000</v>
      </c>
      <c r="G86" s="162"/>
      <c r="H86" s="162"/>
      <c r="I86" s="22">
        <v>7887045</v>
      </c>
    </row>
    <row r="87" spans="1:9" ht="38.25" customHeight="1">
      <c r="A87" s="66" t="s">
        <v>74</v>
      </c>
      <c r="B87" s="28" t="s">
        <v>283</v>
      </c>
      <c r="C87" s="25"/>
      <c r="D87" s="28"/>
      <c r="E87" s="28"/>
      <c r="F87" s="110">
        <f>F88+F96</f>
        <v>15042000</v>
      </c>
      <c r="G87" s="161"/>
      <c r="H87" s="161"/>
      <c r="I87" s="24">
        <f>I88+I96</f>
        <v>15873500</v>
      </c>
    </row>
    <row r="88" spans="1:9" ht="21" customHeight="1">
      <c r="A88" s="14" t="s">
        <v>178</v>
      </c>
      <c r="B88" s="29"/>
      <c r="C88" s="29"/>
      <c r="D88" s="63"/>
      <c r="E88" s="30"/>
      <c r="F88" s="113">
        <f>F89+F91+F94</f>
        <v>10327000</v>
      </c>
      <c r="G88" s="161"/>
      <c r="H88" s="161"/>
      <c r="I88" s="57">
        <f>I89+I91+I94</f>
        <v>10327000</v>
      </c>
    </row>
    <row r="89" spans="1:9" ht="78.75" customHeight="1">
      <c r="A89" s="11" t="s">
        <v>171</v>
      </c>
      <c r="B89" s="29" t="s">
        <v>284</v>
      </c>
      <c r="C89" s="32" t="s">
        <v>1</v>
      </c>
      <c r="D89" s="29" t="s">
        <v>3</v>
      </c>
      <c r="E89" s="29"/>
      <c r="F89" s="111">
        <f>F90</f>
        <v>10000</v>
      </c>
      <c r="G89" s="162"/>
      <c r="H89" s="162"/>
      <c r="I89" s="22">
        <f>I90</f>
        <v>10000</v>
      </c>
    </row>
    <row r="90" spans="1:9" ht="26.25" customHeight="1">
      <c r="A90" s="82" t="s">
        <v>129</v>
      </c>
      <c r="B90" s="29" t="s">
        <v>284</v>
      </c>
      <c r="C90" s="84" t="s">
        <v>1</v>
      </c>
      <c r="D90" s="83" t="s">
        <v>3</v>
      </c>
      <c r="E90" s="83" t="s">
        <v>128</v>
      </c>
      <c r="F90" s="114">
        <v>10000</v>
      </c>
      <c r="G90" s="162"/>
      <c r="H90" s="162"/>
      <c r="I90" s="85">
        <v>10000</v>
      </c>
    </row>
    <row r="91" spans="1:9" ht="46.5" customHeight="1">
      <c r="A91" s="11" t="s">
        <v>176</v>
      </c>
      <c r="B91" s="29" t="s">
        <v>285</v>
      </c>
      <c r="C91" s="30" t="s">
        <v>7</v>
      </c>
      <c r="D91" s="30" t="s">
        <v>8</v>
      </c>
      <c r="E91" s="30"/>
      <c r="F91" s="111">
        <f>F92+F93</f>
        <v>9576000</v>
      </c>
      <c r="G91" s="161"/>
      <c r="H91" s="161"/>
      <c r="I91" s="22">
        <f>I92+I93</f>
        <v>9576000</v>
      </c>
    </row>
    <row r="92" spans="1:9" ht="26.25" customHeight="1">
      <c r="A92" s="11" t="s">
        <v>129</v>
      </c>
      <c r="B92" s="29" t="s">
        <v>285</v>
      </c>
      <c r="C92" s="30" t="s">
        <v>7</v>
      </c>
      <c r="D92" s="30" t="s">
        <v>8</v>
      </c>
      <c r="E92" s="30" t="s">
        <v>128</v>
      </c>
      <c r="F92" s="111">
        <v>3478466</v>
      </c>
      <c r="G92" s="162"/>
      <c r="H92" s="162"/>
      <c r="I92" s="22">
        <v>3478466</v>
      </c>
    </row>
    <row r="93" spans="1:9" ht="26.25" customHeight="1">
      <c r="A93" s="1" t="s">
        <v>131</v>
      </c>
      <c r="B93" s="29" t="s">
        <v>285</v>
      </c>
      <c r="C93" s="30" t="s">
        <v>7</v>
      </c>
      <c r="D93" s="30" t="s">
        <v>8</v>
      </c>
      <c r="E93" s="30" t="s">
        <v>130</v>
      </c>
      <c r="F93" s="111">
        <v>6097534</v>
      </c>
      <c r="G93" s="162"/>
      <c r="H93" s="162"/>
      <c r="I93" s="22">
        <v>6097534</v>
      </c>
    </row>
    <row r="94" spans="1:9" ht="41.25" customHeight="1">
      <c r="A94" s="11" t="s">
        <v>145</v>
      </c>
      <c r="B94" s="31" t="s">
        <v>286</v>
      </c>
      <c r="C94" s="30" t="s">
        <v>7</v>
      </c>
      <c r="D94" s="30" t="s">
        <v>8</v>
      </c>
      <c r="E94" s="30"/>
      <c r="F94" s="111">
        <f>F95</f>
        <v>741000</v>
      </c>
      <c r="G94" s="103">
        <f>G95</f>
        <v>0</v>
      </c>
      <c r="H94" s="22">
        <f>H95</f>
        <v>0</v>
      </c>
      <c r="I94" s="22">
        <f>I95</f>
        <v>741000</v>
      </c>
    </row>
    <row r="95" spans="1:9" ht="26.25" customHeight="1">
      <c r="A95" s="21" t="s">
        <v>125</v>
      </c>
      <c r="B95" s="31" t="s">
        <v>286</v>
      </c>
      <c r="C95" s="30" t="s">
        <v>7</v>
      </c>
      <c r="D95" s="30" t="s">
        <v>8</v>
      </c>
      <c r="E95" s="30" t="s">
        <v>124</v>
      </c>
      <c r="F95" s="111">
        <v>741000</v>
      </c>
      <c r="G95" s="162"/>
      <c r="H95" s="162"/>
      <c r="I95" s="22">
        <v>741000</v>
      </c>
    </row>
    <row r="96" spans="1:9" ht="16.5" customHeight="1">
      <c r="A96" s="164" t="s">
        <v>279</v>
      </c>
      <c r="B96" s="90"/>
      <c r="C96" s="90"/>
      <c r="D96" s="90"/>
      <c r="E96" s="90"/>
      <c r="F96" s="91">
        <f>F97</f>
        <v>4715000</v>
      </c>
      <c r="G96" s="105"/>
      <c r="H96" s="90"/>
      <c r="I96" s="165">
        <f>I97</f>
        <v>5546500</v>
      </c>
    </row>
    <row r="97" spans="1:9" ht="39" customHeight="1">
      <c r="A97" s="86" t="s">
        <v>27</v>
      </c>
      <c r="B97" s="87" t="s">
        <v>287</v>
      </c>
      <c r="C97" s="88" t="s">
        <v>7</v>
      </c>
      <c r="D97" s="88" t="s">
        <v>13</v>
      </c>
      <c r="E97" s="88"/>
      <c r="F97" s="115">
        <f>SUM(F98:F100)</f>
        <v>4715000</v>
      </c>
      <c r="G97" s="160"/>
      <c r="H97" s="161"/>
      <c r="I97" s="89">
        <f>SUM(I98:I100)</f>
        <v>5546500</v>
      </c>
    </row>
    <row r="98" spans="1:9" ht="27" customHeight="1">
      <c r="A98" s="1" t="s">
        <v>125</v>
      </c>
      <c r="B98" s="87" t="s">
        <v>287</v>
      </c>
      <c r="C98" s="30" t="s">
        <v>7</v>
      </c>
      <c r="D98" s="30" t="s">
        <v>13</v>
      </c>
      <c r="E98" s="30" t="s">
        <v>124</v>
      </c>
      <c r="F98" s="111">
        <v>40000</v>
      </c>
      <c r="G98" s="162"/>
      <c r="H98" s="162"/>
      <c r="I98" s="22">
        <v>40000</v>
      </c>
    </row>
    <row r="99" spans="1:9" ht="14.25" customHeight="1">
      <c r="A99" s="11" t="s">
        <v>129</v>
      </c>
      <c r="B99" s="87" t="s">
        <v>287</v>
      </c>
      <c r="C99" s="30" t="s">
        <v>7</v>
      </c>
      <c r="D99" s="30" t="s">
        <v>13</v>
      </c>
      <c r="E99" s="30" t="s">
        <v>128</v>
      </c>
      <c r="F99" s="111">
        <v>4325000</v>
      </c>
      <c r="G99" s="162"/>
      <c r="H99" s="162"/>
      <c r="I99" s="22">
        <v>5156500</v>
      </c>
    </row>
    <row r="100" spans="1:9" ht="28.5" customHeight="1">
      <c r="A100" s="1" t="s">
        <v>131</v>
      </c>
      <c r="B100" s="87" t="s">
        <v>287</v>
      </c>
      <c r="C100" s="30" t="s">
        <v>28</v>
      </c>
      <c r="D100" s="30" t="s">
        <v>13</v>
      </c>
      <c r="E100" s="30" t="s">
        <v>130</v>
      </c>
      <c r="F100" s="111">
        <v>350000</v>
      </c>
      <c r="G100" s="162"/>
      <c r="H100" s="162"/>
      <c r="I100" s="22">
        <v>350000</v>
      </c>
    </row>
    <row r="101" spans="1:9" ht="30" customHeight="1">
      <c r="A101" s="10" t="s">
        <v>203</v>
      </c>
      <c r="B101" s="25" t="s">
        <v>95</v>
      </c>
      <c r="C101" s="25"/>
      <c r="D101" s="25"/>
      <c r="E101" s="25"/>
      <c r="F101" s="110">
        <f>F102</f>
        <v>1709600</v>
      </c>
      <c r="G101" s="161"/>
      <c r="H101" s="161"/>
      <c r="I101" s="24">
        <f>I102</f>
        <v>1641500</v>
      </c>
    </row>
    <row r="102" spans="1:9" ht="25.5" customHeight="1">
      <c r="A102" s="66" t="s">
        <v>184</v>
      </c>
      <c r="B102" s="25" t="s">
        <v>96</v>
      </c>
      <c r="C102" s="25"/>
      <c r="D102" s="25"/>
      <c r="E102" s="25"/>
      <c r="F102" s="110">
        <f>F103+F105+F108</f>
        <v>1709600</v>
      </c>
      <c r="G102" s="161"/>
      <c r="H102" s="161"/>
      <c r="I102" s="24">
        <f>I103+I105+I108</f>
        <v>1641500</v>
      </c>
    </row>
    <row r="103" spans="1:9" ht="27" customHeight="1">
      <c r="A103" s="20" t="s">
        <v>275</v>
      </c>
      <c r="B103" s="29" t="s">
        <v>274</v>
      </c>
      <c r="C103" s="30" t="s">
        <v>1</v>
      </c>
      <c r="D103" s="30" t="s">
        <v>1</v>
      </c>
      <c r="E103" s="30"/>
      <c r="F103" s="111">
        <f>SUM(F104:F104)</f>
        <v>200000</v>
      </c>
      <c r="G103" s="160"/>
      <c r="H103" s="161"/>
      <c r="I103" s="22">
        <f>SUM(I104:I104)</f>
        <v>200000</v>
      </c>
    </row>
    <row r="104" spans="1:9" ht="28.5" customHeight="1">
      <c r="A104" s="1" t="s">
        <v>153</v>
      </c>
      <c r="B104" s="29" t="s">
        <v>274</v>
      </c>
      <c r="C104" s="30" t="s">
        <v>1</v>
      </c>
      <c r="D104" s="30" t="s">
        <v>1</v>
      </c>
      <c r="E104" s="37" t="s">
        <v>126</v>
      </c>
      <c r="F104" s="116">
        <v>200000</v>
      </c>
      <c r="G104" s="162"/>
      <c r="H104" s="162"/>
      <c r="I104" s="62">
        <v>200000</v>
      </c>
    </row>
    <row r="105" spans="1:9" ht="26.25" customHeight="1">
      <c r="A105" s="1" t="s">
        <v>174</v>
      </c>
      <c r="B105" s="39" t="s">
        <v>111</v>
      </c>
      <c r="C105" s="30" t="s">
        <v>1</v>
      </c>
      <c r="D105" s="30" t="s">
        <v>1</v>
      </c>
      <c r="E105" s="38"/>
      <c r="F105" s="116">
        <f>F106+F107</f>
        <v>1358000</v>
      </c>
      <c r="G105" s="161"/>
      <c r="H105" s="161"/>
      <c r="I105" s="62">
        <f>I106+I107</f>
        <v>1289900</v>
      </c>
    </row>
    <row r="106" spans="1:9" ht="29.25" customHeight="1">
      <c r="A106" s="1" t="s">
        <v>125</v>
      </c>
      <c r="B106" s="29" t="s">
        <v>111</v>
      </c>
      <c r="C106" s="30" t="s">
        <v>1</v>
      </c>
      <c r="D106" s="30" t="s">
        <v>1</v>
      </c>
      <c r="E106" s="38">
        <v>240</v>
      </c>
      <c r="F106" s="111">
        <v>470080.36</v>
      </c>
      <c r="G106" s="162"/>
      <c r="H106" s="162"/>
      <c r="I106" s="22">
        <v>447957.72</v>
      </c>
    </row>
    <row r="107" spans="1:9" ht="24" customHeight="1">
      <c r="A107" s="1" t="s">
        <v>131</v>
      </c>
      <c r="B107" s="29" t="s">
        <v>111</v>
      </c>
      <c r="C107" s="30" t="s">
        <v>1</v>
      </c>
      <c r="D107" s="30" t="s">
        <v>1</v>
      </c>
      <c r="E107" s="38">
        <v>610</v>
      </c>
      <c r="F107" s="111">
        <v>887919.64</v>
      </c>
      <c r="G107" s="161"/>
      <c r="H107" s="161"/>
      <c r="I107" s="22">
        <v>841942.28</v>
      </c>
    </row>
    <row r="108" spans="1:9" ht="30.75" customHeight="1">
      <c r="A108" s="11" t="s">
        <v>175</v>
      </c>
      <c r="B108" s="29" t="s">
        <v>112</v>
      </c>
      <c r="C108" s="30" t="s">
        <v>1</v>
      </c>
      <c r="D108" s="30" t="s">
        <v>1</v>
      </c>
      <c r="E108" s="30"/>
      <c r="F108" s="111">
        <f>F109</f>
        <v>151600</v>
      </c>
      <c r="G108" s="103">
        <f>G109</f>
        <v>0</v>
      </c>
      <c r="H108" s="22">
        <f>H109</f>
        <v>0</v>
      </c>
      <c r="I108" s="22">
        <f>I109</f>
        <v>151600</v>
      </c>
    </row>
    <row r="109" spans="1:9" ht="31.5" customHeight="1">
      <c r="A109" s="1" t="s">
        <v>125</v>
      </c>
      <c r="B109" s="29" t="s">
        <v>112</v>
      </c>
      <c r="C109" s="30" t="s">
        <v>1</v>
      </c>
      <c r="D109" s="30" t="s">
        <v>1</v>
      </c>
      <c r="E109" s="29" t="s">
        <v>124</v>
      </c>
      <c r="F109" s="111">
        <v>151600</v>
      </c>
      <c r="G109" s="162"/>
      <c r="H109" s="162"/>
      <c r="I109" s="22">
        <v>151600</v>
      </c>
    </row>
    <row r="110" spans="1:9" ht="41.25" customHeight="1">
      <c r="A110" s="10" t="s">
        <v>41</v>
      </c>
      <c r="B110" s="25" t="s">
        <v>53</v>
      </c>
      <c r="C110" s="25"/>
      <c r="D110" s="25"/>
      <c r="E110" s="25"/>
      <c r="F110" s="110">
        <f>F111</f>
        <v>500000</v>
      </c>
      <c r="G110" s="161"/>
      <c r="H110" s="161"/>
      <c r="I110" s="24">
        <f>I111</f>
        <v>500000</v>
      </c>
    </row>
    <row r="111" spans="1:9" ht="25.5" customHeight="1">
      <c r="A111" s="66" t="s">
        <v>97</v>
      </c>
      <c r="B111" s="25" t="s">
        <v>75</v>
      </c>
      <c r="C111" s="25"/>
      <c r="D111" s="25"/>
      <c r="E111" s="25"/>
      <c r="F111" s="110">
        <f>F112</f>
        <v>500000</v>
      </c>
      <c r="G111" s="161"/>
      <c r="H111" s="161"/>
      <c r="I111" s="24">
        <f>I112</f>
        <v>500000</v>
      </c>
    </row>
    <row r="112" spans="1:9" ht="44.25" customHeight="1">
      <c r="A112" s="11" t="s">
        <v>306</v>
      </c>
      <c r="B112" s="29" t="s">
        <v>276</v>
      </c>
      <c r="C112" s="30" t="s">
        <v>1</v>
      </c>
      <c r="D112" s="29" t="s">
        <v>4</v>
      </c>
      <c r="E112" s="29"/>
      <c r="F112" s="111">
        <f>F113</f>
        <v>500000</v>
      </c>
      <c r="G112" s="103">
        <f>G113</f>
        <v>0</v>
      </c>
      <c r="H112" s="22">
        <f>H113</f>
        <v>0</v>
      </c>
      <c r="I112" s="22">
        <f>I113</f>
        <v>500000</v>
      </c>
    </row>
    <row r="113" spans="1:9" ht="33" customHeight="1">
      <c r="A113" s="1" t="s">
        <v>125</v>
      </c>
      <c r="B113" s="29" t="s">
        <v>276</v>
      </c>
      <c r="C113" s="30" t="s">
        <v>1</v>
      </c>
      <c r="D113" s="29" t="s">
        <v>4</v>
      </c>
      <c r="E113" s="29" t="s">
        <v>124</v>
      </c>
      <c r="F113" s="111">
        <v>500000</v>
      </c>
      <c r="G113" s="162"/>
      <c r="H113" s="162"/>
      <c r="I113" s="22">
        <v>500000</v>
      </c>
    </row>
    <row r="114" spans="1:9" ht="30" customHeight="1">
      <c r="A114" s="10" t="s">
        <v>5</v>
      </c>
      <c r="B114" s="25" t="s">
        <v>77</v>
      </c>
      <c r="C114" s="25"/>
      <c r="D114" s="25"/>
      <c r="E114" s="25"/>
      <c r="F114" s="110">
        <f>F115</f>
        <v>300000</v>
      </c>
      <c r="G114" s="160"/>
      <c r="H114" s="161"/>
      <c r="I114" s="24">
        <f>I115</f>
        <v>300000</v>
      </c>
    </row>
    <row r="115" spans="1:9" ht="45.75" customHeight="1">
      <c r="A115" s="66" t="s">
        <v>76</v>
      </c>
      <c r="B115" s="25" t="s">
        <v>78</v>
      </c>
      <c r="C115" s="25"/>
      <c r="D115" s="25"/>
      <c r="E115" s="25"/>
      <c r="F115" s="110">
        <f>F116</f>
        <v>300000</v>
      </c>
      <c r="G115" s="161"/>
      <c r="H115" s="161"/>
      <c r="I115" s="24">
        <f>I116</f>
        <v>300000</v>
      </c>
    </row>
    <row r="116" spans="1:9" ht="30.75" customHeight="1">
      <c r="A116" s="166" t="s">
        <v>307</v>
      </c>
      <c r="B116" s="29" t="s">
        <v>277</v>
      </c>
      <c r="C116" s="30" t="s">
        <v>1</v>
      </c>
      <c r="D116" s="29" t="s">
        <v>4</v>
      </c>
      <c r="E116" s="30"/>
      <c r="F116" s="111">
        <f>SUM(F117:F117)</f>
        <v>300000</v>
      </c>
      <c r="G116" s="161"/>
      <c r="H116" s="161"/>
      <c r="I116" s="22">
        <f>SUM(I117:I117)</f>
        <v>300000</v>
      </c>
    </row>
    <row r="117" spans="1:9" ht="27.75" customHeight="1">
      <c r="A117" s="1" t="s">
        <v>125</v>
      </c>
      <c r="B117" s="29" t="s">
        <v>277</v>
      </c>
      <c r="C117" s="30" t="s">
        <v>1</v>
      </c>
      <c r="D117" s="29" t="s">
        <v>4</v>
      </c>
      <c r="E117" s="29" t="s">
        <v>124</v>
      </c>
      <c r="F117" s="111">
        <v>300000</v>
      </c>
      <c r="G117" s="162"/>
      <c r="H117" s="162"/>
      <c r="I117" s="22">
        <v>300000</v>
      </c>
    </row>
    <row r="118" spans="1:9" ht="27.75" customHeight="1">
      <c r="A118" s="49" t="s">
        <v>185</v>
      </c>
      <c r="B118" s="50" t="s">
        <v>54</v>
      </c>
      <c r="C118" s="50"/>
      <c r="D118" s="50"/>
      <c r="E118" s="50"/>
      <c r="F118" s="117">
        <f>F120</f>
        <v>200000</v>
      </c>
      <c r="G118" s="161"/>
      <c r="H118" s="161"/>
      <c r="I118" s="51">
        <f>I120</f>
        <v>200000</v>
      </c>
    </row>
    <row r="119" spans="1:9" ht="33" customHeight="1">
      <c r="A119" s="66" t="s">
        <v>186</v>
      </c>
      <c r="B119" s="41" t="s">
        <v>79</v>
      </c>
      <c r="C119" s="41"/>
      <c r="D119" s="41"/>
      <c r="E119" s="41"/>
      <c r="F119" s="118">
        <f>F120</f>
        <v>200000</v>
      </c>
      <c r="G119" s="167"/>
      <c r="H119" s="161"/>
      <c r="I119" s="61">
        <f>I120</f>
        <v>200000</v>
      </c>
    </row>
    <row r="120" spans="1:9" ht="30" customHeight="1">
      <c r="A120" s="11" t="s">
        <v>308</v>
      </c>
      <c r="B120" s="29" t="s">
        <v>288</v>
      </c>
      <c r="C120" s="30"/>
      <c r="D120" s="42"/>
      <c r="E120" s="42"/>
      <c r="F120" s="111">
        <f>F121+F122</f>
        <v>200000</v>
      </c>
      <c r="G120" s="161"/>
      <c r="H120" s="161"/>
      <c r="I120" s="22">
        <f>I121+I122</f>
        <v>200000</v>
      </c>
    </row>
    <row r="121" spans="1:9" ht="28.5" customHeight="1">
      <c r="A121" s="1" t="s">
        <v>125</v>
      </c>
      <c r="B121" s="29" t="s">
        <v>288</v>
      </c>
      <c r="C121" s="32" t="s">
        <v>1</v>
      </c>
      <c r="D121" s="29" t="s">
        <v>1</v>
      </c>
      <c r="E121" s="29" t="s">
        <v>124</v>
      </c>
      <c r="F121" s="111">
        <v>60000</v>
      </c>
      <c r="G121" s="162"/>
      <c r="H121" s="162"/>
      <c r="I121" s="22">
        <v>60000</v>
      </c>
    </row>
    <row r="122" spans="1:9" ht="19.5" customHeight="1">
      <c r="A122" s="1" t="s">
        <v>104</v>
      </c>
      <c r="B122" s="29" t="s">
        <v>288</v>
      </c>
      <c r="C122" s="32" t="s">
        <v>1</v>
      </c>
      <c r="D122" s="29" t="s">
        <v>1</v>
      </c>
      <c r="E122" s="29" t="s">
        <v>105</v>
      </c>
      <c r="F122" s="111">
        <v>140000</v>
      </c>
      <c r="G122" s="162"/>
      <c r="H122" s="162"/>
      <c r="I122" s="22">
        <v>140000</v>
      </c>
    </row>
    <row r="123" spans="1:9" ht="27" customHeight="1">
      <c r="A123" s="49" t="s">
        <v>187</v>
      </c>
      <c r="B123" s="50" t="s">
        <v>55</v>
      </c>
      <c r="C123" s="50"/>
      <c r="D123" s="50"/>
      <c r="E123" s="50"/>
      <c r="F123" s="117">
        <f>F124+F134</f>
        <v>20914096</v>
      </c>
      <c r="G123" s="106">
        <f>G124+G134</f>
        <v>0</v>
      </c>
      <c r="H123" s="51">
        <f>H124+H134</f>
        <v>0</v>
      </c>
      <c r="I123" s="51">
        <f>I124+I134</f>
        <v>20314000</v>
      </c>
    </row>
    <row r="124" spans="1:9" ht="69" customHeight="1">
      <c r="A124" s="10" t="s">
        <v>289</v>
      </c>
      <c r="B124" s="28" t="s">
        <v>56</v>
      </c>
      <c r="C124" s="25"/>
      <c r="D124" s="28"/>
      <c r="E124" s="28"/>
      <c r="F124" s="110">
        <f>F125</f>
        <v>11194096</v>
      </c>
      <c r="G124" s="104">
        <f>G125</f>
        <v>0</v>
      </c>
      <c r="H124" s="24">
        <f>H125</f>
        <v>0</v>
      </c>
      <c r="I124" s="24">
        <f>I125</f>
        <v>10894000</v>
      </c>
    </row>
    <row r="125" spans="1:9" ht="37.5" customHeight="1">
      <c r="A125" s="66" t="s">
        <v>299</v>
      </c>
      <c r="B125" s="28" t="s">
        <v>80</v>
      </c>
      <c r="C125" s="25"/>
      <c r="D125" s="28"/>
      <c r="E125" s="28"/>
      <c r="F125" s="110">
        <f>F126+F128+F130+F132</f>
        <v>11194096</v>
      </c>
      <c r="G125" s="104">
        <f>G126+G128+G130</f>
        <v>0</v>
      </c>
      <c r="H125" s="24">
        <f>H126+H128+H130</f>
        <v>0</v>
      </c>
      <c r="I125" s="24">
        <f>I126+I128+I130+I132</f>
        <v>10894000</v>
      </c>
    </row>
    <row r="126" spans="1:9" ht="18.75" customHeight="1">
      <c r="A126" s="11" t="s">
        <v>207</v>
      </c>
      <c r="B126" s="29" t="s">
        <v>162</v>
      </c>
      <c r="C126" s="30"/>
      <c r="D126" s="29"/>
      <c r="E126" s="29"/>
      <c r="F126" s="111">
        <f>SUM(F127)</f>
        <v>1690000</v>
      </c>
      <c r="G126" s="160"/>
      <c r="H126" s="161"/>
      <c r="I126" s="22">
        <f>SUM(I127)</f>
        <v>1690000</v>
      </c>
    </row>
    <row r="127" spans="1:9" ht="15.75" customHeight="1">
      <c r="A127" s="1" t="s">
        <v>131</v>
      </c>
      <c r="B127" s="29" t="s">
        <v>162</v>
      </c>
      <c r="C127" s="30"/>
      <c r="D127" s="29"/>
      <c r="E127" s="29" t="s">
        <v>130</v>
      </c>
      <c r="F127" s="111">
        <v>1690000</v>
      </c>
      <c r="G127" s="163"/>
      <c r="H127" s="162"/>
      <c r="I127" s="22">
        <v>1690000</v>
      </c>
    </row>
    <row r="128" spans="1:9" ht="17.25" customHeight="1">
      <c r="A128" s="70" t="s">
        <v>309</v>
      </c>
      <c r="B128" s="29" t="s">
        <v>81</v>
      </c>
      <c r="C128" s="32" t="s">
        <v>6</v>
      </c>
      <c r="D128" s="29" t="s">
        <v>2</v>
      </c>
      <c r="E128" s="29"/>
      <c r="F128" s="111">
        <f>SUM(F129:F129)</f>
        <v>8744096</v>
      </c>
      <c r="G128" s="161"/>
      <c r="H128" s="161"/>
      <c r="I128" s="22">
        <f>SUM(I129:I129)</f>
        <v>8744000</v>
      </c>
    </row>
    <row r="129" spans="1:9" ht="18.75" customHeight="1">
      <c r="A129" s="1" t="s">
        <v>131</v>
      </c>
      <c r="B129" s="29" t="s">
        <v>81</v>
      </c>
      <c r="C129" s="32" t="s">
        <v>6</v>
      </c>
      <c r="D129" s="29" t="s">
        <v>2</v>
      </c>
      <c r="E129" s="29" t="s">
        <v>130</v>
      </c>
      <c r="F129" s="111">
        <v>8744096</v>
      </c>
      <c r="G129" s="163"/>
      <c r="H129" s="162"/>
      <c r="I129" s="22">
        <v>8744000</v>
      </c>
    </row>
    <row r="130" spans="1:9" ht="39.75" customHeight="1">
      <c r="A130" s="1" t="s">
        <v>119</v>
      </c>
      <c r="B130" s="31" t="s">
        <v>120</v>
      </c>
      <c r="C130" s="32"/>
      <c r="D130" s="29"/>
      <c r="E130" s="31"/>
      <c r="F130" s="111">
        <f>F131</f>
        <v>600000</v>
      </c>
      <c r="G130" s="161"/>
      <c r="H130" s="161"/>
      <c r="I130" s="22">
        <f>I131</f>
        <v>300000</v>
      </c>
    </row>
    <row r="131" spans="1:9" ht="18" customHeight="1">
      <c r="A131" s="1" t="s">
        <v>131</v>
      </c>
      <c r="B131" s="31" t="s">
        <v>120</v>
      </c>
      <c r="C131" s="32"/>
      <c r="D131" s="29"/>
      <c r="E131" s="31" t="s">
        <v>130</v>
      </c>
      <c r="F131" s="111">
        <v>600000</v>
      </c>
      <c r="G131" s="162"/>
      <c r="H131" s="162"/>
      <c r="I131" s="22">
        <v>300000</v>
      </c>
    </row>
    <row r="132" spans="1:9" ht="18" customHeight="1">
      <c r="A132" s="70" t="s">
        <v>290</v>
      </c>
      <c r="B132" s="31" t="s">
        <v>291</v>
      </c>
      <c r="C132" s="32"/>
      <c r="D132" s="29"/>
      <c r="E132" s="31"/>
      <c r="F132" s="111">
        <f>F133</f>
        <v>160000</v>
      </c>
      <c r="G132" s="162"/>
      <c r="H132" s="162"/>
      <c r="I132" s="22">
        <f>I133</f>
        <v>160000</v>
      </c>
    </row>
    <row r="133" spans="1:9" ht="18" customHeight="1">
      <c r="A133" s="1" t="s">
        <v>131</v>
      </c>
      <c r="B133" s="31" t="s">
        <v>291</v>
      </c>
      <c r="C133" s="32"/>
      <c r="D133" s="29"/>
      <c r="E133" s="31" t="s">
        <v>130</v>
      </c>
      <c r="F133" s="111">
        <v>160000</v>
      </c>
      <c r="G133" s="162"/>
      <c r="H133" s="162"/>
      <c r="I133" s="22">
        <v>160000</v>
      </c>
    </row>
    <row r="134" spans="1:9" ht="30" customHeight="1">
      <c r="A134" s="10" t="s">
        <v>189</v>
      </c>
      <c r="B134" s="28" t="s">
        <v>82</v>
      </c>
      <c r="C134" s="25"/>
      <c r="D134" s="28"/>
      <c r="E134" s="28"/>
      <c r="F134" s="110">
        <f>F135</f>
        <v>9720000</v>
      </c>
      <c r="G134" s="104">
        <f>G135</f>
        <v>0</v>
      </c>
      <c r="H134" s="24">
        <f>H135</f>
        <v>0</v>
      </c>
      <c r="I134" s="24">
        <f>I135</f>
        <v>9420000</v>
      </c>
    </row>
    <row r="135" spans="1:9" ht="38.25" customHeight="1">
      <c r="A135" s="66" t="s">
        <v>188</v>
      </c>
      <c r="B135" s="28" t="s">
        <v>83</v>
      </c>
      <c r="C135" s="25"/>
      <c r="D135" s="28"/>
      <c r="E135" s="28"/>
      <c r="F135" s="110">
        <f>F136+F138+F140</f>
        <v>9720000</v>
      </c>
      <c r="G135" s="161"/>
      <c r="H135" s="161"/>
      <c r="I135" s="24">
        <f>I136+I138+I140</f>
        <v>9420000</v>
      </c>
    </row>
    <row r="136" spans="1:9" ht="27" customHeight="1">
      <c r="A136" s="70" t="s">
        <v>163</v>
      </c>
      <c r="B136" s="31" t="s">
        <v>206</v>
      </c>
      <c r="C136" s="32"/>
      <c r="D136" s="29"/>
      <c r="E136" s="31"/>
      <c r="F136" s="111">
        <f>F137</f>
        <v>2470000</v>
      </c>
      <c r="G136" s="161"/>
      <c r="H136" s="161"/>
      <c r="I136" s="22">
        <f>I137</f>
        <v>2470000</v>
      </c>
    </row>
    <row r="137" spans="1:9" ht="21" customHeight="1">
      <c r="A137" s="1" t="s">
        <v>131</v>
      </c>
      <c r="B137" s="31" t="s">
        <v>206</v>
      </c>
      <c r="C137" s="32"/>
      <c r="D137" s="29"/>
      <c r="E137" s="31" t="s">
        <v>130</v>
      </c>
      <c r="F137" s="111">
        <v>2470000</v>
      </c>
      <c r="G137" s="162"/>
      <c r="H137" s="162"/>
      <c r="I137" s="22">
        <v>2470000</v>
      </c>
    </row>
    <row r="138" spans="1:9" ht="25.5">
      <c r="A138" s="11" t="s">
        <v>204</v>
      </c>
      <c r="B138" s="31" t="s">
        <v>205</v>
      </c>
      <c r="C138" s="32"/>
      <c r="D138" s="29"/>
      <c r="E138" s="31"/>
      <c r="F138" s="111">
        <f>F139</f>
        <v>6650000</v>
      </c>
      <c r="G138" s="161"/>
      <c r="H138" s="161"/>
      <c r="I138" s="22">
        <f>I139</f>
        <v>6650000</v>
      </c>
    </row>
    <row r="139" spans="1:9" ht="15">
      <c r="A139" s="1" t="s">
        <v>131</v>
      </c>
      <c r="B139" s="31" t="s">
        <v>205</v>
      </c>
      <c r="C139" s="32"/>
      <c r="D139" s="29"/>
      <c r="E139" s="31" t="s">
        <v>130</v>
      </c>
      <c r="F139" s="111">
        <v>6650000</v>
      </c>
      <c r="G139" s="162"/>
      <c r="H139" s="162"/>
      <c r="I139" s="22">
        <v>6650000</v>
      </c>
    </row>
    <row r="140" spans="1:9" ht="38.25">
      <c r="A140" s="1" t="s">
        <v>119</v>
      </c>
      <c r="B140" s="31" t="s">
        <v>262</v>
      </c>
      <c r="C140" s="32"/>
      <c r="D140" s="29"/>
      <c r="E140" s="31"/>
      <c r="F140" s="111">
        <f>F141</f>
        <v>600000</v>
      </c>
      <c r="G140" s="161"/>
      <c r="H140" s="161"/>
      <c r="I140" s="22">
        <f>I141</f>
        <v>300000</v>
      </c>
    </row>
    <row r="141" spans="1:9" ht="15">
      <c r="A141" s="1" t="s">
        <v>131</v>
      </c>
      <c r="B141" s="31" t="s">
        <v>262</v>
      </c>
      <c r="C141" s="32"/>
      <c r="D141" s="29"/>
      <c r="E141" s="31" t="s">
        <v>130</v>
      </c>
      <c r="F141" s="111">
        <v>600000</v>
      </c>
      <c r="G141" s="162"/>
      <c r="H141" s="162"/>
      <c r="I141" s="22">
        <v>300000</v>
      </c>
    </row>
    <row r="142" spans="1:9" ht="42.75">
      <c r="A142" s="49" t="s">
        <v>218</v>
      </c>
      <c r="B142" s="50" t="s">
        <v>57</v>
      </c>
      <c r="C142" s="50"/>
      <c r="D142" s="50"/>
      <c r="E142" s="50"/>
      <c r="F142" s="117">
        <f>F143</f>
        <v>16300000</v>
      </c>
      <c r="G142" s="161"/>
      <c r="H142" s="161"/>
      <c r="I142" s="51">
        <f>I143</f>
        <v>16300000</v>
      </c>
    </row>
    <row r="143" spans="1:9" ht="45">
      <c r="A143" s="66" t="s">
        <v>219</v>
      </c>
      <c r="B143" s="25" t="s">
        <v>84</v>
      </c>
      <c r="C143" s="25"/>
      <c r="D143" s="25"/>
      <c r="E143" s="25"/>
      <c r="F143" s="119">
        <f>F144</f>
        <v>16300000</v>
      </c>
      <c r="G143" s="107">
        <f>G144</f>
        <v>0</v>
      </c>
      <c r="H143" s="98">
        <f>H144</f>
        <v>0</v>
      </c>
      <c r="I143" s="98">
        <f>I144</f>
        <v>16300000</v>
      </c>
    </row>
    <row r="144" spans="1:9" ht="25.5">
      <c r="A144" s="1" t="s">
        <v>310</v>
      </c>
      <c r="B144" s="71" t="s">
        <v>220</v>
      </c>
      <c r="C144" s="25"/>
      <c r="D144" s="25"/>
      <c r="E144" s="25"/>
      <c r="F144" s="120">
        <f>F145</f>
        <v>16300000</v>
      </c>
      <c r="G144" s="168"/>
      <c r="H144" s="168"/>
      <c r="I144" s="99">
        <f>I145</f>
        <v>16300000</v>
      </c>
    </row>
    <row r="145" spans="1:9" ht="25.5">
      <c r="A145" s="1" t="s">
        <v>125</v>
      </c>
      <c r="B145" s="71" t="s">
        <v>220</v>
      </c>
      <c r="C145" s="25"/>
      <c r="D145" s="25"/>
      <c r="E145" s="30" t="s">
        <v>124</v>
      </c>
      <c r="F145" s="111">
        <v>16300000</v>
      </c>
      <c r="G145" s="169"/>
      <c r="H145" s="169"/>
      <c r="I145" s="22">
        <v>16300000</v>
      </c>
    </row>
    <row r="146" spans="1:9" ht="35.25" customHeight="1">
      <c r="A146" s="49" t="s">
        <v>190</v>
      </c>
      <c r="B146" s="50" t="s">
        <v>58</v>
      </c>
      <c r="C146" s="50"/>
      <c r="D146" s="50"/>
      <c r="E146" s="50"/>
      <c r="F146" s="117">
        <f>F147</f>
        <v>14575000</v>
      </c>
      <c r="G146" s="161"/>
      <c r="H146" s="161"/>
      <c r="I146" s="51">
        <f>I147</f>
        <v>14575000</v>
      </c>
    </row>
    <row r="147" spans="1:9" ht="19.5" customHeight="1">
      <c r="A147" s="68" t="s">
        <v>191</v>
      </c>
      <c r="B147" s="43" t="s">
        <v>85</v>
      </c>
      <c r="C147" s="43"/>
      <c r="D147" s="43"/>
      <c r="E147" s="43"/>
      <c r="F147" s="113">
        <f>F148+F150+F152+F154</f>
        <v>14575000</v>
      </c>
      <c r="G147" s="108">
        <f>G148+G150+G152</f>
        <v>0</v>
      </c>
      <c r="H147" s="57">
        <f>H148+H150+H152</f>
        <v>0</v>
      </c>
      <c r="I147" s="57">
        <f>I148+I150+I152+I154</f>
        <v>14575000</v>
      </c>
    </row>
    <row r="148" spans="1:9" ht="23.25" customHeight="1">
      <c r="A148" s="11" t="s">
        <v>121</v>
      </c>
      <c r="B148" s="30" t="s">
        <v>122</v>
      </c>
      <c r="C148" s="30"/>
      <c r="D148" s="30"/>
      <c r="E148" s="30"/>
      <c r="F148" s="111">
        <f>F149</f>
        <v>8900000</v>
      </c>
      <c r="G148" s="161"/>
      <c r="H148" s="161"/>
      <c r="I148" s="22">
        <f>I149</f>
        <v>8900000</v>
      </c>
    </row>
    <row r="149" spans="1:9" ht="19.5" customHeight="1">
      <c r="A149" s="1" t="s">
        <v>131</v>
      </c>
      <c r="B149" s="30" t="s">
        <v>122</v>
      </c>
      <c r="C149" s="30"/>
      <c r="D149" s="30"/>
      <c r="E149" s="30" t="s">
        <v>130</v>
      </c>
      <c r="F149" s="111">
        <v>8900000</v>
      </c>
      <c r="G149" s="162"/>
      <c r="H149" s="162"/>
      <c r="I149" s="22">
        <v>8900000</v>
      </c>
    </row>
    <row r="150" spans="1:9" ht="18" customHeight="1">
      <c r="A150" s="1" t="s">
        <v>207</v>
      </c>
      <c r="B150" s="30" t="s">
        <v>164</v>
      </c>
      <c r="C150" s="30"/>
      <c r="D150" s="30"/>
      <c r="E150" s="30"/>
      <c r="F150" s="111">
        <f>F151</f>
        <v>4940000</v>
      </c>
      <c r="G150" s="161"/>
      <c r="H150" s="161"/>
      <c r="I150" s="22">
        <f>I151</f>
        <v>4940000</v>
      </c>
    </row>
    <row r="151" spans="1:9" ht="19.5" customHeight="1">
      <c r="A151" s="1" t="s">
        <v>131</v>
      </c>
      <c r="B151" s="30" t="s">
        <v>164</v>
      </c>
      <c r="C151" s="30"/>
      <c r="D151" s="30"/>
      <c r="E151" s="30" t="s">
        <v>130</v>
      </c>
      <c r="F151" s="111">
        <v>4940000</v>
      </c>
      <c r="G151" s="162"/>
      <c r="H151" s="162"/>
      <c r="I151" s="22">
        <v>4940000</v>
      </c>
    </row>
    <row r="152" spans="1:9" ht="51">
      <c r="A152" s="1" t="s">
        <v>263</v>
      </c>
      <c r="B152" s="64" t="s">
        <v>292</v>
      </c>
      <c r="C152" s="30"/>
      <c r="D152" s="30"/>
      <c r="E152" s="30"/>
      <c r="F152" s="111">
        <f>F153</f>
        <v>535000</v>
      </c>
      <c r="G152" s="161"/>
      <c r="H152" s="161"/>
      <c r="I152" s="22">
        <f>I153</f>
        <v>535000</v>
      </c>
    </row>
    <row r="153" spans="1:9" ht="15" customHeight="1">
      <c r="A153" s="1" t="s">
        <v>131</v>
      </c>
      <c r="B153" s="64" t="s">
        <v>292</v>
      </c>
      <c r="C153" s="30"/>
      <c r="D153" s="30"/>
      <c r="E153" s="30" t="s">
        <v>130</v>
      </c>
      <c r="F153" s="111">
        <v>535000</v>
      </c>
      <c r="G153" s="163"/>
      <c r="H153" s="162"/>
      <c r="I153" s="22">
        <v>535000</v>
      </c>
    </row>
    <row r="154" spans="1:9" ht="30.75" customHeight="1">
      <c r="A154" s="11" t="s">
        <v>300</v>
      </c>
      <c r="B154" s="64" t="s">
        <v>301</v>
      </c>
      <c r="C154" s="30"/>
      <c r="D154" s="30"/>
      <c r="E154" s="30"/>
      <c r="F154" s="111">
        <f>F155</f>
        <v>200000</v>
      </c>
      <c r="G154" s="163"/>
      <c r="H154" s="162"/>
      <c r="I154" s="22">
        <f>I155</f>
        <v>200000</v>
      </c>
    </row>
    <row r="155" spans="1:9" ht="29.25" customHeight="1">
      <c r="A155" s="1" t="s">
        <v>125</v>
      </c>
      <c r="B155" s="64" t="s">
        <v>301</v>
      </c>
      <c r="C155" s="30"/>
      <c r="D155" s="30"/>
      <c r="E155" s="30" t="s">
        <v>124</v>
      </c>
      <c r="F155" s="111">
        <v>200000</v>
      </c>
      <c r="G155" s="163"/>
      <c r="H155" s="162"/>
      <c r="I155" s="22">
        <v>200000</v>
      </c>
    </row>
    <row r="156" spans="1:9" ht="31.5" customHeight="1">
      <c r="A156" s="49" t="s">
        <v>11</v>
      </c>
      <c r="B156" s="50" t="s">
        <v>59</v>
      </c>
      <c r="C156" s="50"/>
      <c r="D156" s="50"/>
      <c r="E156" s="50"/>
      <c r="F156" s="117">
        <f>F157</f>
        <v>4000000</v>
      </c>
      <c r="G156" s="106">
        <f>G157</f>
        <v>0</v>
      </c>
      <c r="H156" s="51">
        <f>H157</f>
        <v>0</v>
      </c>
      <c r="I156" s="51">
        <f>I157</f>
        <v>4000000</v>
      </c>
    </row>
    <row r="157" spans="1:9" ht="33.75" customHeight="1">
      <c r="A157" s="10" t="s">
        <v>192</v>
      </c>
      <c r="B157" s="28" t="s">
        <v>60</v>
      </c>
      <c r="C157" s="25"/>
      <c r="D157" s="28"/>
      <c r="E157" s="28"/>
      <c r="F157" s="110">
        <f>F158</f>
        <v>4000000</v>
      </c>
      <c r="G157" s="170"/>
      <c r="H157" s="170"/>
      <c r="I157" s="24">
        <f>I158</f>
        <v>4000000</v>
      </c>
    </row>
    <row r="158" spans="1:9" ht="29.25" customHeight="1">
      <c r="A158" s="66" t="s">
        <v>86</v>
      </c>
      <c r="B158" s="25" t="s">
        <v>210</v>
      </c>
      <c r="C158" s="25"/>
      <c r="D158" s="25"/>
      <c r="E158" s="25"/>
      <c r="F158" s="110">
        <f>F159</f>
        <v>4000000</v>
      </c>
      <c r="G158" s="170"/>
      <c r="H158" s="170"/>
      <c r="I158" s="24">
        <f>I159</f>
        <v>4000000</v>
      </c>
    </row>
    <row r="159" spans="1:9" ht="15">
      <c r="A159" s="11" t="s">
        <v>35</v>
      </c>
      <c r="B159" s="29" t="s">
        <v>87</v>
      </c>
      <c r="C159" s="32" t="s">
        <v>21</v>
      </c>
      <c r="D159" s="29" t="s">
        <v>2</v>
      </c>
      <c r="E159" s="29"/>
      <c r="F159" s="111">
        <f>F160</f>
        <v>4000000</v>
      </c>
      <c r="G159" s="170"/>
      <c r="H159" s="170"/>
      <c r="I159" s="22">
        <f>I160</f>
        <v>4000000</v>
      </c>
    </row>
    <row r="160" spans="1:9" ht="15">
      <c r="A160" s="11" t="s">
        <v>29</v>
      </c>
      <c r="B160" s="29" t="s">
        <v>87</v>
      </c>
      <c r="C160" s="32" t="s">
        <v>21</v>
      </c>
      <c r="D160" s="29" t="s">
        <v>2</v>
      </c>
      <c r="E160" s="29" t="s">
        <v>30</v>
      </c>
      <c r="F160" s="111">
        <v>4000000</v>
      </c>
      <c r="G160" s="162"/>
      <c r="H160" s="162"/>
      <c r="I160" s="22">
        <v>4000000</v>
      </c>
    </row>
    <row r="161" spans="1:9" ht="42.75">
      <c r="A161" s="49" t="s">
        <v>221</v>
      </c>
      <c r="B161" s="52" t="s">
        <v>224</v>
      </c>
      <c r="C161" s="50"/>
      <c r="D161" s="50"/>
      <c r="E161" s="50"/>
      <c r="F161" s="117">
        <f>F162+F179+F183</f>
        <v>17328861.58</v>
      </c>
      <c r="G161" s="170"/>
      <c r="H161" s="170"/>
      <c r="I161" s="51">
        <f>I162+I179+I183</f>
        <v>17074437.33</v>
      </c>
    </row>
    <row r="162" spans="1:9" ht="28.5">
      <c r="A162" s="10" t="s">
        <v>227</v>
      </c>
      <c r="B162" s="28" t="s">
        <v>225</v>
      </c>
      <c r="C162" s="25"/>
      <c r="D162" s="28"/>
      <c r="E162" s="28"/>
      <c r="F162" s="110">
        <f>F163</f>
        <v>7489200</v>
      </c>
      <c r="G162" s="170"/>
      <c r="H162" s="170"/>
      <c r="I162" s="24">
        <f>I163</f>
        <v>6735864</v>
      </c>
    </row>
    <row r="163" spans="1:9" ht="30">
      <c r="A163" s="66" t="s">
        <v>228</v>
      </c>
      <c r="B163" s="28" t="s">
        <v>226</v>
      </c>
      <c r="C163" s="25"/>
      <c r="D163" s="28"/>
      <c r="E163" s="28"/>
      <c r="F163" s="110">
        <f>F164+F173</f>
        <v>7489200</v>
      </c>
      <c r="G163" s="170"/>
      <c r="H163" s="170"/>
      <c r="I163" s="24">
        <f>I164+I173</f>
        <v>6735864</v>
      </c>
    </row>
    <row r="164" spans="1:9" ht="15">
      <c r="A164" s="11" t="s">
        <v>43</v>
      </c>
      <c r="B164" s="28"/>
      <c r="C164" s="25"/>
      <c r="D164" s="28"/>
      <c r="E164" s="28"/>
      <c r="F164" s="110">
        <f>F165+F169</f>
        <v>4589200</v>
      </c>
      <c r="G164" s="170"/>
      <c r="H164" s="170"/>
      <c r="I164" s="24">
        <f>I165+I169</f>
        <v>3835864</v>
      </c>
    </row>
    <row r="165" spans="1:9" ht="15">
      <c r="A165" s="14" t="s">
        <v>177</v>
      </c>
      <c r="B165" s="29" t="s">
        <v>229</v>
      </c>
      <c r="C165" s="32"/>
      <c r="D165" s="29"/>
      <c r="E165" s="29"/>
      <c r="F165" s="111">
        <f>F166+F167+F168</f>
        <v>2884200</v>
      </c>
      <c r="G165" s="170"/>
      <c r="H165" s="170"/>
      <c r="I165" s="22">
        <f>I166+I167+I168</f>
        <v>2103000</v>
      </c>
    </row>
    <row r="166" spans="1:9" ht="15">
      <c r="A166" s="1" t="s">
        <v>127</v>
      </c>
      <c r="B166" s="29" t="s">
        <v>229</v>
      </c>
      <c r="C166" s="32" t="s">
        <v>2</v>
      </c>
      <c r="D166" s="29" t="s">
        <v>21</v>
      </c>
      <c r="E166" s="29" t="s">
        <v>126</v>
      </c>
      <c r="F166" s="111">
        <f>2100000+50000+634200</f>
        <v>2784200</v>
      </c>
      <c r="G166" s="170"/>
      <c r="H166" s="170"/>
      <c r="I166" s="22">
        <v>2003000</v>
      </c>
    </row>
    <row r="167" spans="1:9" ht="25.5">
      <c r="A167" s="1" t="s">
        <v>125</v>
      </c>
      <c r="B167" s="29" t="s">
        <v>229</v>
      </c>
      <c r="C167" s="32" t="s">
        <v>2</v>
      </c>
      <c r="D167" s="29" t="s">
        <v>21</v>
      </c>
      <c r="E167" s="29" t="s">
        <v>124</v>
      </c>
      <c r="F167" s="111">
        <v>80000</v>
      </c>
      <c r="G167" s="170"/>
      <c r="H167" s="170"/>
      <c r="I167" s="22">
        <v>80000</v>
      </c>
    </row>
    <row r="168" spans="1:9" ht="15">
      <c r="A168" s="1" t="s">
        <v>135</v>
      </c>
      <c r="B168" s="29" t="s">
        <v>229</v>
      </c>
      <c r="C168" s="32"/>
      <c r="D168" s="29"/>
      <c r="E168" s="29" t="s">
        <v>134</v>
      </c>
      <c r="F168" s="111">
        <v>20000</v>
      </c>
      <c r="G168" s="170"/>
      <c r="H168" s="170"/>
      <c r="I168" s="22">
        <v>20000</v>
      </c>
    </row>
    <row r="169" spans="1:9" ht="30.75" customHeight="1">
      <c r="A169" s="1" t="s">
        <v>22</v>
      </c>
      <c r="B169" s="29" t="s">
        <v>230</v>
      </c>
      <c r="C169" s="32" t="s">
        <v>2</v>
      </c>
      <c r="D169" s="29" t="s">
        <v>21</v>
      </c>
      <c r="E169" s="29"/>
      <c r="F169" s="111">
        <f>SUM(F170:F172)</f>
        <v>1705000</v>
      </c>
      <c r="G169" s="170"/>
      <c r="H169" s="170"/>
      <c r="I169" s="22">
        <f>SUM(I170:I172)</f>
        <v>1732864</v>
      </c>
    </row>
    <row r="170" spans="1:9" ht="27.75" customHeight="1">
      <c r="A170" s="1" t="s">
        <v>125</v>
      </c>
      <c r="B170" s="29" t="s">
        <v>230</v>
      </c>
      <c r="C170" s="32" t="s">
        <v>2</v>
      </c>
      <c r="D170" s="29" t="s">
        <v>21</v>
      </c>
      <c r="E170" s="44" t="s">
        <v>124</v>
      </c>
      <c r="F170" s="111">
        <v>955000</v>
      </c>
      <c r="G170" s="162"/>
      <c r="H170" s="162"/>
      <c r="I170" s="22">
        <v>982864</v>
      </c>
    </row>
    <row r="171" spans="1:9" ht="15">
      <c r="A171" s="1" t="s">
        <v>133</v>
      </c>
      <c r="B171" s="29" t="s">
        <v>230</v>
      </c>
      <c r="C171" s="32"/>
      <c r="D171" s="29"/>
      <c r="E171" s="44" t="s">
        <v>132</v>
      </c>
      <c r="F171" s="111">
        <v>300000</v>
      </c>
      <c r="G171" s="162"/>
      <c r="H171" s="162"/>
      <c r="I171" s="22">
        <v>300000</v>
      </c>
    </row>
    <row r="172" spans="1:9" ht="15">
      <c r="A172" s="1" t="s">
        <v>135</v>
      </c>
      <c r="B172" s="29" t="s">
        <v>230</v>
      </c>
      <c r="C172" s="32"/>
      <c r="D172" s="29"/>
      <c r="E172" s="44" t="s">
        <v>134</v>
      </c>
      <c r="F172" s="111">
        <v>450000</v>
      </c>
      <c r="G172" s="162"/>
      <c r="H172" s="162"/>
      <c r="I172" s="22">
        <v>450000</v>
      </c>
    </row>
    <row r="173" spans="1:9" ht="15">
      <c r="A173" s="72" t="s">
        <v>45</v>
      </c>
      <c r="B173" s="73"/>
      <c r="C173" s="32"/>
      <c r="D173" s="29"/>
      <c r="E173" s="29"/>
      <c r="F173" s="113">
        <f>F174+F177</f>
        <v>2900000</v>
      </c>
      <c r="G173" s="108">
        <f>G174+G177</f>
        <v>0</v>
      </c>
      <c r="H173" s="57">
        <f>H174+H177</f>
        <v>0</v>
      </c>
      <c r="I173" s="57">
        <f>I174+I177</f>
        <v>2900000</v>
      </c>
    </row>
    <row r="174" spans="1:9" ht="15">
      <c r="A174" s="15" t="s">
        <v>46</v>
      </c>
      <c r="B174" s="74" t="s">
        <v>231</v>
      </c>
      <c r="C174" s="32"/>
      <c r="D174" s="29"/>
      <c r="E174" s="29"/>
      <c r="F174" s="111">
        <f>F175+F176</f>
        <v>1000000</v>
      </c>
      <c r="G174" s="170"/>
      <c r="H174" s="170"/>
      <c r="I174" s="22">
        <f>I175+I176</f>
        <v>1000000</v>
      </c>
    </row>
    <row r="175" spans="1:9" ht="30" customHeight="1">
      <c r="A175" s="1" t="s">
        <v>125</v>
      </c>
      <c r="B175" s="74" t="s">
        <v>231</v>
      </c>
      <c r="C175" s="32"/>
      <c r="D175" s="29"/>
      <c r="E175" s="29" t="s">
        <v>124</v>
      </c>
      <c r="F175" s="111">
        <v>1000000</v>
      </c>
      <c r="G175" s="162"/>
      <c r="H175" s="162"/>
      <c r="I175" s="22">
        <v>1000000</v>
      </c>
    </row>
    <row r="176" spans="1:9" ht="15">
      <c r="A176" s="1" t="s">
        <v>141</v>
      </c>
      <c r="B176" s="74" t="s">
        <v>231</v>
      </c>
      <c r="C176" s="25"/>
      <c r="D176" s="25"/>
      <c r="E176" s="30" t="s">
        <v>140</v>
      </c>
      <c r="F176" s="111"/>
      <c r="G176" s="170"/>
      <c r="H176" s="170"/>
      <c r="I176" s="22"/>
    </row>
    <row r="177" spans="1:9" ht="15">
      <c r="A177" s="15" t="s">
        <v>47</v>
      </c>
      <c r="B177" s="74" t="s">
        <v>232</v>
      </c>
      <c r="C177" s="25"/>
      <c r="D177" s="25"/>
      <c r="E177" s="25"/>
      <c r="F177" s="111">
        <f>F178</f>
        <v>1900000</v>
      </c>
      <c r="G177" s="170"/>
      <c r="H177" s="170"/>
      <c r="I177" s="22">
        <f>I178</f>
        <v>1900000</v>
      </c>
    </row>
    <row r="178" spans="1:9" ht="24.75" customHeight="1">
      <c r="A178" s="1" t="s">
        <v>125</v>
      </c>
      <c r="B178" s="74" t="s">
        <v>232</v>
      </c>
      <c r="C178" s="25"/>
      <c r="D178" s="25"/>
      <c r="E178" s="30" t="s">
        <v>124</v>
      </c>
      <c r="F178" s="111">
        <v>1900000</v>
      </c>
      <c r="G178" s="162"/>
      <c r="H178" s="162"/>
      <c r="I178" s="22">
        <v>1900000</v>
      </c>
    </row>
    <row r="179" spans="1:9" ht="28.5">
      <c r="A179" s="10" t="s">
        <v>222</v>
      </c>
      <c r="B179" s="28" t="s">
        <v>233</v>
      </c>
      <c r="C179" s="25"/>
      <c r="D179" s="28"/>
      <c r="E179" s="28"/>
      <c r="F179" s="110">
        <f>F180</f>
        <v>500000</v>
      </c>
      <c r="G179" s="170"/>
      <c r="H179" s="170"/>
      <c r="I179" s="24">
        <f>I180</f>
        <v>500000</v>
      </c>
    </row>
    <row r="180" spans="1:9" ht="45">
      <c r="A180" s="66" t="s">
        <v>223</v>
      </c>
      <c r="B180" s="28" t="s">
        <v>234</v>
      </c>
      <c r="C180" s="25"/>
      <c r="D180" s="28"/>
      <c r="E180" s="28"/>
      <c r="F180" s="110">
        <f>F181</f>
        <v>500000</v>
      </c>
      <c r="G180" s="170"/>
      <c r="H180" s="170"/>
      <c r="I180" s="24">
        <f>I181</f>
        <v>500000</v>
      </c>
    </row>
    <row r="181" spans="1:9" ht="19.5" customHeight="1">
      <c r="A181" s="1" t="s">
        <v>157</v>
      </c>
      <c r="B181" s="71" t="s">
        <v>235</v>
      </c>
      <c r="C181" s="32" t="s">
        <v>2</v>
      </c>
      <c r="D181" s="29" t="s">
        <v>13</v>
      </c>
      <c r="E181" s="38"/>
      <c r="F181" s="116">
        <f>F182</f>
        <v>500000</v>
      </c>
      <c r="G181" s="161"/>
      <c r="H181" s="161"/>
      <c r="I181" s="58">
        <f>I182</f>
        <v>500000</v>
      </c>
    </row>
    <row r="182" spans="1:9" ht="27" customHeight="1">
      <c r="A182" s="1" t="s">
        <v>125</v>
      </c>
      <c r="B182" s="71" t="s">
        <v>235</v>
      </c>
      <c r="C182" s="32" t="s">
        <v>2</v>
      </c>
      <c r="D182" s="29" t="s">
        <v>13</v>
      </c>
      <c r="E182" s="29" t="s">
        <v>124</v>
      </c>
      <c r="F182" s="111">
        <v>500000</v>
      </c>
      <c r="G182" s="162"/>
      <c r="H182" s="162"/>
      <c r="I182" s="22">
        <v>500000</v>
      </c>
    </row>
    <row r="183" spans="1:9" ht="28.5">
      <c r="A183" s="10" t="s">
        <v>236</v>
      </c>
      <c r="B183" s="28" t="s">
        <v>237</v>
      </c>
      <c r="C183" s="25"/>
      <c r="D183" s="28"/>
      <c r="E183" s="28"/>
      <c r="F183" s="110">
        <f>F184</f>
        <v>9339661.58</v>
      </c>
      <c r="G183" s="161"/>
      <c r="H183" s="161"/>
      <c r="I183" s="24">
        <f>I184</f>
        <v>9838573.33</v>
      </c>
    </row>
    <row r="184" spans="1:9" ht="45">
      <c r="A184" s="66" t="s">
        <v>239</v>
      </c>
      <c r="B184" s="28" t="s">
        <v>238</v>
      </c>
      <c r="C184" s="25"/>
      <c r="D184" s="28"/>
      <c r="E184" s="28"/>
      <c r="F184" s="110">
        <f>F185+F187+F202</f>
        <v>9339661.58</v>
      </c>
      <c r="G184" s="160"/>
      <c r="H184" s="161"/>
      <c r="I184" s="24">
        <f>I185+I187+I202</f>
        <v>9838573.33</v>
      </c>
    </row>
    <row r="185" spans="1:9" ht="38.25">
      <c r="A185" s="11" t="s">
        <v>264</v>
      </c>
      <c r="B185" s="29" t="s">
        <v>265</v>
      </c>
      <c r="C185" s="25"/>
      <c r="D185" s="28"/>
      <c r="E185" s="29"/>
      <c r="F185" s="111">
        <f>F186</f>
        <v>1277300</v>
      </c>
      <c r="G185" s="160"/>
      <c r="H185" s="161"/>
      <c r="I185" s="22">
        <f>I186</f>
        <v>1502700</v>
      </c>
    </row>
    <row r="186" spans="1:9" ht="24" customHeight="1">
      <c r="A186" s="1" t="s">
        <v>125</v>
      </c>
      <c r="B186" s="29" t="s">
        <v>265</v>
      </c>
      <c r="C186" s="25"/>
      <c r="D186" s="28"/>
      <c r="E186" s="29" t="s">
        <v>124</v>
      </c>
      <c r="F186" s="111">
        <v>1277300</v>
      </c>
      <c r="G186" s="163"/>
      <c r="H186" s="162"/>
      <c r="I186" s="22">
        <v>1502700</v>
      </c>
    </row>
    <row r="187" spans="1:9" ht="15">
      <c r="A187" s="10" t="s">
        <v>118</v>
      </c>
      <c r="B187" s="28"/>
      <c r="C187" s="25"/>
      <c r="D187" s="28"/>
      <c r="E187" s="28"/>
      <c r="F187" s="110">
        <f>F188+F190+F192+F194+F196+F198+F200</f>
        <v>7949551.58</v>
      </c>
      <c r="G187" s="104">
        <f>G188+G190+G192+G194+G196+G198+G200</f>
        <v>0</v>
      </c>
      <c r="H187" s="24">
        <f>H188+H190+H192+H194+H196+H198+H200</f>
        <v>0</v>
      </c>
      <c r="I187" s="24">
        <f>I188+I190+I192+I194+I196+I198+I200</f>
        <v>8240723.33</v>
      </c>
    </row>
    <row r="188" spans="1:9" ht="30.75" customHeight="1">
      <c r="A188" s="1" t="s">
        <v>240</v>
      </c>
      <c r="B188" s="71" t="s">
        <v>241</v>
      </c>
      <c r="C188" s="32" t="s">
        <v>2</v>
      </c>
      <c r="D188" s="29" t="s">
        <v>13</v>
      </c>
      <c r="E188" s="29"/>
      <c r="F188" s="111">
        <f>F189</f>
        <v>110000</v>
      </c>
      <c r="G188" s="160"/>
      <c r="H188" s="161"/>
      <c r="I188" s="22">
        <f>I189</f>
        <v>110000</v>
      </c>
    </row>
    <row r="189" spans="1:9" ht="24" customHeight="1">
      <c r="A189" s="1" t="s">
        <v>125</v>
      </c>
      <c r="B189" s="71" t="s">
        <v>241</v>
      </c>
      <c r="C189" s="32" t="s">
        <v>2</v>
      </c>
      <c r="D189" s="29" t="s">
        <v>13</v>
      </c>
      <c r="E189" s="29" t="s">
        <v>124</v>
      </c>
      <c r="F189" s="111">
        <v>110000</v>
      </c>
      <c r="G189" s="163"/>
      <c r="H189" s="162"/>
      <c r="I189" s="22">
        <v>110000</v>
      </c>
    </row>
    <row r="190" spans="1:9" ht="27" customHeight="1">
      <c r="A190" s="1" t="s">
        <v>242</v>
      </c>
      <c r="B190" s="71" t="s">
        <v>248</v>
      </c>
      <c r="C190" s="32" t="s">
        <v>2</v>
      </c>
      <c r="D190" s="29" t="s">
        <v>10</v>
      </c>
      <c r="E190" s="44"/>
      <c r="F190" s="111">
        <f>F191</f>
        <v>451700</v>
      </c>
      <c r="G190" s="161"/>
      <c r="H190" s="160"/>
      <c r="I190" s="22">
        <f>I191</f>
        <v>451700</v>
      </c>
    </row>
    <row r="191" spans="1:9" ht="25.5">
      <c r="A191" s="1" t="s">
        <v>125</v>
      </c>
      <c r="B191" s="71" t="s">
        <v>248</v>
      </c>
      <c r="C191" s="32" t="s">
        <v>2</v>
      </c>
      <c r="D191" s="29" t="s">
        <v>10</v>
      </c>
      <c r="E191" s="44" t="s">
        <v>124</v>
      </c>
      <c r="F191" s="111">
        <v>451700</v>
      </c>
      <c r="G191" s="162"/>
      <c r="H191" s="162"/>
      <c r="I191" s="22">
        <v>451700</v>
      </c>
    </row>
    <row r="192" spans="1:9" ht="30.75" customHeight="1">
      <c r="A192" s="11" t="s">
        <v>243</v>
      </c>
      <c r="B192" s="71" t="s">
        <v>249</v>
      </c>
      <c r="C192" s="32" t="s">
        <v>2</v>
      </c>
      <c r="D192" s="29" t="s">
        <v>21</v>
      </c>
      <c r="E192" s="29"/>
      <c r="F192" s="111">
        <f>F193</f>
        <v>500000</v>
      </c>
      <c r="G192" s="161"/>
      <c r="H192" s="161"/>
      <c r="I192" s="22">
        <f>I193</f>
        <v>500000</v>
      </c>
    </row>
    <row r="193" spans="1:9" ht="23.25" customHeight="1">
      <c r="A193" s="1" t="s">
        <v>125</v>
      </c>
      <c r="B193" s="71" t="s">
        <v>249</v>
      </c>
      <c r="C193" s="32" t="s">
        <v>2</v>
      </c>
      <c r="D193" s="29" t="s">
        <v>21</v>
      </c>
      <c r="E193" s="44" t="s">
        <v>124</v>
      </c>
      <c r="F193" s="111">
        <v>500000</v>
      </c>
      <c r="G193" s="162"/>
      <c r="H193" s="162"/>
      <c r="I193" s="22">
        <v>500000</v>
      </c>
    </row>
    <row r="194" spans="1:9" ht="20.25" customHeight="1">
      <c r="A194" s="2" t="s">
        <v>244</v>
      </c>
      <c r="B194" s="71" t="s">
        <v>250</v>
      </c>
      <c r="C194" s="32"/>
      <c r="D194" s="29"/>
      <c r="E194" s="44"/>
      <c r="F194" s="111">
        <f>F195</f>
        <v>5670000</v>
      </c>
      <c r="G194" s="161"/>
      <c r="H194" s="161"/>
      <c r="I194" s="22">
        <f>I195</f>
        <v>5670000</v>
      </c>
    </row>
    <row r="195" spans="1:9" ht="17.25" customHeight="1">
      <c r="A195" s="1" t="s">
        <v>125</v>
      </c>
      <c r="B195" s="71" t="s">
        <v>250</v>
      </c>
      <c r="C195" s="32" t="s">
        <v>2</v>
      </c>
      <c r="D195" s="29" t="s">
        <v>21</v>
      </c>
      <c r="E195" s="44" t="s">
        <v>124</v>
      </c>
      <c r="F195" s="111">
        <v>5670000</v>
      </c>
      <c r="G195" s="162"/>
      <c r="H195" s="162"/>
      <c r="I195" s="22">
        <v>5670000</v>
      </c>
    </row>
    <row r="196" spans="1:9" ht="17.25" customHeight="1">
      <c r="A196" s="1" t="s">
        <v>179</v>
      </c>
      <c r="B196" s="71" t="s">
        <v>251</v>
      </c>
      <c r="C196" s="32"/>
      <c r="D196" s="29"/>
      <c r="E196" s="44"/>
      <c r="F196" s="111">
        <f>F197</f>
        <v>300000</v>
      </c>
      <c r="G196" s="161"/>
      <c r="H196" s="161"/>
      <c r="I196" s="22">
        <f>I197</f>
        <v>300000</v>
      </c>
    </row>
    <row r="197" spans="1:9" ht="28.5" customHeight="1">
      <c r="A197" s="1" t="s">
        <v>125</v>
      </c>
      <c r="B197" s="71" t="s">
        <v>251</v>
      </c>
      <c r="C197" s="32"/>
      <c r="D197" s="29"/>
      <c r="E197" s="44" t="s">
        <v>124</v>
      </c>
      <c r="F197" s="111">
        <v>300000</v>
      </c>
      <c r="G197" s="162"/>
      <c r="H197" s="162"/>
      <c r="I197" s="22">
        <v>300000</v>
      </c>
    </row>
    <row r="198" spans="1:9" ht="22.5" customHeight="1">
      <c r="A198" s="1" t="s">
        <v>245</v>
      </c>
      <c r="B198" s="71" t="s">
        <v>252</v>
      </c>
      <c r="C198" s="32" t="s">
        <v>2</v>
      </c>
      <c r="D198" s="29" t="s">
        <v>21</v>
      </c>
      <c r="E198" s="29"/>
      <c r="F198" s="111">
        <f>F199</f>
        <v>847851.58</v>
      </c>
      <c r="G198" s="161"/>
      <c r="H198" s="161"/>
      <c r="I198" s="22">
        <f>I199</f>
        <v>1139023.33</v>
      </c>
    </row>
    <row r="199" spans="1:9" ht="33" customHeight="1">
      <c r="A199" s="1" t="s">
        <v>125</v>
      </c>
      <c r="B199" s="71" t="s">
        <v>252</v>
      </c>
      <c r="C199" s="32" t="s">
        <v>2</v>
      </c>
      <c r="D199" s="29" t="s">
        <v>21</v>
      </c>
      <c r="E199" s="29" t="s">
        <v>124</v>
      </c>
      <c r="F199" s="111">
        <v>847851.58</v>
      </c>
      <c r="G199" s="162"/>
      <c r="H199" s="162"/>
      <c r="I199" s="22">
        <v>1139023.33</v>
      </c>
    </row>
    <row r="200" spans="1:9" ht="33.75" customHeight="1">
      <c r="A200" s="1" t="s">
        <v>247</v>
      </c>
      <c r="B200" s="71" t="s">
        <v>253</v>
      </c>
      <c r="C200" s="32"/>
      <c r="D200" s="29"/>
      <c r="E200" s="29"/>
      <c r="F200" s="111">
        <f>F201</f>
        <v>70000</v>
      </c>
      <c r="G200" s="161"/>
      <c r="H200" s="161"/>
      <c r="I200" s="22">
        <f>I201</f>
        <v>70000</v>
      </c>
    </row>
    <row r="201" spans="1:9" ht="28.5" customHeight="1">
      <c r="A201" s="1" t="s">
        <v>125</v>
      </c>
      <c r="B201" s="71" t="s">
        <v>253</v>
      </c>
      <c r="C201" s="32" t="s">
        <v>2</v>
      </c>
      <c r="D201" s="29" t="s">
        <v>21</v>
      </c>
      <c r="E201" s="29" t="s">
        <v>124</v>
      </c>
      <c r="F201" s="111">
        <v>70000</v>
      </c>
      <c r="G201" s="162"/>
      <c r="H201" s="162"/>
      <c r="I201" s="22">
        <v>70000</v>
      </c>
    </row>
    <row r="202" spans="1:9" ht="14.25" customHeight="1">
      <c r="A202" s="75" t="s">
        <v>166</v>
      </c>
      <c r="B202" s="76"/>
      <c r="C202" s="77"/>
      <c r="D202" s="78"/>
      <c r="E202" s="78"/>
      <c r="F202" s="121">
        <f>F203</f>
        <v>112810</v>
      </c>
      <c r="G202" s="161"/>
      <c r="H202" s="161"/>
      <c r="I202" s="79">
        <f>I203</f>
        <v>95150</v>
      </c>
    </row>
    <row r="203" spans="1:9" ht="15">
      <c r="A203" s="1" t="s">
        <v>165</v>
      </c>
      <c r="B203" s="71" t="s">
        <v>254</v>
      </c>
      <c r="C203" s="32" t="s">
        <v>2</v>
      </c>
      <c r="D203" s="29" t="s">
        <v>21</v>
      </c>
      <c r="E203" s="29"/>
      <c r="F203" s="111">
        <f>SUM(F204:F206)</f>
        <v>112810</v>
      </c>
      <c r="G203" s="161"/>
      <c r="H203" s="161"/>
      <c r="I203" s="22">
        <f>SUM(I204:I206)</f>
        <v>95150</v>
      </c>
    </row>
    <row r="204" spans="1:9" ht="15">
      <c r="A204" s="1" t="s">
        <v>127</v>
      </c>
      <c r="B204" s="71" t="s">
        <v>254</v>
      </c>
      <c r="C204" s="32"/>
      <c r="D204" s="29"/>
      <c r="E204" s="29" t="s">
        <v>126</v>
      </c>
      <c r="F204" s="111">
        <f>47460+14350</f>
        <v>61810</v>
      </c>
      <c r="G204" s="162"/>
      <c r="H204" s="162"/>
      <c r="I204" s="22">
        <v>44150</v>
      </c>
    </row>
    <row r="205" spans="1:9" ht="25.5">
      <c r="A205" s="1" t="s">
        <v>125</v>
      </c>
      <c r="B205" s="71" t="s">
        <v>254</v>
      </c>
      <c r="C205" s="32"/>
      <c r="D205" s="29"/>
      <c r="E205" s="29" t="s">
        <v>124</v>
      </c>
      <c r="F205" s="111">
        <v>50000</v>
      </c>
      <c r="G205" s="162"/>
      <c r="H205" s="162"/>
      <c r="I205" s="22">
        <v>50000</v>
      </c>
    </row>
    <row r="206" spans="1:9" ht="15">
      <c r="A206" s="1" t="s">
        <v>135</v>
      </c>
      <c r="B206" s="71" t="s">
        <v>254</v>
      </c>
      <c r="C206" s="32"/>
      <c r="D206" s="29"/>
      <c r="E206" s="29" t="s">
        <v>134</v>
      </c>
      <c r="F206" s="111">
        <v>1000</v>
      </c>
      <c r="G206" s="162"/>
      <c r="H206" s="162"/>
      <c r="I206" s="22">
        <v>1000</v>
      </c>
    </row>
    <row r="207" spans="1:9" ht="32.25" customHeight="1">
      <c r="A207" s="49" t="s">
        <v>37</v>
      </c>
      <c r="B207" s="52" t="s">
        <v>61</v>
      </c>
      <c r="C207" s="50"/>
      <c r="D207" s="50"/>
      <c r="E207" s="50"/>
      <c r="F207" s="117">
        <f>F208+F241</f>
        <v>54503690</v>
      </c>
      <c r="G207" s="171"/>
      <c r="H207" s="170"/>
      <c r="I207" s="51">
        <f>I208+I241</f>
        <v>49654436.06</v>
      </c>
    </row>
    <row r="208" spans="1:9" ht="18.75" customHeight="1">
      <c r="A208" s="10" t="s">
        <v>36</v>
      </c>
      <c r="B208" s="28" t="s">
        <v>62</v>
      </c>
      <c r="C208" s="25"/>
      <c r="D208" s="28"/>
      <c r="E208" s="28"/>
      <c r="F208" s="110">
        <f>F209</f>
        <v>43474590</v>
      </c>
      <c r="G208" s="170"/>
      <c r="H208" s="170"/>
      <c r="I208" s="24">
        <f>I209</f>
        <v>38464936.06</v>
      </c>
    </row>
    <row r="209" spans="1:9" ht="32.25" customHeight="1">
      <c r="A209" s="66" t="s">
        <v>193</v>
      </c>
      <c r="B209" s="28" t="s">
        <v>88</v>
      </c>
      <c r="C209" s="25"/>
      <c r="D209" s="28"/>
      <c r="E209" s="28"/>
      <c r="F209" s="110">
        <f>F216+F227+F230+F237+F239+F210+F213</f>
        <v>43474590</v>
      </c>
      <c r="G209" s="170"/>
      <c r="H209" s="170"/>
      <c r="I209" s="24">
        <f>I216+I227+I230+I237+I239+I210+I213</f>
        <v>38464936.06</v>
      </c>
    </row>
    <row r="210" spans="1:9" ht="32.25" customHeight="1">
      <c r="A210" s="154" t="s">
        <v>315</v>
      </c>
      <c r="B210" s="155"/>
      <c r="C210" s="25"/>
      <c r="D210" s="28"/>
      <c r="E210" s="28"/>
      <c r="F210" s="119">
        <f>F211</f>
        <v>1870000</v>
      </c>
      <c r="G210" s="119">
        <f>G211</f>
        <v>1350000</v>
      </c>
      <c r="H210" s="172"/>
      <c r="I210" s="98">
        <f>I211</f>
        <v>1350000</v>
      </c>
    </row>
    <row r="211" spans="1:9" ht="21.75" customHeight="1">
      <c r="A211" s="1" t="s">
        <v>316</v>
      </c>
      <c r="B211" s="31" t="s">
        <v>317</v>
      </c>
      <c r="C211" s="25"/>
      <c r="D211" s="28"/>
      <c r="E211" s="28"/>
      <c r="F211" s="120">
        <f>SUM(F212)</f>
        <v>1870000</v>
      </c>
      <c r="G211" s="120">
        <f>SUM(G212)</f>
        <v>1350000</v>
      </c>
      <c r="H211" s="170"/>
      <c r="I211" s="99">
        <f>SUM(I212)</f>
        <v>1350000</v>
      </c>
    </row>
    <row r="212" spans="1:9" ht="21" customHeight="1">
      <c r="A212" s="100" t="s">
        <v>139</v>
      </c>
      <c r="B212" s="64" t="s">
        <v>317</v>
      </c>
      <c r="C212" s="25"/>
      <c r="D212" s="28"/>
      <c r="E212" s="29" t="s">
        <v>138</v>
      </c>
      <c r="F212" s="111">
        <v>1870000</v>
      </c>
      <c r="G212" s="103">
        <v>1350000</v>
      </c>
      <c r="H212" s="170"/>
      <c r="I212" s="103">
        <v>1350000</v>
      </c>
    </row>
    <row r="213" spans="1:9" ht="29.25" customHeight="1">
      <c r="A213" s="156" t="s">
        <v>318</v>
      </c>
      <c r="B213" s="157"/>
      <c r="C213" s="25"/>
      <c r="D213" s="28"/>
      <c r="E213" s="26"/>
      <c r="F213" s="119">
        <f>F214</f>
        <v>2800</v>
      </c>
      <c r="G213" s="107">
        <f>G214</f>
        <v>2000</v>
      </c>
      <c r="H213" s="172"/>
      <c r="I213" s="107">
        <f>I214</f>
        <v>2000</v>
      </c>
    </row>
    <row r="214" spans="1:9" ht="27.75" customHeight="1">
      <c r="A214" s="1" t="s">
        <v>319</v>
      </c>
      <c r="B214" s="31" t="s">
        <v>320</v>
      </c>
      <c r="C214" s="25"/>
      <c r="D214" s="28"/>
      <c r="E214" s="28"/>
      <c r="F214" s="111">
        <f>SUM(F215)</f>
        <v>2800</v>
      </c>
      <c r="G214" s="22">
        <f>SUM(G215)</f>
        <v>2000</v>
      </c>
      <c r="H214" s="170"/>
      <c r="I214" s="22">
        <f>SUM(I215)</f>
        <v>2000</v>
      </c>
    </row>
    <row r="215" spans="1:9" ht="19.5" customHeight="1">
      <c r="A215" s="173" t="s">
        <v>125</v>
      </c>
      <c r="B215" s="31" t="s">
        <v>320</v>
      </c>
      <c r="C215" s="25"/>
      <c r="D215" s="28"/>
      <c r="E215" s="29" t="s">
        <v>124</v>
      </c>
      <c r="F215" s="111">
        <v>2800</v>
      </c>
      <c r="G215" s="103">
        <v>2000</v>
      </c>
      <c r="H215" s="170"/>
      <c r="I215" s="103">
        <v>2000</v>
      </c>
    </row>
    <row r="216" spans="1:9" ht="29.25" customHeight="1">
      <c r="A216" s="95" t="s">
        <v>100</v>
      </c>
      <c r="B216" s="96"/>
      <c r="C216" s="92" t="s">
        <v>2</v>
      </c>
      <c r="D216" s="26" t="s">
        <v>13</v>
      </c>
      <c r="E216" s="96"/>
      <c r="F216" s="122">
        <f>F217+F221+F224</f>
        <v>31984540</v>
      </c>
      <c r="G216" s="172"/>
      <c r="H216" s="172"/>
      <c r="I216" s="97">
        <f>I217+I221+I224</f>
        <v>29073386.06</v>
      </c>
    </row>
    <row r="217" spans="1:9" ht="27.75" customHeight="1">
      <c r="A217" s="1" t="s">
        <v>19</v>
      </c>
      <c r="B217" s="29" t="s">
        <v>123</v>
      </c>
      <c r="C217" s="32" t="s">
        <v>2</v>
      </c>
      <c r="D217" s="29" t="s">
        <v>13</v>
      </c>
      <c r="E217" s="29"/>
      <c r="F217" s="111">
        <f>F218+F219+F220</f>
        <v>31278240</v>
      </c>
      <c r="G217" s="170"/>
      <c r="H217" s="170"/>
      <c r="I217" s="22">
        <f>I218+I219+I220</f>
        <v>28242986.06</v>
      </c>
    </row>
    <row r="218" spans="1:9" ht="16.5" customHeight="1">
      <c r="A218" s="1" t="s">
        <v>139</v>
      </c>
      <c r="B218" s="29" t="s">
        <v>123</v>
      </c>
      <c r="C218" s="32" t="s">
        <v>2</v>
      </c>
      <c r="D218" s="29" t="s">
        <v>13</v>
      </c>
      <c r="E218" s="29" t="s">
        <v>138</v>
      </c>
      <c r="F218" s="111">
        <f>21481040+300000+5496400</f>
        <v>27277440</v>
      </c>
      <c r="G218" s="162"/>
      <c r="H218" s="162"/>
      <c r="I218" s="22">
        <f>20151186.06+300000+3791000</f>
        <v>24242186.06</v>
      </c>
    </row>
    <row r="219" spans="1:9" ht="27" customHeight="1">
      <c r="A219" s="1" t="s">
        <v>125</v>
      </c>
      <c r="B219" s="29" t="s">
        <v>123</v>
      </c>
      <c r="C219" s="32" t="s">
        <v>2</v>
      </c>
      <c r="D219" s="29" t="s">
        <v>13</v>
      </c>
      <c r="E219" s="29" t="s">
        <v>124</v>
      </c>
      <c r="F219" s="111">
        <v>3880800</v>
      </c>
      <c r="G219" s="162"/>
      <c r="H219" s="162"/>
      <c r="I219" s="22">
        <v>3880800</v>
      </c>
    </row>
    <row r="220" spans="1:9" ht="15.75" customHeight="1">
      <c r="A220" s="1" t="s">
        <v>135</v>
      </c>
      <c r="B220" s="29" t="s">
        <v>123</v>
      </c>
      <c r="C220" s="32"/>
      <c r="D220" s="29"/>
      <c r="E220" s="29" t="s">
        <v>134</v>
      </c>
      <c r="F220" s="111">
        <v>120000</v>
      </c>
      <c r="G220" s="162"/>
      <c r="H220" s="162"/>
      <c r="I220" s="22">
        <v>120000</v>
      </c>
    </row>
    <row r="221" spans="1:9" ht="14.25" customHeight="1">
      <c r="A221" s="12" t="s">
        <v>212</v>
      </c>
      <c r="B221" s="29" t="s">
        <v>158</v>
      </c>
      <c r="C221" s="32" t="s">
        <v>2</v>
      </c>
      <c r="D221" s="29" t="s">
        <v>13</v>
      </c>
      <c r="E221" s="29"/>
      <c r="F221" s="111">
        <f>SUM(F222:F223)</f>
        <v>392300</v>
      </c>
      <c r="G221" s="170"/>
      <c r="H221" s="170"/>
      <c r="I221" s="22">
        <f>SUM(I222:I223)</f>
        <v>461400</v>
      </c>
    </row>
    <row r="222" spans="1:9" ht="16.5" customHeight="1">
      <c r="A222" s="1" t="s">
        <v>139</v>
      </c>
      <c r="B222" s="29" t="s">
        <v>158</v>
      </c>
      <c r="C222" s="32" t="s">
        <v>2</v>
      </c>
      <c r="D222" s="29" t="s">
        <v>13</v>
      </c>
      <c r="E222" s="29" t="s">
        <v>138</v>
      </c>
      <c r="F222" s="111">
        <f>194901+45425+69487+13757</f>
        <v>323570</v>
      </c>
      <c r="G222" s="162"/>
      <c r="H222" s="162"/>
      <c r="I222" s="22">
        <f>230782+53788+80852+16008</f>
        <v>381430</v>
      </c>
    </row>
    <row r="223" spans="1:9" ht="28.5" customHeight="1">
      <c r="A223" s="1" t="s">
        <v>125</v>
      </c>
      <c r="B223" s="29" t="s">
        <v>158</v>
      </c>
      <c r="C223" s="32" t="s">
        <v>2</v>
      </c>
      <c r="D223" s="29" t="s">
        <v>13</v>
      </c>
      <c r="E223" s="29" t="s">
        <v>124</v>
      </c>
      <c r="F223" s="111">
        <v>68730</v>
      </c>
      <c r="G223" s="162"/>
      <c r="H223" s="162"/>
      <c r="I223" s="22">
        <v>79970</v>
      </c>
    </row>
    <row r="224" spans="1:9" ht="38.25">
      <c r="A224" s="11" t="s">
        <v>20</v>
      </c>
      <c r="B224" s="29" t="s">
        <v>89</v>
      </c>
      <c r="C224" s="32" t="s">
        <v>2</v>
      </c>
      <c r="D224" s="29" t="s">
        <v>13</v>
      </c>
      <c r="E224" s="29"/>
      <c r="F224" s="111">
        <f>SUM(F225:F226)</f>
        <v>314000</v>
      </c>
      <c r="G224" s="170"/>
      <c r="H224" s="170"/>
      <c r="I224" s="22">
        <f>SUM(I225:I226)</f>
        <v>369000</v>
      </c>
    </row>
    <row r="225" spans="1:9" ht="21" customHeight="1">
      <c r="A225" s="1" t="s">
        <v>139</v>
      </c>
      <c r="B225" s="29" t="s">
        <v>89</v>
      </c>
      <c r="C225" s="32" t="s">
        <v>2</v>
      </c>
      <c r="D225" s="29" t="s">
        <v>13</v>
      </c>
      <c r="E225" s="29" t="s">
        <v>138</v>
      </c>
      <c r="F225" s="111">
        <f>227552.96+65734.64</f>
        <v>293287.6</v>
      </c>
      <c r="G225" s="162"/>
      <c r="H225" s="162"/>
      <c r="I225" s="22">
        <f>264657.87+79342.13</f>
        <v>344000</v>
      </c>
    </row>
    <row r="226" spans="1:9" ht="27" customHeight="1">
      <c r="A226" s="1" t="s">
        <v>125</v>
      </c>
      <c r="B226" s="29" t="s">
        <v>89</v>
      </c>
      <c r="C226" s="32" t="s">
        <v>2</v>
      </c>
      <c r="D226" s="29" t="s">
        <v>13</v>
      </c>
      <c r="E226" s="29" t="s">
        <v>124</v>
      </c>
      <c r="F226" s="111">
        <f>12427.44+8284.96</f>
        <v>20712.4</v>
      </c>
      <c r="G226" s="162"/>
      <c r="H226" s="162"/>
      <c r="I226" s="22">
        <v>25000</v>
      </c>
    </row>
    <row r="227" spans="1:9" ht="19.5" customHeight="1">
      <c r="A227" s="14" t="s">
        <v>42</v>
      </c>
      <c r="B227" s="26"/>
      <c r="C227" s="92" t="s">
        <v>2</v>
      </c>
      <c r="D227" s="26" t="s">
        <v>10</v>
      </c>
      <c r="E227" s="93"/>
      <c r="F227" s="113">
        <f>F228</f>
        <v>200</v>
      </c>
      <c r="G227" s="174"/>
      <c r="H227" s="174"/>
      <c r="I227" s="57">
        <f>I228</f>
        <v>200</v>
      </c>
    </row>
    <row r="228" spans="1:9" ht="53.25" customHeight="1">
      <c r="A228" s="12" t="s">
        <v>211</v>
      </c>
      <c r="B228" s="29" t="s">
        <v>98</v>
      </c>
      <c r="C228" s="32" t="s">
        <v>2</v>
      </c>
      <c r="D228" s="29" t="s">
        <v>10</v>
      </c>
      <c r="E228" s="44"/>
      <c r="F228" s="111">
        <f>F229</f>
        <v>200</v>
      </c>
      <c r="G228" s="161"/>
      <c r="H228" s="161"/>
      <c r="I228" s="22">
        <f>I229</f>
        <v>200</v>
      </c>
    </row>
    <row r="229" spans="1:9" ht="27.75" customHeight="1">
      <c r="A229" s="1" t="s">
        <v>125</v>
      </c>
      <c r="B229" s="29" t="s">
        <v>98</v>
      </c>
      <c r="C229" s="32" t="s">
        <v>2</v>
      </c>
      <c r="D229" s="29" t="s">
        <v>10</v>
      </c>
      <c r="E229" s="44" t="s">
        <v>124</v>
      </c>
      <c r="F229" s="111">
        <v>200</v>
      </c>
      <c r="G229" s="162"/>
      <c r="H229" s="162"/>
      <c r="I229" s="22">
        <v>200</v>
      </c>
    </row>
    <row r="230" spans="1:9" ht="17.25" customHeight="1">
      <c r="A230" s="94" t="s">
        <v>43</v>
      </c>
      <c r="B230" s="26" t="s">
        <v>44</v>
      </c>
      <c r="C230" s="92" t="s">
        <v>2</v>
      </c>
      <c r="D230" s="26" t="s">
        <v>21</v>
      </c>
      <c r="E230" s="26"/>
      <c r="F230" s="113">
        <f>F233+F231</f>
        <v>8507950</v>
      </c>
      <c r="G230" s="108">
        <f>G233+G231</f>
        <v>0</v>
      </c>
      <c r="H230" s="57">
        <f>H233+H231</f>
        <v>0</v>
      </c>
      <c r="I230" s="57">
        <f>I233+I231</f>
        <v>6812750</v>
      </c>
    </row>
    <row r="231" spans="1:9" ht="18" customHeight="1">
      <c r="A231" s="1" t="s">
        <v>207</v>
      </c>
      <c r="B231" s="31" t="s">
        <v>159</v>
      </c>
      <c r="C231" s="32"/>
      <c r="D231" s="29"/>
      <c r="E231" s="44"/>
      <c r="F231" s="111">
        <f>F232</f>
        <v>1764750</v>
      </c>
      <c r="G231" s="161"/>
      <c r="H231" s="161"/>
      <c r="I231" s="22">
        <f>I232</f>
        <v>1764750</v>
      </c>
    </row>
    <row r="232" spans="1:9" ht="28.5" customHeight="1">
      <c r="A232" s="1" t="s">
        <v>125</v>
      </c>
      <c r="B232" s="31" t="s">
        <v>159</v>
      </c>
      <c r="C232" s="32"/>
      <c r="D232" s="29"/>
      <c r="E232" s="44" t="s">
        <v>124</v>
      </c>
      <c r="F232" s="111">
        <v>1764750</v>
      </c>
      <c r="G232" s="162"/>
      <c r="H232" s="162"/>
      <c r="I232" s="22">
        <v>1764750</v>
      </c>
    </row>
    <row r="233" spans="1:9" ht="28.5" customHeight="1">
      <c r="A233" s="100" t="s">
        <v>311</v>
      </c>
      <c r="B233" s="29" t="s">
        <v>90</v>
      </c>
      <c r="C233" s="32" t="s">
        <v>2</v>
      </c>
      <c r="D233" s="29" t="s">
        <v>21</v>
      </c>
      <c r="E233" s="29"/>
      <c r="F233" s="111">
        <f>SUM(F234:F236)</f>
        <v>6743200</v>
      </c>
      <c r="G233" s="161"/>
      <c r="H233" s="161"/>
      <c r="I233" s="22">
        <f>SUM(I234:I236)</f>
        <v>5048000</v>
      </c>
    </row>
    <row r="234" spans="1:9" ht="18" customHeight="1">
      <c r="A234" s="1" t="s">
        <v>155</v>
      </c>
      <c r="B234" s="29" t="s">
        <v>90</v>
      </c>
      <c r="C234" s="32" t="s">
        <v>2</v>
      </c>
      <c r="D234" s="29" t="s">
        <v>21</v>
      </c>
      <c r="E234" s="29" t="s">
        <v>126</v>
      </c>
      <c r="F234" s="111">
        <f>4557000+50000+1376200</f>
        <v>5983200</v>
      </c>
      <c r="G234" s="162"/>
      <c r="H234" s="162"/>
      <c r="I234" s="22">
        <v>4288000</v>
      </c>
    </row>
    <row r="235" spans="1:9" ht="27" customHeight="1">
      <c r="A235" s="1" t="s">
        <v>125</v>
      </c>
      <c r="B235" s="29" t="s">
        <v>90</v>
      </c>
      <c r="C235" s="32" t="s">
        <v>2</v>
      </c>
      <c r="D235" s="29" t="s">
        <v>21</v>
      </c>
      <c r="E235" s="29" t="s">
        <v>124</v>
      </c>
      <c r="F235" s="111">
        <v>650000</v>
      </c>
      <c r="G235" s="162"/>
      <c r="H235" s="162"/>
      <c r="I235" s="22">
        <v>650000</v>
      </c>
    </row>
    <row r="236" spans="1:9" ht="15" customHeight="1">
      <c r="A236" s="1" t="s">
        <v>135</v>
      </c>
      <c r="B236" s="29" t="s">
        <v>90</v>
      </c>
      <c r="C236" s="32" t="s">
        <v>2</v>
      </c>
      <c r="D236" s="29" t="s">
        <v>21</v>
      </c>
      <c r="E236" s="29" t="s">
        <v>134</v>
      </c>
      <c r="F236" s="111">
        <v>110000</v>
      </c>
      <c r="G236" s="162"/>
      <c r="H236" s="162"/>
      <c r="I236" s="22">
        <v>110000</v>
      </c>
    </row>
    <row r="237" spans="1:9" ht="28.5" customHeight="1">
      <c r="A237" s="15" t="s">
        <v>270</v>
      </c>
      <c r="B237" s="64" t="s">
        <v>271</v>
      </c>
      <c r="C237" s="32"/>
      <c r="D237" s="29"/>
      <c r="E237" s="29"/>
      <c r="F237" s="111">
        <f>F238</f>
        <v>459100</v>
      </c>
      <c r="G237" s="162"/>
      <c r="H237" s="162"/>
      <c r="I237" s="22">
        <f>I238</f>
        <v>476600</v>
      </c>
    </row>
    <row r="238" spans="1:9" ht="15" customHeight="1">
      <c r="A238" s="1" t="s">
        <v>139</v>
      </c>
      <c r="B238" s="64" t="s">
        <v>271</v>
      </c>
      <c r="C238" s="32"/>
      <c r="D238" s="29"/>
      <c r="E238" s="29" t="s">
        <v>138</v>
      </c>
      <c r="F238" s="111">
        <v>459100</v>
      </c>
      <c r="G238" s="162"/>
      <c r="H238" s="162"/>
      <c r="I238" s="22">
        <v>476600</v>
      </c>
    </row>
    <row r="239" spans="1:9" ht="26.25" customHeight="1">
      <c r="A239" s="11" t="s">
        <v>38</v>
      </c>
      <c r="B239" s="29" t="s">
        <v>217</v>
      </c>
      <c r="C239" s="32" t="s">
        <v>14</v>
      </c>
      <c r="D239" s="29" t="s">
        <v>3</v>
      </c>
      <c r="E239" s="29"/>
      <c r="F239" s="111">
        <f>F240</f>
        <v>650000</v>
      </c>
      <c r="G239" s="161"/>
      <c r="H239" s="161"/>
      <c r="I239" s="22">
        <f>I240</f>
        <v>750000</v>
      </c>
    </row>
    <row r="240" spans="1:9" ht="15" customHeight="1">
      <c r="A240" s="1" t="s">
        <v>147</v>
      </c>
      <c r="B240" s="29" t="s">
        <v>217</v>
      </c>
      <c r="C240" s="32" t="s">
        <v>14</v>
      </c>
      <c r="D240" s="29" t="s">
        <v>3</v>
      </c>
      <c r="E240" s="29" t="s">
        <v>146</v>
      </c>
      <c r="F240" s="111">
        <v>650000</v>
      </c>
      <c r="G240" s="162"/>
      <c r="H240" s="162"/>
      <c r="I240" s="22">
        <v>750000</v>
      </c>
    </row>
    <row r="241" spans="1:9" ht="20.25" customHeight="1">
      <c r="A241" s="10" t="s">
        <v>194</v>
      </c>
      <c r="B241" s="28" t="s">
        <v>63</v>
      </c>
      <c r="C241" s="25"/>
      <c r="D241" s="28"/>
      <c r="E241" s="28"/>
      <c r="F241" s="110">
        <f>F242</f>
        <v>11029100</v>
      </c>
      <c r="G241" s="161"/>
      <c r="H241" s="161"/>
      <c r="I241" s="24">
        <f>I242</f>
        <v>11189500</v>
      </c>
    </row>
    <row r="242" spans="1:9" ht="30.75" customHeight="1">
      <c r="A242" s="66" t="s">
        <v>195</v>
      </c>
      <c r="B242" s="28" t="s">
        <v>91</v>
      </c>
      <c r="C242" s="25"/>
      <c r="D242" s="28"/>
      <c r="E242" s="28"/>
      <c r="F242" s="110">
        <f>F243+F246+F249+F252</f>
        <v>11029100</v>
      </c>
      <c r="G242" s="161"/>
      <c r="H242" s="161"/>
      <c r="I242" s="24">
        <f>I243+I246+I249+I252</f>
        <v>11189500</v>
      </c>
    </row>
    <row r="243" spans="1:9" ht="15">
      <c r="A243" s="11" t="s">
        <v>48</v>
      </c>
      <c r="B243" s="29"/>
      <c r="C243" s="32" t="s">
        <v>7</v>
      </c>
      <c r="D243" s="29" t="s">
        <v>2</v>
      </c>
      <c r="E243" s="29"/>
      <c r="F243" s="111">
        <f>F244</f>
        <v>6400000</v>
      </c>
      <c r="G243" s="161"/>
      <c r="H243" s="161"/>
      <c r="I243" s="22">
        <f>I244</f>
        <v>6400000</v>
      </c>
    </row>
    <row r="244" spans="1:9" ht="15">
      <c r="A244" s="11" t="s">
        <v>26</v>
      </c>
      <c r="B244" s="59" t="s">
        <v>214</v>
      </c>
      <c r="C244" s="60" t="s">
        <v>7</v>
      </c>
      <c r="D244" s="59" t="s">
        <v>2</v>
      </c>
      <c r="E244" s="59"/>
      <c r="F244" s="111">
        <f>F245</f>
        <v>6400000</v>
      </c>
      <c r="G244" s="161"/>
      <c r="H244" s="161"/>
      <c r="I244" s="22">
        <f>I245</f>
        <v>6400000</v>
      </c>
    </row>
    <row r="245" spans="1:9" ht="15">
      <c r="A245" s="11" t="s">
        <v>137</v>
      </c>
      <c r="B245" s="59" t="s">
        <v>214</v>
      </c>
      <c r="C245" s="60" t="s">
        <v>7</v>
      </c>
      <c r="D245" s="59" t="s">
        <v>2</v>
      </c>
      <c r="E245" s="59" t="s">
        <v>136</v>
      </c>
      <c r="F245" s="111">
        <v>6400000</v>
      </c>
      <c r="G245" s="162"/>
      <c r="H245" s="162"/>
      <c r="I245" s="22">
        <v>6400000</v>
      </c>
    </row>
    <row r="246" spans="1:9" ht="15">
      <c r="A246" s="101" t="s">
        <v>312</v>
      </c>
      <c r="B246" s="29" t="s">
        <v>215</v>
      </c>
      <c r="C246" s="30" t="s">
        <v>7</v>
      </c>
      <c r="D246" s="30" t="s">
        <v>9</v>
      </c>
      <c r="E246" s="30"/>
      <c r="F246" s="111">
        <f>F247+F248</f>
        <v>909100</v>
      </c>
      <c r="G246" s="161"/>
      <c r="H246" s="161"/>
      <c r="I246" s="22">
        <f>I247+I248</f>
        <v>1069500</v>
      </c>
    </row>
    <row r="247" spans="1:9" ht="15">
      <c r="A247" s="1" t="s">
        <v>139</v>
      </c>
      <c r="B247" s="29" t="s">
        <v>215</v>
      </c>
      <c r="C247" s="32" t="s">
        <v>7</v>
      </c>
      <c r="D247" s="29" t="s">
        <v>9</v>
      </c>
      <c r="E247" s="29" t="s">
        <v>138</v>
      </c>
      <c r="F247" s="111">
        <f>632335+186627</f>
        <v>818962</v>
      </c>
      <c r="G247" s="162"/>
      <c r="H247" s="162"/>
      <c r="I247" s="22">
        <v>964400</v>
      </c>
    </row>
    <row r="248" spans="1:9" ht="25.5">
      <c r="A248" s="1" t="s">
        <v>125</v>
      </c>
      <c r="B248" s="29" t="s">
        <v>215</v>
      </c>
      <c r="C248" s="32" t="s">
        <v>7</v>
      </c>
      <c r="D248" s="29" t="s">
        <v>9</v>
      </c>
      <c r="E248" s="29" t="s">
        <v>124</v>
      </c>
      <c r="F248" s="111">
        <v>90138</v>
      </c>
      <c r="G248" s="162"/>
      <c r="H248" s="162"/>
      <c r="I248" s="22">
        <v>105100</v>
      </c>
    </row>
    <row r="249" spans="1:9" ht="38.25">
      <c r="A249" s="13" t="s">
        <v>213</v>
      </c>
      <c r="B249" s="29" t="s">
        <v>216</v>
      </c>
      <c r="C249" s="29" t="s">
        <v>7</v>
      </c>
      <c r="D249" s="29" t="s">
        <v>13</v>
      </c>
      <c r="E249" s="30"/>
      <c r="F249" s="111">
        <f>F250+F251</f>
        <v>3470000</v>
      </c>
      <c r="G249" s="103">
        <f>G250+G251</f>
        <v>0</v>
      </c>
      <c r="H249" s="22">
        <f>H250+H251</f>
        <v>0</v>
      </c>
      <c r="I249" s="22">
        <f>I250+I251</f>
        <v>3470000</v>
      </c>
    </row>
    <row r="250" spans="1:9" ht="15">
      <c r="A250" s="1" t="s">
        <v>141</v>
      </c>
      <c r="B250" s="29" t="s">
        <v>216</v>
      </c>
      <c r="C250" s="45" t="s">
        <v>7</v>
      </c>
      <c r="D250" s="45" t="s">
        <v>13</v>
      </c>
      <c r="E250" s="30" t="s">
        <v>140</v>
      </c>
      <c r="F250" s="111">
        <v>3401500</v>
      </c>
      <c r="G250" s="162"/>
      <c r="H250" s="162"/>
      <c r="I250" s="22">
        <v>3401500</v>
      </c>
    </row>
    <row r="251" spans="1:9" ht="28.5" customHeight="1">
      <c r="A251" s="1" t="s">
        <v>125</v>
      </c>
      <c r="B251" s="29" t="s">
        <v>216</v>
      </c>
      <c r="C251" s="45" t="s">
        <v>7</v>
      </c>
      <c r="D251" s="45" t="s">
        <v>13</v>
      </c>
      <c r="E251" s="30" t="s">
        <v>124</v>
      </c>
      <c r="F251" s="111">
        <v>68500</v>
      </c>
      <c r="G251" s="162"/>
      <c r="H251" s="162"/>
      <c r="I251" s="22">
        <v>68500</v>
      </c>
    </row>
    <row r="252" spans="1:9" ht="15">
      <c r="A252" s="1" t="s">
        <v>313</v>
      </c>
      <c r="B252" s="29" t="s">
        <v>302</v>
      </c>
      <c r="C252" s="45"/>
      <c r="D252" s="45"/>
      <c r="E252" s="30"/>
      <c r="F252" s="111">
        <f>F253+F254</f>
        <v>250000</v>
      </c>
      <c r="G252" s="161"/>
      <c r="H252" s="161"/>
      <c r="I252" s="22">
        <f>I253+I254</f>
        <v>250000</v>
      </c>
    </row>
    <row r="253" spans="1:9" ht="30.75" customHeight="1">
      <c r="A253" s="1" t="s">
        <v>125</v>
      </c>
      <c r="B253" s="29" t="s">
        <v>302</v>
      </c>
      <c r="C253" s="45"/>
      <c r="D253" s="45"/>
      <c r="E253" s="30" t="s">
        <v>124</v>
      </c>
      <c r="F253" s="111">
        <v>190000</v>
      </c>
      <c r="G253" s="162"/>
      <c r="H253" s="162"/>
      <c r="I253" s="22">
        <v>190000</v>
      </c>
    </row>
    <row r="254" spans="1:9" ht="15">
      <c r="A254" s="1" t="s">
        <v>104</v>
      </c>
      <c r="B254" s="29" t="s">
        <v>302</v>
      </c>
      <c r="C254" s="45"/>
      <c r="D254" s="45"/>
      <c r="E254" s="30" t="s">
        <v>105</v>
      </c>
      <c r="F254" s="111">
        <v>60000</v>
      </c>
      <c r="G254" s="162"/>
      <c r="H254" s="162"/>
      <c r="I254" s="22">
        <v>60000</v>
      </c>
    </row>
    <row r="255" spans="1:9" ht="78.75">
      <c r="A255" s="16" t="s">
        <v>196</v>
      </c>
      <c r="B255" s="46" t="s">
        <v>49</v>
      </c>
      <c r="C255" s="47"/>
      <c r="D255" s="47"/>
      <c r="E255" s="47"/>
      <c r="F255" s="117">
        <f>F256</f>
        <v>50000</v>
      </c>
      <c r="G255" s="161"/>
      <c r="H255" s="161"/>
      <c r="I255" s="23">
        <f>I256</f>
        <v>50000</v>
      </c>
    </row>
    <row r="256" spans="1:9" ht="45">
      <c r="A256" s="69" t="s">
        <v>169</v>
      </c>
      <c r="B256" s="48" t="s">
        <v>92</v>
      </c>
      <c r="C256" s="25"/>
      <c r="D256" s="25"/>
      <c r="E256" s="25"/>
      <c r="F256" s="110">
        <f>F257</f>
        <v>50000</v>
      </c>
      <c r="G256" s="161"/>
      <c r="H256" s="161"/>
      <c r="I256" s="24">
        <f>I257</f>
        <v>50000</v>
      </c>
    </row>
    <row r="257" spans="1:9" ht="26.25">
      <c r="A257" s="17" t="s">
        <v>148</v>
      </c>
      <c r="B257" s="31" t="s">
        <v>180</v>
      </c>
      <c r="C257" s="29" t="s">
        <v>13</v>
      </c>
      <c r="D257" s="29" t="s">
        <v>14</v>
      </c>
      <c r="E257" s="29"/>
      <c r="F257" s="111">
        <f>F258</f>
        <v>50000</v>
      </c>
      <c r="G257" s="161"/>
      <c r="H257" s="161"/>
      <c r="I257" s="22">
        <f>I258</f>
        <v>50000</v>
      </c>
    </row>
    <row r="258" spans="1:9" ht="38.25">
      <c r="A258" s="2" t="s">
        <v>142</v>
      </c>
      <c r="B258" s="31" t="s">
        <v>180</v>
      </c>
      <c r="C258" s="29" t="s">
        <v>13</v>
      </c>
      <c r="D258" s="29" t="s">
        <v>14</v>
      </c>
      <c r="E258" s="29" t="s">
        <v>40</v>
      </c>
      <c r="F258" s="111">
        <v>50000</v>
      </c>
      <c r="G258" s="162"/>
      <c r="H258" s="162"/>
      <c r="I258" s="22">
        <v>50000</v>
      </c>
    </row>
    <row r="259" spans="1:9" ht="28.5">
      <c r="A259" s="49" t="s">
        <v>197</v>
      </c>
      <c r="B259" s="50" t="s">
        <v>50</v>
      </c>
      <c r="C259" s="50"/>
      <c r="D259" s="50"/>
      <c r="E259" s="50"/>
      <c r="F259" s="117">
        <f>F261</f>
        <v>5000</v>
      </c>
      <c r="G259" s="161"/>
      <c r="H259" s="161"/>
      <c r="I259" s="51">
        <f>I261</f>
        <v>5000</v>
      </c>
    </row>
    <row r="260" spans="1:9" ht="45">
      <c r="A260" s="66" t="s">
        <v>198</v>
      </c>
      <c r="B260" s="25" t="s">
        <v>93</v>
      </c>
      <c r="C260" s="25"/>
      <c r="D260" s="25"/>
      <c r="E260" s="25"/>
      <c r="F260" s="110">
        <f>F261</f>
        <v>5000</v>
      </c>
      <c r="G260" s="161"/>
      <c r="H260" s="161"/>
      <c r="I260" s="24">
        <f>I261</f>
        <v>5000</v>
      </c>
    </row>
    <row r="261" spans="1:9" ht="38.25">
      <c r="A261" s="11" t="s">
        <v>293</v>
      </c>
      <c r="B261" s="29" t="s">
        <v>303</v>
      </c>
      <c r="C261" s="32" t="s">
        <v>2</v>
      </c>
      <c r="D261" s="29" t="s">
        <v>21</v>
      </c>
      <c r="E261" s="29"/>
      <c r="F261" s="111">
        <f>F262</f>
        <v>5000</v>
      </c>
      <c r="G261" s="161"/>
      <c r="H261" s="161"/>
      <c r="I261" s="22">
        <f>I262</f>
        <v>5000</v>
      </c>
    </row>
    <row r="262" spans="1:9" ht="30" customHeight="1">
      <c r="A262" s="1" t="s">
        <v>125</v>
      </c>
      <c r="B262" s="29" t="s">
        <v>303</v>
      </c>
      <c r="C262" s="32" t="s">
        <v>2</v>
      </c>
      <c r="D262" s="29" t="s">
        <v>21</v>
      </c>
      <c r="E262" s="29" t="s">
        <v>124</v>
      </c>
      <c r="F262" s="111">
        <v>5000</v>
      </c>
      <c r="G262" s="162"/>
      <c r="H262" s="162"/>
      <c r="I262" s="22">
        <v>5000</v>
      </c>
    </row>
    <row r="263" spans="1:9" ht="42.75">
      <c r="A263" s="49" t="s">
        <v>199</v>
      </c>
      <c r="B263" s="50" t="s">
        <v>117</v>
      </c>
      <c r="C263" s="50"/>
      <c r="D263" s="50"/>
      <c r="E263" s="50"/>
      <c r="F263" s="117">
        <f>F265+F267</f>
        <v>970682</v>
      </c>
      <c r="G263" s="161"/>
      <c r="H263" s="161"/>
      <c r="I263" s="51">
        <f>I265+I267</f>
        <v>595000</v>
      </c>
    </row>
    <row r="264" spans="1:9" ht="30">
      <c r="A264" s="66" t="s">
        <v>200</v>
      </c>
      <c r="B264" s="25"/>
      <c r="C264" s="25"/>
      <c r="D264" s="25"/>
      <c r="E264" s="25"/>
      <c r="F264" s="123">
        <f>F265+F267</f>
        <v>970682</v>
      </c>
      <c r="G264" s="161"/>
      <c r="H264" s="161"/>
      <c r="I264" s="67">
        <f>I265+I267</f>
        <v>595000</v>
      </c>
    </row>
    <row r="265" spans="1:9" ht="15">
      <c r="A265" s="19" t="s">
        <v>149</v>
      </c>
      <c r="B265" s="31" t="s">
        <v>150</v>
      </c>
      <c r="C265" s="40"/>
      <c r="D265" s="40"/>
      <c r="E265" s="25"/>
      <c r="F265" s="111">
        <f>F266</f>
        <v>100000</v>
      </c>
      <c r="G265" s="161"/>
      <c r="H265" s="161"/>
      <c r="I265" s="22">
        <f>I266</f>
        <v>100000</v>
      </c>
    </row>
    <row r="266" spans="1:9" ht="15">
      <c r="A266" s="1" t="s">
        <v>114</v>
      </c>
      <c r="B266" s="31" t="s">
        <v>150</v>
      </c>
      <c r="C266" s="40"/>
      <c r="D266" s="40"/>
      <c r="E266" s="30" t="s">
        <v>115</v>
      </c>
      <c r="F266" s="111">
        <v>100000</v>
      </c>
      <c r="G266" s="162"/>
      <c r="H266" s="162"/>
      <c r="I266" s="22">
        <v>100000</v>
      </c>
    </row>
    <row r="267" spans="1:9" ht="25.5">
      <c r="A267" s="11" t="s">
        <v>295</v>
      </c>
      <c r="B267" s="29" t="s">
        <v>294</v>
      </c>
      <c r="C267" s="32" t="s">
        <v>8</v>
      </c>
      <c r="D267" s="29" t="s">
        <v>12</v>
      </c>
      <c r="E267" s="29"/>
      <c r="F267" s="111">
        <f>F268</f>
        <v>870682</v>
      </c>
      <c r="G267" s="161"/>
      <c r="H267" s="161"/>
      <c r="I267" s="22">
        <f>I268</f>
        <v>495000</v>
      </c>
    </row>
    <row r="268" spans="1:9" ht="29.25" customHeight="1">
      <c r="A268" s="1" t="s">
        <v>125</v>
      </c>
      <c r="B268" s="29" t="s">
        <v>294</v>
      </c>
      <c r="C268" s="32" t="s">
        <v>8</v>
      </c>
      <c r="D268" s="29" t="s">
        <v>12</v>
      </c>
      <c r="E268" s="29" t="s">
        <v>124</v>
      </c>
      <c r="F268" s="111">
        <v>870682</v>
      </c>
      <c r="G268" s="162"/>
      <c r="H268" s="162"/>
      <c r="I268" s="22">
        <v>495000</v>
      </c>
    </row>
    <row r="269" spans="1:9" ht="42.75">
      <c r="A269" s="49" t="s">
        <v>255</v>
      </c>
      <c r="B269" s="50" t="s">
        <v>151</v>
      </c>
      <c r="C269" s="50"/>
      <c r="D269" s="50"/>
      <c r="E269" s="50"/>
      <c r="F269" s="117">
        <f>F270</f>
        <v>7494138.64</v>
      </c>
      <c r="G269" s="161"/>
      <c r="H269" s="161"/>
      <c r="I269" s="51">
        <f>I270</f>
        <v>895894.64</v>
      </c>
    </row>
    <row r="270" spans="1:9" ht="30">
      <c r="A270" s="66" t="s">
        <v>256</v>
      </c>
      <c r="B270" s="25" t="s">
        <v>152</v>
      </c>
      <c r="C270" s="25"/>
      <c r="D270" s="25"/>
      <c r="E270" s="25"/>
      <c r="F270" s="110">
        <f>F271+F274</f>
        <v>7494138.64</v>
      </c>
      <c r="G270" s="161"/>
      <c r="H270" s="161"/>
      <c r="I270" s="24">
        <f>I271+I274</f>
        <v>895894.64</v>
      </c>
    </row>
    <row r="271" spans="1:9" ht="25.5">
      <c r="A271" s="11" t="s">
        <v>246</v>
      </c>
      <c r="B271" s="30" t="s">
        <v>257</v>
      </c>
      <c r="C271" s="30"/>
      <c r="D271" s="30"/>
      <c r="E271" s="30"/>
      <c r="F271" s="111">
        <f>F272</f>
        <v>500000</v>
      </c>
      <c r="G271" s="161"/>
      <c r="H271" s="161"/>
      <c r="I271" s="22">
        <f>I272</f>
        <v>500000</v>
      </c>
    </row>
    <row r="272" spans="1:9" ht="27.75" customHeight="1">
      <c r="A272" s="1" t="s">
        <v>125</v>
      </c>
      <c r="B272" s="30" t="s">
        <v>257</v>
      </c>
      <c r="C272" s="30"/>
      <c r="D272" s="30"/>
      <c r="E272" s="30" t="s">
        <v>124</v>
      </c>
      <c r="F272" s="111">
        <v>500000</v>
      </c>
      <c r="G272" s="162"/>
      <c r="H272" s="162"/>
      <c r="I272" s="22">
        <v>500000</v>
      </c>
    </row>
    <row r="273" spans="1:9" ht="27.75" customHeight="1">
      <c r="A273" s="66" t="s">
        <v>296</v>
      </c>
      <c r="B273" s="25" t="s">
        <v>297</v>
      </c>
      <c r="C273" s="25"/>
      <c r="D273" s="25"/>
      <c r="E273" s="25"/>
      <c r="F273" s="110">
        <f>F274+F277</f>
        <v>6999138.64</v>
      </c>
      <c r="G273" s="161"/>
      <c r="H273" s="161"/>
      <c r="I273" s="24">
        <f>I274+I277</f>
        <v>400894.64</v>
      </c>
    </row>
    <row r="274" spans="1:9" ht="29.25" customHeight="1">
      <c r="A274" s="1" t="s">
        <v>258</v>
      </c>
      <c r="B274" s="30" t="s">
        <v>259</v>
      </c>
      <c r="C274" s="30"/>
      <c r="D274" s="30"/>
      <c r="E274" s="30"/>
      <c r="F274" s="111">
        <f>F275</f>
        <v>6994138.64</v>
      </c>
      <c r="G274" s="161"/>
      <c r="H274" s="161"/>
      <c r="I274" s="22">
        <f>I275</f>
        <v>395894.64</v>
      </c>
    </row>
    <row r="275" spans="1:9" ht="27.75" customHeight="1">
      <c r="A275" s="1" t="s">
        <v>125</v>
      </c>
      <c r="B275" s="30" t="s">
        <v>259</v>
      </c>
      <c r="C275" s="32" t="s">
        <v>2</v>
      </c>
      <c r="D275" s="29" t="s">
        <v>21</v>
      </c>
      <c r="E275" s="29" t="s">
        <v>124</v>
      </c>
      <c r="F275" s="111">
        <f>6598244+395894.64</f>
        <v>6994138.64</v>
      </c>
      <c r="G275" s="162"/>
      <c r="H275" s="162"/>
      <c r="I275" s="22">
        <v>395894.64</v>
      </c>
    </row>
    <row r="276" spans="1:9" ht="57">
      <c r="A276" s="49" t="s">
        <v>201</v>
      </c>
      <c r="B276" s="50" t="s">
        <v>167</v>
      </c>
      <c r="C276" s="50"/>
      <c r="D276" s="50"/>
      <c r="E276" s="50"/>
      <c r="F276" s="117">
        <f>F277</f>
        <v>5000</v>
      </c>
      <c r="G276" s="161"/>
      <c r="H276" s="161"/>
      <c r="I276" s="51">
        <f>I277</f>
        <v>5000</v>
      </c>
    </row>
    <row r="277" spans="1:9" ht="75">
      <c r="A277" s="66" t="s">
        <v>202</v>
      </c>
      <c r="B277" s="25" t="s">
        <v>168</v>
      </c>
      <c r="C277" s="25"/>
      <c r="D277" s="25"/>
      <c r="E277" s="25"/>
      <c r="F277" s="110">
        <f>F278</f>
        <v>5000</v>
      </c>
      <c r="G277" s="161"/>
      <c r="H277" s="161"/>
      <c r="I277" s="24">
        <f>I278</f>
        <v>5000</v>
      </c>
    </row>
    <row r="278" spans="1:9" ht="24.75">
      <c r="A278" s="102" t="s">
        <v>314</v>
      </c>
      <c r="B278" s="31" t="s">
        <v>298</v>
      </c>
      <c r="C278" s="32" t="s">
        <v>2</v>
      </c>
      <c r="D278" s="29" t="s">
        <v>21</v>
      </c>
      <c r="E278" s="29"/>
      <c r="F278" s="111">
        <f>F279</f>
        <v>5000</v>
      </c>
      <c r="G278" s="161"/>
      <c r="H278" s="161"/>
      <c r="I278" s="22">
        <f>I279</f>
        <v>5000</v>
      </c>
    </row>
    <row r="279" spans="1:9" ht="25.5" customHeight="1" thickBot="1">
      <c r="A279" s="124" t="s">
        <v>125</v>
      </c>
      <c r="B279" s="125" t="s">
        <v>298</v>
      </c>
      <c r="C279" s="84" t="s">
        <v>2</v>
      </c>
      <c r="D279" s="83" t="s">
        <v>21</v>
      </c>
      <c r="E279" s="83" t="s">
        <v>124</v>
      </c>
      <c r="F279" s="114">
        <v>5000</v>
      </c>
      <c r="G279" s="162"/>
      <c r="H279" s="162"/>
      <c r="I279" s="85">
        <v>5000</v>
      </c>
    </row>
    <row r="280" spans="1:9" ht="15.75" thickBot="1">
      <c r="A280" s="130" t="s">
        <v>39</v>
      </c>
      <c r="B280" s="131"/>
      <c r="C280" s="131"/>
      <c r="D280" s="131"/>
      <c r="E280" s="131"/>
      <c r="F280" s="132">
        <f>F281</f>
        <v>474380002.74999994</v>
      </c>
      <c r="G280" s="133"/>
      <c r="H280" s="133"/>
      <c r="I280" s="134">
        <f>I281</f>
        <v>486871352.5</v>
      </c>
    </row>
    <row r="281" spans="1:9" ht="15.75" thickBot="1">
      <c r="A281" s="126" t="s">
        <v>113</v>
      </c>
      <c r="B281" s="127"/>
      <c r="C281" s="127"/>
      <c r="D281" s="127"/>
      <c r="E281" s="127"/>
      <c r="F281" s="128">
        <f>F13+F118+F123+F142+F146+F156+F161+F207+F255+F259+F263+F269+F276</f>
        <v>474380002.74999994</v>
      </c>
      <c r="G281" s="175"/>
      <c r="H281" s="175"/>
      <c r="I281" s="129">
        <f>I13+I118+I123+I142+I146+I156+I161+I207+I255+I259+I263+I269+I276</f>
        <v>486871352.5</v>
      </c>
    </row>
    <row r="283" spans="5:6" ht="15">
      <c r="E283" s="81"/>
      <c r="F283" s="9"/>
    </row>
    <row r="284" spans="5:6" ht="15">
      <c r="E284" s="81"/>
      <c r="F284" s="9"/>
    </row>
    <row r="285" spans="5:6" ht="15">
      <c r="E285" s="81"/>
      <c r="F285" s="9"/>
    </row>
    <row r="286" spans="5:6" ht="15">
      <c r="E286" s="81"/>
      <c r="F286" s="9"/>
    </row>
    <row r="287" spans="5:6" ht="15">
      <c r="E287" s="81"/>
      <c r="F287" s="9"/>
    </row>
    <row r="288" spans="5:6" ht="15">
      <c r="E288" s="81"/>
      <c r="F288" s="9"/>
    </row>
    <row r="289" spans="5:6" ht="15">
      <c r="E289" s="81"/>
      <c r="F289" s="9"/>
    </row>
    <row r="290" spans="5:6" ht="15">
      <c r="E290" s="81"/>
      <c r="F290" s="9"/>
    </row>
    <row r="291" spans="5:6" ht="15">
      <c r="E291" s="81"/>
      <c r="F291" s="9"/>
    </row>
    <row r="292" spans="5:6" ht="15">
      <c r="E292" s="81"/>
      <c r="F292" s="9"/>
    </row>
    <row r="293" spans="5:6" ht="15">
      <c r="E293" s="81"/>
      <c r="F293" s="9"/>
    </row>
    <row r="294" spans="5:6" ht="15">
      <c r="E294" s="81"/>
      <c r="F294" s="9"/>
    </row>
    <row r="295" spans="5:6" ht="15">
      <c r="E295" s="81"/>
      <c r="F295" s="9"/>
    </row>
    <row r="296" spans="5:6" ht="15">
      <c r="E296" s="81"/>
      <c r="F296" s="9"/>
    </row>
    <row r="297" spans="5:6" ht="15">
      <c r="E297" s="81"/>
      <c r="F297" s="9"/>
    </row>
    <row r="298" spans="5:6" ht="15">
      <c r="E298" s="81"/>
      <c r="F298" s="9"/>
    </row>
    <row r="299" spans="5:6" ht="15">
      <c r="E299" s="81"/>
      <c r="F299" s="9"/>
    </row>
    <row r="300" spans="5:6" ht="15">
      <c r="E300" s="81"/>
      <c r="F300" s="9"/>
    </row>
    <row r="301" spans="5:6" ht="15">
      <c r="E301" s="81"/>
      <c r="F301" s="9"/>
    </row>
    <row r="302" spans="5:6" ht="15">
      <c r="E302" s="81"/>
      <c r="F302" s="9"/>
    </row>
    <row r="303" ht="15">
      <c r="E303" s="80"/>
    </row>
    <row r="304" ht="15">
      <c r="E304" s="80"/>
    </row>
    <row r="305" ht="15">
      <c r="E305" s="80"/>
    </row>
    <row r="306" ht="15">
      <c r="E306" s="80"/>
    </row>
    <row r="307" ht="15">
      <c r="E307" s="80"/>
    </row>
    <row r="308" ht="15">
      <c r="E308" s="80"/>
    </row>
    <row r="309" ht="15">
      <c r="E309" s="80"/>
    </row>
    <row r="310" ht="15">
      <c r="E310" s="80"/>
    </row>
    <row r="311" ht="15">
      <c r="E311" s="80"/>
    </row>
    <row r="312" ht="15">
      <c r="E312" s="80"/>
    </row>
    <row r="313" ht="15">
      <c r="E313" s="80"/>
    </row>
    <row r="314" ht="15">
      <c r="E314" s="80"/>
    </row>
    <row r="315" ht="15">
      <c r="E315" s="80"/>
    </row>
    <row r="316" ht="15">
      <c r="E316" s="80"/>
    </row>
    <row r="317" ht="15">
      <c r="E317" s="80"/>
    </row>
    <row r="318" ht="15">
      <c r="E318" s="80"/>
    </row>
    <row r="319" ht="15">
      <c r="E319" s="80"/>
    </row>
    <row r="320" ht="15">
      <c r="E320" s="80"/>
    </row>
  </sheetData>
  <sheetProtection/>
  <autoFilter ref="A7:F281"/>
  <mergeCells count="11">
    <mergeCell ref="D7:D12"/>
    <mergeCell ref="E7:E12"/>
    <mergeCell ref="I7:I12"/>
    <mergeCell ref="B1:F1"/>
    <mergeCell ref="B2:F2"/>
    <mergeCell ref="B3:F3"/>
    <mergeCell ref="A5:F5"/>
    <mergeCell ref="F7:F12"/>
    <mergeCell ref="A7:A12"/>
    <mergeCell ref="B7:B12"/>
    <mergeCell ref="C7:C12"/>
  </mergeCells>
  <printOptions/>
  <pageMargins left="0.3937007874015748" right="0.1968503937007874" top="0.35433070866141736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Пользователь</cp:lastModifiedBy>
  <cp:lastPrinted>2022-10-24T08:39:20Z</cp:lastPrinted>
  <dcterms:created xsi:type="dcterms:W3CDTF">2014-10-02T10:40:43Z</dcterms:created>
  <dcterms:modified xsi:type="dcterms:W3CDTF">2022-12-15T08:53:02Z</dcterms:modified>
  <cp:category/>
  <cp:version/>
  <cp:contentType/>
  <cp:contentStatus/>
</cp:coreProperties>
</file>