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15" activeTab="3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/>
  <calcPr fullCalcOnLoad="1"/>
</workbook>
</file>

<file path=xl/sharedStrings.xml><?xml version="1.0" encoding="utf-8"?>
<sst xmlns="http://schemas.openxmlformats.org/spreadsheetml/2006/main" count="1932" uniqueCount="323">
  <si>
    <r>
      <t>Утвержден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Постановлением  </t>
    </r>
  </si>
  <si>
    <t>Администрации муниципального</t>
  </si>
  <si>
    <t>Образования «Суоярвский район»</t>
  </si>
  <si>
    <t>Таблица 1</t>
  </si>
  <si>
    <t>(тыс.руб.)</t>
  </si>
  <si>
    <t>Показатель</t>
  </si>
  <si>
    <t>2010 год</t>
  </si>
  <si>
    <t>Плановый период</t>
  </si>
  <si>
    <t>2012 год</t>
  </si>
  <si>
    <t>2013 год</t>
  </si>
  <si>
    <t>2014 год</t>
  </si>
  <si>
    <t>Доходы – всего, в т.ч.</t>
  </si>
  <si>
    <t xml:space="preserve">1. Налоговые и неналоговые </t>
  </si>
  <si>
    <t>2. Безвозмездные перечисления</t>
  </si>
  <si>
    <t>Расходы – всего, из них</t>
  </si>
  <si>
    <t>Оплата труда с начислениями</t>
  </si>
  <si>
    <t>Профицит(+), дефицит(-)</t>
  </si>
  <si>
    <t>%</t>
  </si>
  <si>
    <t>Таблица 3</t>
  </si>
  <si>
    <t>Показатели</t>
  </si>
  <si>
    <t xml:space="preserve"> год</t>
  </si>
  <si>
    <t xml:space="preserve"> Год</t>
  </si>
  <si>
    <t>Оценка</t>
  </si>
  <si>
    <t>2011 год</t>
  </si>
  <si>
    <t>Прогноз</t>
  </si>
  <si>
    <t>Прогноз 2014 год</t>
  </si>
  <si>
    <t>Доходы</t>
  </si>
  <si>
    <t>Налоговые и неналоговые</t>
  </si>
  <si>
    <t xml:space="preserve"> Безвозмездные перечисления</t>
  </si>
  <si>
    <t>Всего доходов:</t>
  </si>
  <si>
    <t xml:space="preserve">Расходы </t>
  </si>
  <si>
    <t>В том числе</t>
  </si>
  <si>
    <t>Всего расходы</t>
  </si>
  <si>
    <t>Верхний предел муниципального внутреннего долга на конец очередного финансового года</t>
  </si>
  <si>
    <t>Таблица 4</t>
  </si>
  <si>
    <t>Распределение между муниципальными образованиями Суоярвского района дотаций на выравнивание бюджетной обеспеченности муниципальных образований</t>
  </si>
  <si>
    <t>№п\п</t>
  </si>
  <si>
    <t>Муниципальные образования Суоярвского района</t>
  </si>
  <si>
    <t>Прогноз на 2014 год</t>
  </si>
  <si>
    <t>1.</t>
  </si>
  <si>
    <t>Суоярвское городское поселение</t>
  </si>
  <si>
    <t>2.</t>
  </si>
  <si>
    <t>Поросозерское сельское поселение</t>
  </si>
  <si>
    <t>3.</t>
  </si>
  <si>
    <t>Найстенъярвское сельское поселение</t>
  </si>
  <si>
    <t>4.</t>
  </si>
  <si>
    <t>Лоймольское сельское поселение</t>
  </si>
  <si>
    <t>5.</t>
  </si>
  <si>
    <t>Вешкельское сельское поселение</t>
  </si>
  <si>
    <t>Итого</t>
  </si>
  <si>
    <t>Таблица 2</t>
  </si>
  <si>
    <t>ПРЕДЕЛЬНЫЕ ОБЪЕМЫ</t>
  </si>
  <si>
    <t>(руб.)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</si>
  <si>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</si>
  <si>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</si>
  <si>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</si>
  <si>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</si>
  <si>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</si>
  <si>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</si>
  <si>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 xml:space="preserve">Отчетный год </t>
  </si>
  <si>
    <t xml:space="preserve">Текущий год </t>
  </si>
  <si>
    <t xml:space="preserve">Плановый период  </t>
  </si>
  <si>
    <t xml:space="preserve">2014 год         </t>
  </si>
  <si>
    <t xml:space="preserve">всего </t>
  </si>
  <si>
    <t>БДО &lt;1&gt;</t>
  </si>
  <si>
    <t>БПО &lt;2&gt;</t>
  </si>
  <si>
    <t>Администрация муниципального образования "Суоярвский район"</t>
  </si>
  <si>
    <t>019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</si>
  <si>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</si>
  <si>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</si>
  <si>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</si>
  <si>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</si>
  <si>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</si>
  <si>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</si>
  <si>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</si>
  <si>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</si>
  <si>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04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</si>
  <si>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</si>
  <si>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</si>
  <si>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</si>
  <si>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Выполнение функций органами местного самоуправления (Средства, передаваемые бюджету муниципального района на участие в предупреждении и ликвидации последствий чрезвычайных ситуаций в границах поселения и на создание, содержание и организацию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</si>
  <si>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формирование и исполнение бюджетов поселений)</t>
  </si>
  <si>
    <t>02</t>
  </si>
  <si>
    <t>Глава местной администрации (исполнительно-распорядительного органа муниципального образования)</t>
  </si>
  <si>
    <t>08</t>
  </si>
  <si>
    <t>Создание комиссий по делам несовершеннолетних и защите их прав и организация деятельности таких комиссий</t>
  </si>
  <si>
    <t>004</t>
  </si>
  <si>
    <t>05</t>
  </si>
  <si>
    <t>Производство и оборот этилового спирта, алкогольной и спиртосодержащей продукции</t>
  </si>
  <si>
    <t>09</t>
  </si>
  <si>
    <t>Мероприятия по предупреждению и ликвидации последствий чрезвычайных ситуаций и стихийных бедствий</t>
  </si>
  <si>
    <t>218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</si>
  <si>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</si>
  <si>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06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</si>
  <si>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</si>
  <si>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</si>
  <si>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</si>
  <si>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</si>
  <si>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</si>
  <si>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</si>
  <si>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Судебная система</t>
  </si>
  <si>
    <t>Руководство и управление в сфере установленных функций</t>
  </si>
  <si>
    <t>001</t>
  </si>
  <si>
    <t>Составление (изменение и дополнение) списков кандидатов в присяжные заседатели федеральных судов общей юрисдикции в РФ</t>
  </si>
  <si>
    <t>40</t>
  </si>
  <si>
    <t>Резервные фонды</t>
  </si>
  <si>
    <t>11</t>
  </si>
  <si>
    <t>070</t>
  </si>
  <si>
    <t>Резервные фонды местных администраций</t>
  </si>
  <si>
    <t>Прочие расходы</t>
  </si>
  <si>
    <t>013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</si>
  <si>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</si>
  <si>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</si>
  <si>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</si>
  <si>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</si>
  <si>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Реализация районных программ "Молодежь Суоярвского района", "Ветеран", "Комплексная программа по профилактике правонарушений", "Береги себя", "Безопасность дорожного движения"</t>
  </si>
  <si>
    <t>Программа "Энергосбережение и повышение энергетической эффективности до 2015 года"</t>
  </si>
  <si>
    <t>07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</si>
  <si>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</si>
  <si>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</si>
  <si>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</si>
  <si>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36</t>
  </si>
  <si>
    <t>Иные межбюджетные трансферты</t>
  </si>
  <si>
    <t>017</t>
  </si>
  <si>
    <t>Национальная экономика</t>
  </si>
  <si>
    <t>Другие вопросы в области национальной экономики</t>
  </si>
  <si>
    <t>12</t>
  </si>
  <si>
    <t>Районная программа "Развитие и поддержка малого и среднего предпринимательства"</t>
  </si>
  <si>
    <t>Жилищно-коммунальное хозяйство</t>
  </si>
  <si>
    <t>Коммунальное хозяйство</t>
  </si>
  <si>
    <t>Поддержка коммунального хозяйства</t>
  </si>
  <si>
    <t>351</t>
  </si>
  <si>
    <t xml:space="preserve">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</si>
  <si>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</si>
  <si>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006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</si>
  <si>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</si>
  <si>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</si>
  <si>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</si>
  <si>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</si>
  <si>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</si>
  <si>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</si>
  <si>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99</t>
  </si>
  <si>
    <t>Выполнение функций казенными учреждениями</t>
  </si>
  <si>
    <t>100</t>
  </si>
  <si>
    <t>Выполнение функций казенными учреждениями (платные услуги)</t>
  </si>
  <si>
    <t>Социальная помощь</t>
  </si>
  <si>
    <t>505</t>
  </si>
  <si>
    <t>Меры социальной поддержки педагогическим работникам образовательных учреждений, расположенных в сельской местности</t>
  </si>
  <si>
    <t>85</t>
  </si>
  <si>
    <t>Представление мер социальной поддержки и социального обслуживания инвалидов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</si>
  <si>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</si>
  <si>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</si>
  <si>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</si>
  <si>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</si>
  <si>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</si>
  <si>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</si>
  <si>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</si>
  <si>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</si>
  <si>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Иные безвозмездные и безвозвратные перечисления</t>
  </si>
  <si>
    <t>520</t>
  </si>
  <si>
    <t>530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</si>
  <si>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</si>
  <si>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</si>
  <si>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452</t>
  </si>
  <si>
    <t>Выполнение функций бюджетными учреждениями</t>
  </si>
  <si>
    <t>Капитальный и текущий ремонт и реконструкция объектов соцсферы</t>
  </si>
  <si>
    <t xml:space="preserve">Мероприятия в сфере образования </t>
  </si>
  <si>
    <t>022</t>
  </si>
  <si>
    <t>Энергосбережение и повышение энергетической эффективности до 2015 года</t>
  </si>
  <si>
    <t xml:space="preserve">Культура, кинематография </t>
  </si>
  <si>
    <t>Культура</t>
  </si>
  <si>
    <t>Библиотеки</t>
  </si>
  <si>
    <t>442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</si>
  <si>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</si>
  <si>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Выполнение функций бюджетными учреждениями (платные услуги)</t>
  </si>
  <si>
    <t>Развитие культуры на 2011-2015 гг</t>
  </si>
  <si>
    <t>Мероприятия в сфере культуры</t>
  </si>
  <si>
    <t>024</t>
  </si>
  <si>
    <t xml:space="preserve">Другие вопросы в в области культуры, кинематографии </t>
  </si>
  <si>
    <t>Капремонт и реконструкция объектов соцсферы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</si>
  <si>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</si>
  <si>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</si>
  <si>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</si>
  <si>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</si>
  <si>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</si>
  <si>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</si>
  <si>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</si>
  <si>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</si>
  <si>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</si>
  <si>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Социальное обслуживание населения</t>
  </si>
  <si>
    <t>Субсидии бюджетным учреждениям на финансовое обеспечение выполнения муниципального задания</t>
  </si>
  <si>
    <t>110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</si>
  <si>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</si>
  <si>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</si>
  <si>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</si>
  <si>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Социальное обеспечение населения</t>
  </si>
  <si>
    <t xml:space="preserve">Социальные выплаты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</si>
  <si>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</si>
  <si>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</si>
  <si>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</si>
  <si>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Районная программа "Адресная соцпомощь"</t>
  </si>
  <si>
    <t>Охрана семьи и детства</t>
  </si>
  <si>
    <t>Организация и осуществление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</si>
  <si>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</si>
  <si>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</si>
  <si>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обеспечение молоком (заменяющими продуктами) обучающихся общеобразовательных учреждений</t>
  </si>
  <si>
    <t>Физическая культура и спорт</t>
  </si>
  <si>
    <t>Другие вопросы в области физической культуры и спорта</t>
  </si>
  <si>
    <t>Районная программа "Развитие физической культуры и спорта на 2011-2015 гг"</t>
  </si>
  <si>
    <t>Мероприятия в области здравоохранения, спорта и физической культуры, туризма</t>
  </si>
  <si>
    <t>079</t>
  </si>
  <si>
    <t>Средства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</si>
  <si>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</si>
  <si>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</si>
  <si>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</si>
  <si>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</si>
  <si>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</si>
  <si>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</si>
  <si>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065</t>
  </si>
  <si>
    <t>МЕЖБЮДЖЕТНЫЕ ТРАНСФЕРТЫ ОБЩЕГО ХАРАКТЕРА БЮДЖЕТАМ СУБЪЕКТОВ РФ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</si>
  <si>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</si>
  <si>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</si>
  <si>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</si>
  <si>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</t>
  </si>
  <si>
    <t>Выравнивание бюджетной обеспеченности поселений</t>
  </si>
  <si>
    <t>30</t>
  </si>
  <si>
    <t xml:space="preserve">Фонд финансовой поддержки </t>
  </si>
  <si>
    <t>008</t>
  </si>
  <si>
    <t>Расчет и предоставление дотаций бюджетам поселений, входящих в состав соответствующего муниципального района</t>
  </si>
  <si>
    <t>31</t>
  </si>
  <si>
    <t>Прочие межбюджетные трансферты общего характера</t>
  </si>
  <si>
    <t xml:space="preserve">       ИТОГО РАСХОДОВ:</t>
  </si>
  <si>
    <t>Основные параметры консолидированного бюджета муниципального образования «Суоярвский район» на 2013 -2015 годы</t>
  </si>
  <si>
    <t>оценка 2012 год</t>
  </si>
  <si>
    <t>2015 год</t>
  </si>
  <si>
    <t>бюджетного финансирования расходов районного бюджета в 2013 - 2015 годах</t>
  </si>
  <si>
    <t>Регулирование цен (тарифов) на отдельные виды продукции, товаров и услуг</t>
  </si>
  <si>
    <t>МКУ "Хозяйственная группа"</t>
  </si>
  <si>
    <t xml:space="preserve">Выполнение функций органами местного самоуправления 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</si>
  <si>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</si>
  <si>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</si>
  <si>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>522</t>
  </si>
  <si>
    <t>540</t>
  </si>
  <si>
    <t>Мероприятия в области строительства, архитектуры и градостроительства</t>
  </si>
  <si>
    <t>338</t>
  </si>
  <si>
    <t>Субсидии на мероприятия территориального планирования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</si>
  <si>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</si>
  <si>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</si>
  <si>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</si>
  <si>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</si>
  <si>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</si>
  <si>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Мероприятия по переселению граждан из аварийного жилищного фонда (бюджет РК)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</si>
  <si>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</t>
  </si>
  <si>
    <t>Субсидии юридическим лицам (за исключением субсидий муниципальным учреждениям)</t>
  </si>
  <si>
    <t>15</t>
  </si>
  <si>
    <t>Субсидии на подготовку объектов ЖКХ к осенне-зимнему периоду 2011-2012 годы</t>
  </si>
  <si>
    <t>537</t>
  </si>
  <si>
    <t>Иные межбюджетные трансферты (за счет остатка на 01.01.2012)</t>
  </si>
  <si>
    <t>Софинансирование за счет средств местного бюджета субсидии на подготовку объектов ЖКХ к осенне-зимнему периоду 2011-2012 годы</t>
  </si>
  <si>
    <t>Субсидии на подготовку объектов ЖКХ к осенне-зимнему периоду 2012-2013 годы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</si>
  <si>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</si>
  <si>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Обеспечение жильем молодых семей на 2011-2015 гг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</si>
  <si>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</si>
  <si>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Субсидии на развитие дошкольного образования</t>
  </si>
  <si>
    <t>Выполнение функций казенными учреждениями (за счет остатка на 01.01.2012)</t>
  </si>
  <si>
    <t>Софинансирование за счет средств местного бюджета субсидии на развитие дошкольного образования</t>
  </si>
  <si>
    <t>Модернизация региональных систем общего образования</t>
  </si>
  <si>
    <t>436</t>
  </si>
  <si>
    <t>21</t>
  </si>
  <si>
    <t>Субсидия на модернизацию региональных систем общего образования</t>
  </si>
  <si>
    <t>523</t>
  </si>
  <si>
    <t>Софинансирование за счет средств местного бюджета субсидии на модернизацию региональных систем общего образования</t>
  </si>
  <si>
    <t>Субвенции на ежемесячное денежное вознаграждение за классное руководство в МОУ</t>
  </si>
  <si>
    <t>Выполнение функций казенными учреждениями (за счет средств бюджета РК)</t>
  </si>
  <si>
    <t>Выполнение функций казенными учреждениями (за счет средств бюджета РФ)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</si>
  <si>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</si>
  <si>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</si>
  <si>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Молодежная политика и оздоровление детей</t>
  </si>
  <si>
    <t>Субсидии на организацию отдыха детей в каникулярное время</t>
  </si>
  <si>
    <t>Мероприятия в сфере образования</t>
  </si>
  <si>
    <t>Софинансирование за счет средств местного бюджета субсидии на организацию отдыха детей в каникулярное время</t>
  </si>
  <si>
    <t>Резервные средства (на софинансирование субсидий, выделяемых району из бюджета РК)</t>
  </si>
  <si>
    <t>870</t>
  </si>
  <si>
    <t>Дворцы и дома культуры, другие учреждения культуры и средств массовой информации</t>
  </si>
  <si>
    <t>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</si>
  <si>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</si>
  <si>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</si>
  <si>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</si>
  <si>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Региональные целевые программы</t>
  </si>
  <si>
    <t>Проведение мероприятий БЦП "Развитие сферы культуры в РК на период до 2012 года"</t>
  </si>
  <si>
    <t>Субсидии на осуществление первоочередных мероприятий по выполнению наказов избирателей (за счет переданных полномочий от Вешкельского поселения)</t>
  </si>
  <si>
    <t>Софинансирование за счет средств местного бюджета субсидии на осуществление первоочередных мероприятий по выполнению наказов избирателей (за счет переданных полномочий от Вешкельского поселения)</t>
  </si>
  <si>
    <t>Здравоохранение</t>
  </si>
  <si>
    <t>Стационарная медицинская помощь</t>
  </si>
  <si>
    <t>470</t>
  </si>
  <si>
    <t>Субсидии бюджетным учреждениям на иные цели</t>
  </si>
  <si>
    <t>612</t>
  </si>
  <si>
    <t>Амбулаторная помощь</t>
  </si>
  <si>
    <t>Мероприятия Программы модернизации "Здравоохранение" на 2011-2012гг.</t>
  </si>
  <si>
    <t>096</t>
  </si>
  <si>
    <t>Мероприятия в области здравоохранения, спорта и физической культуры, туризма (за счет остатка на 01.01.2012)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</si>
  <si>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</si>
  <si>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310</t>
  </si>
  <si>
    <t>Федеральные целевые программы</t>
  </si>
  <si>
    <t>Подпрограмма "Обеспечение жильем молодых семей"</t>
  </si>
  <si>
    <t>88</t>
  </si>
  <si>
    <t>20</t>
  </si>
  <si>
    <t>Обеспечение жильем молодых семей за счет средст бюджета РК</t>
  </si>
  <si>
    <t>Социальные выплаты (за счет остатка на 01.01.2012)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</si>
  <si>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</si>
  <si>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первоочередных мероприятий по выполнению поступивших в период избирательной кампании наказов избирателей</t>
  </si>
  <si>
    <t>субсидии бюджетам муниципальных районов и городских округов на обеспечение дополнительных выплат к заработной плате тренеров-преподавателей детско-юношеских спортивных школ</t>
  </si>
  <si>
    <t>субсидия на социально-экономическое развитие территории</t>
  </si>
  <si>
    <t xml:space="preserve">2013 год      </t>
  </si>
  <si>
    <t xml:space="preserve">2015 год         </t>
  </si>
  <si>
    <t>Основные параметры районного бюджета на 2013-2015 гг.</t>
  </si>
  <si>
    <t xml:space="preserve"> 2013 год</t>
  </si>
  <si>
    <t>Прогноз 2015 год</t>
  </si>
  <si>
    <t>на 2013-2015  годы</t>
  </si>
  <si>
    <t>Проект на 2013 год</t>
  </si>
  <si>
    <t>Прогноз на 2015 год</t>
  </si>
  <si>
    <t>№      от       ноября  2012 года</t>
  </si>
  <si>
    <t>Проект среднесрочного финансового плана муниципального образования «Суоярвский район» на 2013-2015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</si>
</sst>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\.00\.00"/>
    <numFmt numFmtId="170" formatCode="0.0000"/>
    <numFmt numFmtId="171" formatCode="0.000"/>
    <numFmt numFmtId="172" formatCode="0.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>
      <alignment/>
    </xf>
    <xf numFmtId="0" fontId="10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vertical="top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9" xfId="0" applyNumberFormat="1" applyFont="1" applyFill="1" applyBorder="1" applyAlignment="1" applyProtection="1">
      <alignment horizontal="center" vertical="top"/>
      <protection locked="0"/>
    </xf>
    <xf numFmtId="49" fontId="10" fillId="0" borderId="20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" fontId="10" fillId="0" borderId="23" xfId="0" applyNumberFormat="1" applyFont="1" applyFill="1" applyBorder="1" applyAlignment="1">
      <alignment vertical="top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vertical="top"/>
    </xf>
    <xf numFmtId="4" fontId="10" fillId="0" borderId="18" xfId="0" applyNumberFormat="1" applyFont="1" applyFill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" fontId="10" fillId="0" borderId="17" xfId="0" applyNumberFormat="1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left" vertical="top"/>
    </xf>
    <xf numFmtId="49" fontId="10" fillId="0" borderId="26" xfId="0" applyNumberFormat="1" applyFont="1" applyFill="1" applyBorder="1" applyAlignment="1">
      <alignment horizontal="left" vertical="top"/>
    </xf>
    <xf numFmtId="49" fontId="10" fillId="0" borderId="26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>
      <alignment horizontal="right" vertical="center"/>
    </xf>
    <xf numFmtId="168" fontId="10" fillId="0" borderId="20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applyProtection="1">
      <alignment horizontal="center" vertical="center" wrapText="1"/>
      <protection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justify" wrapText="1"/>
      <protection/>
    </xf>
    <xf numFmtId="49" fontId="10" fillId="0" borderId="18" xfId="0" applyNumberFormat="1" applyFont="1" applyFill="1" applyBorder="1" applyAlignment="1" applyProtection="1">
      <alignment horizontal="center" vertical="justify"/>
      <protection locked="0"/>
    </xf>
    <xf numFmtId="49" fontId="10" fillId="0" borderId="18" xfId="0" applyNumberFormat="1" applyFont="1" applyFill="1" applyBorder="1" applyAlignment="1" applyProtection="1">
      <alignment horizontal="center" vertical="justify"/>
      <protection/>
    </xf>
    <xf numFmtId="4" fontId="10" fillId="0" borderId="23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" fontId="10" fillId="0" borderId="32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justify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wrapText="1"/>
    </xf>
    <xf numFmtId="169" fontId="10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 applyProtection="1">
      <alignment horizontal="center" vertical="justify" wrapText="1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left" vertical="center" wrapText="1"/>
    </xf>
    <xf numFmtId="1" fontId="10" fillId="0" borderId="37" xfId="0" applyNumberFormat="1" applyFont="1" applyFill="1" applyBorder="1" applyAlignment="1">
      <alignment horizontal="left" vertical="center" wrapText="1"/>
    </xf>
    <xf numFmtId="0" fontId="10" fillId="0" borderId="35" xfId="0" applyFont="1" applyFill="1" applyBorder="1" applyAlignment="1" applyProtection="1">
      <alignment horizontal="right" vertical="center" wrapText="1"/>
      <protection/>
    </xf>
    <xf numFmtId="4" fontId="10" fillId="0" borderId="3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4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1" fillId="0" borderId="4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4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49" fontId="10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5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0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textRotation="90" wrapText="1"/>
      <protection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0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1.00390625" style="0" customWidth="1"/>
    <col min="2" max="2" width="12.00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</cols>
  <sheetData>
    <row r="1" spans="1:5" ht="18.75">
      <c r="A1" s="1"/>
      <c r="E1" s="1" t="s">
        <v>0</v>
      </c>
    </row>
    <row r="2" spans="1:5" ht="12.75">
      <c r="A2" s="1"/>
      <c r="E2" s="1" t="s">
        <v>1</v>
      </c>
    </row>
    <row r="3" spans="1:5" ht="12.75">
      <c r="A3" s="1"/>
      <c r="E3" s="1" t="s">
        <v>2</v>
      </c>
    </row>
    <row r="4" spans="1:5" ht="12.75">
      <c r="A4" s="1"/>
      <c r="E4" s="1" t="s">
        <v>321</v>
      </c>
    </row>
    <row r="5" spans="1:6" ht="37.5" customHeight="1">
      <c r="A5" s="119" t="s">
        <v>322</v>
      </c>
      <c r="B5" s="120"/>
      <c r="C5" s="120"/>
      <c r="D5" s="120"/>
      <c r="E5" s="120"/>
      <c r="F5" s="120"/>
    </row>
    <row r="6" ht="18.75">
      <c r="A6" s="2"/>
    </row>
    <row r="7" ht="18.75">
      <c r="A7" s="2"/>
    </row>
    <row r="8" ht="12.75">
      <c r="F8" s="5" t="s">
        <v>3</v>
      </c>
    </row>
    <row r="9" ht="12.75">
      <c r="A9" s="5"/>
    </row>
    <row r="10" spans="1:7" ht="39.75" customHeight="1">
      <c r="A10" s="119" t="s">
        <v>232</v>
      </c>
      <c r="B10" s="120"/>
      <c r="C10" s="120"/>
      <c r="D10" s="120"/>
      <c r="E10" s="120"/>
      <c r="F10" s="120"/>
      <c r="G10" s="120"/>
    </row>
    <row r="11" ht="15.75">
      <c r="A11" s="3"/>
    </row>
    <row r="12" ht="15.75">
      <c r="A12" s="3"/>
    </row>
    <row r="13" ht="16.5" thickBot="1">
      <c r="G13" s="6" t="s">
        <v>4</v>
      </c>
    </row>
    <row r="14" spans="1:7" ht="19.5" thickBot="1">
      <c r="A14" s="121" t="s">
        <v>5</v>
      </c>
      <c r="B14" s="121" t="s">
        <v>6</v>
      </c>
      <c r="C14" s="121" t="s">
        <v>23</v>
      </c>
      <c r="D14" s="121" t="s">
        <v>233</v>
      </c>
      <c r="E14" s="123" t="s">
        <v>7</v>
      </c>
      <c r="F14" s="124"/>
      <c r="G14" s="125"/>
    </row>
    <row r="15" spans="1:7" ht="19.5" thickBot="1">
      <c r="A15" s="122"/>
      <c r="B15" s="122"/>
      <c r="C15" s="122"/>
      <c r="D15" s="122"/>
      <c r="E15" s="7" t="s">
        <v>9</v>
      </c>
      <c r="F15" s="7" t="s">
        <v>10</v>
      </c>
      <c r="G15" s="7" t="s">
        <v>234</v>
      </c>
    </row>
    <row r="16" spans="1:7" ht="22.5" customHeight="1" thickBot="1">
      <c r="A16" s="8" t="s">
        <v>11</v>
      </c>
      <c r="B16" s="9">
        <v>380007</v>
      </c>
      <c r="C16" s="9">
        <f>C17+C18</f>
        <v>436409</v>
      </c>
      <c r="D16" s="9">
        <v>431800</v>
      </c>
      <c r="E16" s="9">
        <f>E17+E18</f>
        <v>432200</v>
      </c>
      <c r="F16" s="9">
        <f>F17+F18</f>
        <v>408000</v>
      </c>
      <c r="G16" s="9">
        <f>G17+G18</f>
        <v>403600</v>
      </c>
    </row>
    <row r="17" spans="1:7" ht="39" customHeight="1" thickBot="1">
      <c r="A17" s="10" t="s">
        <v>12</v>
      </c>
      <c r="B17" s="7">
        <v>124413</v>
      </c>
      <c r="C17" s="7">
        <v>127665</v>
      </c>
      <c r="D17" s="7">
        <v>157173</v>
      </c>
      <c r="E17" s="7">
        <v>157200</v>
      </c>
      <c r="F17" s="7">
        <v>158000</v>
      </c>
      <c r="G17" s="7">
        <v>158600</v>
      </c>
    </row>
    <row r="18" spans="1:7" ht="42" customHeight="1" thickBot="1">
      <c r="A18" s="10" t="s">
        <v>13</v>
      </c>
      <c r="B18" s="7">
        <v>255594</v>
      </c>
      <c r="C18" s="7">
        <v>308744</v>
      </c>
      <c r="D18" s="7">
        <v>274626</v>
      </c>
      <c r="E18" s="7">
        <v>275000</v>
      </c>
      <c r="F18" s="7">
        <v>250000</v>
      </c>
      <c r="G18" s="7">
        <v>245000</v>
      </c>
    </row>
    <row r="19" spans="1:7" ht="39.75" customHeight="1" thickBot="1">
      <c r="A19" s="8" t="s">
        <v>14</v>
      </c>
      <c r="B19" s="9">
        <v>394404</v>
      </c>
      <c r="C19" s="9">
        <v>449387</v>
      </c>
      <c r="D19" s="9">
        <v>481912</v>
      </c>
      <c r="E19" s="9">
        <v>447900</v>
      </c>
      <c r="F19" s="9">
        <v>423800</v>
      </c>
      <c r="G19" s="9">
        <v>419400</v>
      </c>
    </row>
    <row r="20" spans="1:7" ht="38.25" customHeight="1" thickBot="1">
      <c r="A20" s="10" t="s">
        <v>15</v>
      </c>
      <c r="B20" s="7">
        <v>219449</v>
      </c>
      <c r="C20" s="7">
        <v>256776</v>
      </c>
      <c r="D20" s="7">
        <v>204362</v>
      </c>
      <c r="E20" s="7">
        <v>216600</v>
      </c>
      <c r="F20" s="7">
        <v>228000</v>
      </c>
      <c r="G20" s="7">
        <v>228000</v>
      </c>
    </row>
    <row r="21" spans="1:7" ht="41.25" customHeight="1" thickBot="1">
      <c r="A21" s="8" t="s">
        <v>16</v>
      </c>
      <c r="B21" s="9">
        <v>-14397</v>
      </c>
      <c r="C21" s="9">
        <f>C16-C19</f>
        <v>-12978</v>
      </c>
      <c r="D21" s="9">
        <f>D16-D19</f>
        <v>-50112</v>
      </c>
      <c r="E21" s="9">
        <f>E16-E19</f>
        <v>-15700</v>
      </c>
      <c r="F21" s="9">
        <f>F16-F19</f>
        <v>-15800</v>
      </c>
      <c r="G21" s="9">
        <f>G16-G19</f>
        <v>-15800</v>
      </c>
    </row>
    <row r="22" spans="1:7" ht="19.5" thickBot="1">
      <c r="A22" s="11" t="s">
        <v>17</v>
      </c>
      <c r="B22" s="7">
        <v>11.6</v>
      </c>
      <c r="C22" s="58">
        <f>-C21/C17*100</f>
        <v>10.165667959111738</v>
      </c>
      <c r="D22" s="58">
        <f>-D21/D17*100</f>
        <v>31.88333874138688</v>
      </c>
      <c r="E22" s="58">
        <f>-E21/E17*100</f>
        <v>9.987277353689567</v>
      </c>
      <c r="F22" s="58">
        <f>-F21/F17*100</f>
        <v>10</v>
      </c>
      <c r="G22" s="58">
        <f>-G21/G17*100</f>
        <v>9.962168978562422</v>
      </c>
    </row>
    <row r="23" ht="15.75">
      <c r="A23" s="3"/>
    </row>
    <row r="24" ht="15.75">
      <c r="A24" s="3"/>
    </row>
    <row r="25" ht="15.75">
      <c r="A25" s="3"/>
    </row>
    <row r="26" ht="15.75">
      <c r="A26" s="3"/>
    </row>
  </sheetData>
  <sheetProtection/>
  <mergeCells count="7">
    <mergeCell ref="A5:F5"/>
    <mergeCell ref="A10:G10"/>
    <mergeCell ref="A14:A15"/>
    <mergeCell ref="B14:B15"/>
    <mergeCell ref="C14:C15"/>
    <mergeCell ref="D14:D15"/>
    <mergeCell ref="E14:G14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0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5.875" style="0" customWidth="1"/>
    <col min="6" max="7" width="4.25390625" style="0" customWidth="1"/>
    <col min="8" max="8" width="6.625" style="0" customWidth="1"/>
    <col min="9" max="9" width="12.875" style="0" customWidth="1"/>
    <col min="10" max="10" width="12.25390625" style="0" customWidth="1"/>
    <col min="11" max="11" width="12.625" style="0" customWidth="1"/>
    <col min="12" max="12" width="12.25390625" style="0" customWidth="1"/>
    <col min="13" max="13" width="6.875" style="0" customWidth="1"/>
    <col min="14" max="14" width="9.875" style="0" customWidth="1"/>
    <col min="15" max="15" width="9.75390625" style="0" customWidth="1"/>
    <col min="16" max="16" width="7.25390625" style="0" customWidth="1"/>
    <col min="17" max="17" width="10.75390625" style="0" customWidth="1"/>
    <col min="18" max="18" width="10.25390625" style="0" customWidth="1"/>
  </cols>
  <sheetData>
    <row r="1" spans="1:15" ht="15.75">
      <c r="A1" s="6"/>
      <c r="O1" s="6" t="s">
        <v>50</v>
      </c>
    </row>
    <row r="2" ht="15.75">
      <c r="A2" s="6"/>
    </row>
    <row r="3" spans="1:2" ht="12.75">
      <c r="A3" s="19"/>
      <c r="B3" s="19" t="s">
        <v>51</v>
      </c>
    </row>
    <row r="4" spans="1:2" ht="12.75">
      <c r="A4" s="19"/>
      <c r="B4" s="19" t="s">
        <v>235</v>
      </c>
    </row>
    <row r="5" ht="12.75">
      <c r="A5" s="20"/>
    </row>
    <row r="6" spans="1:9" ht="13.5" thickBot="1">
      <c r="A6" s="21"/>
      <c r="I6" t="s">
        <v>52</v>
      </c>
    </row>
    <row r="7" spans="1:19" ht="12.75" customHeight="1">
      <c r="A7" s="147" t="s">
        <v>53</v>
      </c>
      <c r="B7" s="148" t="s">
        <v>54</v>
      </c>
      <c r="C7" s="151" t="s">
        <v>55</v>
      </c>
      <c r="D7" s="154" t="s">
        <v>56</v>
      </c>
      <c r="E7" s="137" t="s">
        <v>57</v>
      </c>
      <c r="F7" s="138"/>
      <c r="G7" s="139"/>
      <c r="H7" s="144" t="s">
        <v>58</v>
      </c>
      <c r="I7" s="126" t="s">
        <v>59</v>
      </c>
      <c r="J7" s="126" t="s">
        <v>60</v>
      </c>
      <c r="K7" s="128" t="s">
        <v>61</v>
      </c>
      <c r="L7" s="129"/>
      <c r="M7" s="129"/>
      <c r="N7" s="129"/>
      <c r="O7" s="129"/>
      <c r="P7" s="129"/>
      <c r="Q7" s="129"/>
      <c r="R7" s="129"/>
      <c r="S7" s="130"/>
    </row>
    <row r="8" spans="1:19" ht="13.5" thickBot="1">
      <c r="A8" s="117"/>
      <c r="B8" s="149"/>
      <c r="C8" s="152"/>
      <c r="D8" s="155"/>
      <c r="E8" s="140"/>
      <c r="F8" s="141"/>
      <c r="G8" s="142"/>
      <c r="H8" s="145"/>
      <c r="I8" s="127"/>
      <c r="J8" s="127"/>
      <c r="K8" s="131"/>
      <c r="L8" s="132"/>
      <c r="M8" s="132"/>
      <c r="N8" s="132"/>
      <c r="O8" s="132"/>
      <c r="P8" s="132"/>
      <c r="Q8" s="132"/>
      <c r="R8" s="132"/>
      <c r="S8" s="133"/>
    </row>
    <row r="9" spans="1:19" ht="13.5" thickBot="1">
      <c r="A9" s="117"/>
      <c r="B9" s="149"/>
      <c r="C9" s="152"/>
      <c r="D9" s="155"/>
      <c r="E9" s="140"/>
      <c r="F9" s="141"/>
      <c r="G9" s="142"/>
      <c r="H9" s="145"/>
      <c r="I9" s="127"/>
      <c r="J9" s="127"/>
      <c r="K9" s="134" t="s">
        <v>313</v>
      </c>
      <c r="L9" s="135"/>
      <c r="M9" s="136"/>
      <c r="N9" s="134" t="s">
        <v>62</v>
      </c>
      <c r="O9" s="135"/>
      <c r="P9" s="136"/>
      <c r="Q9" s="134" t="s">
        <v>314</v>
      </c>
      <c r="R9" s="135"/>
      <c r="S9" s="136"/>
    </row>
    <row r="10" spans="1:19" ht="12.75">
      <c r="A10" s="117"/>
      <c r="B10" s="149"/>
      <c r="C10" s="152"/>
      <c r="D10" s="155"/>
      <c r="E10" s="140"/>
      <c r="F10" s="141"/>
      <c r="G10" s="142"/>
      <c r="H10" s="145"/>
      <c r="I10" s="127"/>
      <c r="J10" s="127"/>
      <c r="K10" s="126" t="s">
        <v>63</v>
      </c>
      <c r="L10" s="126" t="s">
        <v>64</v>
      </c>
      <c r="M10" s="126" t="s">
        <v>65</v>
      </c>
      <c r="N10" s="126" t="s">
        <v>63</v>
      </c>
      <c r="O10" s="126" t="s">
        <v>64</v>
      </c>
      <c r="P10" s="126" t="s">
        <v>65</v>
      </c>
      <c r="Q10" s="126" t="s">
        <v>63</v>
      </c>
      <c r="R10" s="126" t="s">
        <v>64</v>
      </c>
      <c r="S10" s="126" t="s">
        <v>65</v>
      </c>
    </row>
    <row r="11" spans="1:19" ht="12.75">
      <c r="A11" s="117"/>
      <c r="B11" s="149"/>
      <c r="C11" s="152"/>
      <c r="D11" s="155"/>
      <c r="E11" s="140"/>
      <c r="F11" s="141"/>
      <c r="G11" s="142"/>
      <c r="H11" s="145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36.75" customHeight="1" thickBot="1">
      <c r="A12" s="118"/>
      <c r="B12" s="150"/>
      <c r="C12" s="153"/>
      <c r="D12" s="156"/>
      <c r="E12" s="140"/>
      <c r="F12" s="143"/>
      <c r="G12" s="142"/>
      <c r="H12" s="14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36.75" customHeight="1">
      <c r="A13" s="23" t="s">
        <v>66</v>
      </c>
      <c r="B13" s="24" t="s">
        <v>67</v>
      </c>
      <c r="C13" s="25"/>
      <c r="D13" s="26"/>
      <c r="E13" s="27"/>
      <c r="F13" s="27"/>
      <c r="G13" s="27"/>
      <c r="H13" s="22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69" t="s">
        <v>68</v>
      </c>
      <c r="B14" s="59" t="s">
        <v>67</v>
      </c>
      <c r="C14" s="46" t="s">
        <v>69</v>
      </c>
      <c r="D14" s="31"/>
      <c r="E14" s="31"/>
      <c r="F14" s="31"/>
      <c r="G14" s="31"/>
      <c r="H14" s="31"/>
      <c r="I14" s="61">
        <f>I15+I19+I39+I43+I47</f>
        <v>22797541.440000005</v>
      </c>
      <c r="J14" s="61">
        <f>J15+J19+J39+J43+J47</f>
        <v>30407433.95</v>
      </c>
      <c r="K14" s="32">
        <f>K15+K19+K39+K43+K47</f>
        <v>24895000</v>
      </c>
      <c r="L14" s="32">
        <f>K14</f>
        <v>24895000</v>
      </c>
      <c r="M14" s="29"/>
      <c r="N14" s="33">
        <f>K14*1.01205263085</f>
        <v>25195050.24501075</v>
      </c>
      <c r="O14" s="33">
        <f>N14</f>
        <v>25195050.24501075</v>
      </c>
      <c r="P14" s="34"/>
      <c r="Q14" s="33">
        <f>N14*1.00120587226</f>
        <v>25225432.25719051</v>
      </c>
      <c r="R14" s="33">
        <f>Q14</f>
        <v>25225432.25719051</v>
      </c>
      <c r="S14" s="29"/>
    </row>
    <row r="15" spans="1:19" ht="36.75" customHeight="1">
      <c r="A15" s="35" t="s">
        <v>70</v>
      </c>
      <c r="B15" s="59" t="s">
        <v>67</v>
      </c>
      <c r="C15" s="60" t="s">
        <v>69</v>
      </c>
      <c r="D15" s="70" t="s">
        <v>71</v>
      </c>
      <c r="E15" s="70"/>
      <c r="F15" s="70"/>
      <c r="G15" s="70"/>
      <c r="H15" s="71"/>
      <c r="I15" s="61">
        <f aca="true" t="shared" si="0" ref="I15:K16">I16</f>
        <v>734745.91</v>
      </c>
      <c r="J15" s="61">
        <f t="shared" si="0"/>
        <v>750000</v>
      </c>
      <c r="K15" s="32">
        <f t="shared" si="0"/>
        <v>369000</v>
      </c>
      <c r="L15" s="32">
        <f aca="true" t="shared" si="1" ref="L15:L78">K15</f>
        <v>369000</v>
      </c>
      <c r="M15" s="29"/>
      <c r="N15" s="33">
        <f aca="true" t="shared" si="2" ref="N15:N78">K15*1.01205263085</f>
        <v>373447.42078365</v>
      </c>
      <c r="O15" s="33">
        <f aca="true" t="shared" si="3" ref="O15:O78">N15</f>
        <v>373447.42078365</v>
      </c>
      <c r="P15" s="29"/>
      <c r="Q15" s="33">
        <f aca="true" t="shared" si="4" ref="Q15:Q78">N15*1.00120587226</f>
        <v>373897.75066894153</v>
      </c>
      <c r="R15" s="33">
        <f aca="true" t="shared" si="5" ref="R15:R78">Q15</f>
        <v>373897.75066894153</v>
      </c>
      <c r="S15" s="29"/>
    </row>
    <row r="16" spans="1:19" ht="41.25" customHeight="1">
      <c r="A16" s="39" t="s">
        <v>72</v>
      </c>
      <c r="B16" s="59" t="s">
        <v>67</v>
      </c>
      <c r="C16" s="60" t="s">
        <v>69</v>
      </c>
      <c r="D16" s="70" t="s">
        <v>71</v>
      </c>
      <c r="E16" s="70" t="s">
        <v>73</v>
      </c>
      <c r="F16" s="70" t="s">
        <v>74</v>
      </c>
      <c r="G16" s="70" t="s">
        <v>74</v>
      </c>
      <c r="H16" s="71"/>
      <c r="I16" s="61">
        <f t="shared" si="0"/>
        <v>734745.91</v>
      </c>
      <c r="J16" s="61">
        <f t="shared" si="0"/>
        <v>750000</v>
      </c>
      <c r="K16" s="32">
        <f t="shared" si="0"/>
        <v>369000</v>
      </c>
      <c r="L16" s="32">
        <f t="shared" si="1"/>
        <v>369000</v>
      </c>
      <c r="M16" s="29"/>
      <c r="N16" s="33">
        <f t="shared" si="2"/>
        <v>373447.42078365</v>
      </c>
      <c r="O16" s="33">
        <f t="shared" si="3"/>
        <v>373447.42078365</v>
      </c>
      <c r="P16" s="29"/>
      <c r="Q16" s="33">
        <f t="shared" si="4"/>
        <v>373897.75066894153</v>
      </c>
      <c r="R16" s="33">
        <f t="shared" si="5"/>
        <v>373897.75066894153</v>
      </c>
      <c r="S16" s="29"/>
    </row>
    <row r="17" spans="1:19" ht="16.5" customHeight="1">
      <c r="A17" s="69" t="s">
        <v>75</v>
      </c>
      <c r="B17" s="59" t="s">
        <v>67</v>
      </c>
      <c r="C17" s="60" t="s">
        <v>69</v>
      </c>
      <c r="D17" s="70" t="s">
        <v>71</v>
      </c>
      <c r="E17" s="70" t="s">
        <v>73</v>
      </c>
      <c r="F17" s="70" t="s">
        <v>76</v>
      </c>
      <c r="G17" s="70" t="s">
        <v>74</v>
      </c>
      <c r="H17" s="71"/>
      <c r="I17" s="61">
        <f>SUM(I18:I18)</f>
        <v>734745.91</v>
      </c>
      <c r="J17" s="61">
        <f>SUM(J18:J18)</f>
        <v>750000</v>
      </c>
      <c r="K17" s="32">
        <f>SUM(K18:K18)</f>
        <v>369000</v>
      </c>
      <c r="L17" s="32">
        <f t="shared" si="1"/>
        <v>369000</v>
      </c>
      <c r="M17" s="29"/>
      <c r="N17" s="33">
        <f t="shared" si="2"/>
        <v>373447.42078365</v>
      </c>
      <c r="O17" s="33">
        <f t="shared" si="3"/>
        <v>373447.42078365</v>
      </c>
      <c r="P17" s="29"/>
      <c r="Q17" s="33">
        <f t="shared" si="4"/>
        <v>373897.75066894153</v>
      </c>
      <c r="R17" s="33">
        <f t="shared" si="5"/>
        <v>373897.75066894153</v>
      </c>
      <c r="S17" s="29"/>
    </row>
    <row r="18" spans="1:19" ht="12.75">
      <c r="A18" s="35" t="s">
        <v>77</v>
      </c>
      <c r="B18" s="59" t="s">
        <v>67</v>
      </c>
      <c r="C18" s="60" t="s">
        <v>69</v>
      </c>
      <c r="D18" s="70" t="s">
        <v>71</v>
      </c>
      <c r="E18" s="70" t="s">
        <v>73</v>
      </c>
      <c r="F18" s="70" t="s">
        <v>76</v>
      </c>
      <c r="G18" s="70" t="s">
        <v>74</v>
      </c>
      <c r="H18" s="71" t="s">
        <v>78</v>
      </c>
      <c r="I18" s="61">
        <f>722415.91+12330</f>
        <v>734745.91</v>
      </c>
      <c r="J18" s="61">
        <v>750000</v>
      </c>
      <c r="K18" s="32">
        <v>369000</v>
      </c>
      <c r="L18" s="32">
        <f t="shared" si="1"/>
        <v>369000</v>
      </c>
      <c r="M18" s="29"/>
      <c r="N18" s="33">
        <f t="shared" si="2"/>
        <v>373447.42078365</v>
      </c>
      <c r="O18" s="33">
        <f t="shared" si="3"/>
        <v>373447.42078365</v>
      </c>
      <c r="P18" s="29"/>
      <c r="Q18" s="33">
        <f t="shared" si="4"/>
        <v>373897.75066894153</v>
      </c>
      <c r="R18" s="33">
        <f t="shared" si="5"/>
        <v>373897.75066894153</v>
      </c>
      <c r="S18" s="29"/>
    </row>
    <row r="19" spans="1:19" ht="24.75" customHeight="1">
      <c r="A19" s="69" t="s">
        <v>79</v>
      </c>
      <c r="B19" s="59" t="s">
        <v>67</v>
      </c>
      <c r="C19" s="60" t="s">
        <v>69</v>
      </c>
      <c r="D19" s="70" t="s">
        <v>76</v>
      </c>
      <c r="E19" s="70"/>
      <c r="F19" s="70"/>
      <c r="G19" s="70"/>
      <c r="H19" s="71"/>
      <c r="I19" s="61">
        <f>I20+I27+I29+I31+I33+I35+I37</f>
        <v>18236100.090000004</v>
      </c>
      <c r="J19" s="61">
        <f>J20+J27+J29+J31+J33+J35+J37</f>
        <v>17036000</v>
      </c>
      <c r="K19" s="32">
        <f>K20+K28+K30+K32+K33+K35+K37</f>
        <v>16784000</v>
      </c>
      <c r="L19" s="32">
        <f t="shared" si="1"/>
        <v>16784000</v>
      </c>
      <c r="M19" s="29"/>
      <c r="N19" s="33">
        <f t="shared" si="2"/>
        <v>16986291.3561864</v>
      </c>
      <c r="O19" s="33">
        <f t="shared" si="3"/>
        <v>16986291.3561864</v>
      </c>
      <c r="P19" s="29"/>
      <c r="Q19" s="33">
        <f t="shared" si="4"/>
        <v>17006774.6537331</v>
      </c>
      <c r="R19" s="33">
        <f t="shared" si="5"/>
        <v>17006774.6537331</v>
      </c>
      <c r="S19" s="29"/>
    </row>
    <row r="20" spans="1:19" ht="33.75">
      <c r="A20" s="35" t="s">
        <v>72</v>
      </c>
      <c r="B20" s="59" t="s">
        <v>67</v>
      </c>
      <c r="C20" s="60" t="s">
        <v>69</v>
      </c>
      <c r="D20" s="70" t="s">
        <v>76</v>
      </c>
      <c r="E20" s="70" t="s">
        <v>73</v>
      </c>
      <c r="F20" s="70" t="s">
        <v>74</v>
      </c>
      <c r="G20" s="70" t="s">
        <v>74</v>
      </c>
      <c r="H20" s="71"/>
      <c r="I20" s="61">
        <f>I21+I25</f>
        <v>17615489.250000004</v>
      </c>
      <c r="J20" s="61">
        <f>J21+J25</f>
        <v>16395000</v>
      </c>
      <c r="K20" s="32">
        <f>K21+K25</f>
        <v>16196000</v>
      </c>
      <c r="L20" s="32">
        <f t="shared" si="1"/>
        <v>16196000</v>
      </c>
      <c r="M20" s="29"/>
      <c r="N20" s="33">
        <f t="shared" si="2"/>
        <v>16391204.4092466</v>
      </c>
      <c r="O20" s="33">
        <f t="shared" si="3"/>
        <v>16391204.4092466</v>
      </c>
      <c r="P20" s="29"/>
      <c r="Q20" s="33">
        <f t="shared" si="4"/>
        <v>16410970.107951699</v>
      </c>
      <c r="R20" s="33">
        <f t="shared" si="5"/>
        <v>16410970.107951699</v>
      </c>
      <c r="S20" s="29"/>
    </row>
    <row r="21" spans="1:19" ht="14.25" customHeight="1">
      <c r="A21" s="69" t="s">
        <v>75</v>
      </c>
      <c r="B21" s="59" t="s">
        <v>67</v>
      </c>
      <c r="C21" s="60" t="s">
        <v>69</v>
      </c>
      <c r="D21" s="70" t="s">
        <v>76</v>
      </c>
      <c r="E21" s="70" t="s">
        <v>73</v>
      </c>
      <c r="F21" s="70" t="s">
        <v>76</v>
      </c>
      <c r="G21" s="70" t="s">
        <v>74</v>
      </c>
      <c r="H21" s="71"/>
      <c r="I21" s="61">
        <f>SUM(I22:I24)</f>
        <v>16813502.630000003</v>
      </c>
      <c r="J21" s="61">
        <f>SUM(J22:J24)</f>
        <v>15195000</v>
      </c>
      <c r="K21" s="32">
        <f>SUM(K22:K24)+367000</f>
        <v>16016000</v>
      </c>
      <c r="L21" s="32">
        <f t="shared" si="1"/>
        <v>16016000</v>
      </c>
      <c r="M21" s="29"/>
      <c r="N21" s="33">
        <f t="shared" si="2"/>
        <v>16209034.9356936</v>
      </c>
      <c r="O21" s="33">
        <f t="shared" si="3"/>
        <v>16209034.9356936</v>
      </c>
      <c r="P21" s="29"/>
      <c r="Q21" s="33">
        <f t="shared" si="4"/>
        <v>16228580.961283922</v>
      </c>
      <c r="R21" s="33">
        <f t="shared" si="5"/>
        <v>16228580.961283922</v>
      </c>
      <c r="S21" s="29"/>
    </row>
    <row r="22" spans="1:19" ht="12.75">
      <c r="A22" s="39" t="s">
        <v>77</v>
      </c>
      <c r="B22" s="59" t="s">
        <v>67</v>
      </c>
      <c r="C22" s="60" t="s">
        <v>69</v>
      </c>
      <c r="D22" s="70" t="s">
        <v>76</v>
      </c>
      <c r="E22" s="70" t="s">
        <v>73</v>
      </c>
      <c r="F22" s="70" t="s">
        <v>76</v>
      </c>
      <c r="G22" s="70" t="s">
        <v>74</v>
      </c>
      <c r="H22" s="71" t="s">
        <v>78</v>
      </c>
      <c r="I22" s="61">
        <f>15783213.63+830000</f>
        <v>16613213.63</v>
      </c>
      <c r="J22" s="61">
        <v>14945000</v>
      </c>
      <c r="K22" s="32">
        <v>15299000</v>
      </c>
      <c r="L22" s="32">
        <f t="shared" si="1"/>
        <v>15299000</v>
      </c>
      <c r="M22" s="29"/>
      <c r="N22" s="33">
        <f t="shared" si="2"/>
        <v>15483393.199374149</v>
      </c>
      <c r="O22" s="33">
        <f t="shared" si="3"/>
        <v>15483393.199374149</v>
      </c>
      <c r="P22" s="29"/>
      <c r="Q22" s="33">
        <f t="shared" si="4"/>
        <v>15502064.193723945</v>
      </c>
      <c r="R22" s="33">
        <f t="shared" si="5"/>
        <v>15502064.193723945</v>
      </c>
      <c r="S22" s="29"/>
    </row>
    <row r="23" spans="1:19" ht="78.75">
      <c r="A23" s="62" t="s">
        <v>80</v>
      </c>
      <c r="B23" s="59" t="s">
        <v>67</v>
      </c>
      <c r="C23" s="60" t="s">
        <v>69</v>
      </c>
      <c r="D23" s="70" t="s">
        <v>76</v>
      </c>
      <c r="E23" s="70" t="s">
        <v>73</v>
      </c>
      <c r="F23" s="70" t="s">
        <v>76</v>
      </c>
      <c r="G23" s="70" t="s">
        <v>69</v>
      </c>
      <c r="H23" s="71" t="s">
        <v>78</v>
      </c>
      <c r="I23" s="61">
        <v>19293</v>
      </c>
      <c r="J23" s="61">
        <v>40000</v>
      </c>
      <c r="K23" s="32">
        <v>60000</v>
      </c>
      <c r="L23" s="32">
        <f t="shared" si="1"/>
        <v>60000</v>
      </c>
      <c r="M23" s="29"/>
      <c r="N23" s="33">
        <f t="shared" si="2"/>
        <v>60723.157850999996</v>
      </c>
      <c r="O23" s="33">
        <f t="shared" si="3"/>
        <v>60723.157850999996</v>
      </c>
      <c r="P23" s="29"/>
      <c r="Q23" s="33">
        <f t="shared" si="4"/>
        <v>60796.38222259211</v>
      </c>
      <c r="R23" s="33">
        <f t="shared" si="5"/>
        <v>60796.38222259211</v>
      </c>
      <c r="S23" s="29"/>
    </row>
    <row r="24" spans="1:19" ht="22.5">
      <c r="A24" s="35" t="s">
        <v>81</v>
      </c>
      <c r="B24" s="59" t="s">
        <v>67</v>
      </c>
      <c r="C24" s="60" t="s">
        <v>69</v>
      </c>
      <c r="D24" s="70" t="s">
        <v>76</v>
      </c>
      <c r="E24" s="70" t="s">
        <v>73</v>
      </c>
      <c r="F24" s="70" t="s">
        <v>76</v>
      </c>
      <c r="G24" s="70" t="s">
        <v>82</v>
      </c>
      <c r="H24" s="71" t="s">
        <v>78</v>
      </c>
      <c r="I24" s="61">
        <v>180996</v>
      </c>
      <c r="J24" s="61">
        <v>210000</v>
      </c>
      <c r="K24" s="32">
        <v>290000</v>
      </c>
      <c r="L24" s="32">
        <f t="shared" si="1"/>
        <v>290000</v>
      </c>
      <c r="M24" s="29"/>
      <c r="N24" s="33">
        <f t="shared" si="2"/>
        <v>293495.2629465</v>
      </c>
      <c r="O24" s="33">
        <f t="shared" si="3"/>
        <v>293495.2629465</v>
      </c>
      <c r="P24" s="29"/>
      <c r="Q24" s="33">
        <f t="shared" si="4"/>
        <v>293849.1807425285</v>
      </c>
      <c r="R24" s="33">
        <f t="shared" si="5"/>
        <v>293849.1807425285</v>
      </c>
      <c r="S24" s="29"/>
    </row>
    <row r="25" spans="1:19" ht="25.5" customHeight="1">
      <c r="A25" s="69" t="s">
        <v>83</v>
      </c>
      <c r="B25" s="59" t="s">
        <v>67</v>
      </c>
      <c r="C25" s="60" t="s">
        <v>69</v>
      </c>
      <c r="D25" s="70" t="s">
        <v>76</v>
      </c>
      <c r="E25" s="70" t="s">
        <v>73</v>
      </c>
      <c r="F25" s="70" t="s">
        <v>84</v>
      </c>
      <c r="G25" s="70" t="s">
        <v>74</v>
      </c>
      <c r="H25" s="71"/>
      <c r="I25" s="61">
        <f>I26</f>
        <v>801986.62</v>
      </c>
      <c r="J25" s="61">
        <f>J26</f>
        <v>1200000</v>
      </c>
      <c r="K25" s="32">
        <f>K26</f>
        <v>180000</v>
      </c>
      <c r="L25" s="32">
        <f t="shared" si="1"/>
        <v>180000</v>
      </c>
      <c r="M25" s="29"/>
      <c r="N25" s="33">
        <f t="shared" si="2"/>
        <v>182169.473553</v>
      </c>
      <c r="O25" s="33">
        <f t="shared" si="3"/>
        <v>182169.473553</v>
      </c>
      <c r="P25" s="29"/>
      <c r="Q25" s="33">
        <f t="shared" si="4"/>
        <v>182389.14666777634</v>
      </c>
      <c r="R25" s="33">
        <f t="shared" si="5"/>
        <v>182389.14666777634</v>
      </c>
      <c r="S25" s="29"/>
    </row>
    <row r="26" spans="1:19" ht="17.25" customHeight="1">
      <c r="A26" s="39" t="s">
        <v>77</v>
      </c>
      <c r="B26" s="59" t="s">
        <v>67</v>
      </c>
      <c r="C26" s="60" t="s">
        <v>69</v>
      </c>
      <c r="D26" s="70" t="s">
        <v>76</v>
      </c>
      <c r="E26" s="70" t="s">
        <v>73</v>
      </c>
      <c r="F26" s="70" t="s">
        <v>84</v>
      </c>
      <c r="G26" s="70" t="s">
        <v>74</v>
      </c>
      <c r="H26" s="71" t="s">
        <v>78</v>
      </c>
      <c r="I26" s="61">
        <v>801986.62</v>
      </c>
      <c r="J26" s="61">
        <v>1200000</v>
      </c>
      <c r="K26" s="32">
        <v>180000</v>
      </c>
      <c r="L26" s="32">
        <f t="shared" si="1"/>
        <v>180000</v>
      </c>
      <c r="M26" s="29"/>
      <c r="N26" s="33">
        <f t="shared" si="2"/>
        <v>182169.473553</v>
      </c>
      <c r="O26" s="33">
        <f t="shared" si="3"/>
        <v>182169.473553</v>
      </c>
      <c r="P26" s="29"/>
      <c r="Q26" s="33">
        <f t="shared" si="4"/>
        <v>182389.14666777634</v>
      </c>
      <c r="R26" s="33">
        <f t="shared" si="5"/>
        <v>182389.14666777634</v>
      </c>
      <c r="S26" s="29"/>
    </row>
    <row r="27" spans="1:19" ht="24.75" customHeight="1">
      <c r="A27" s="97" t="s">
        <v>85</v>
      </c>
      <c r="B27" s="59" t="s">
        <v>67</v>
      </c>
      <c r="C27" s="60" t="s">
        <v>69</v>
      </c>
      <c r="D27" s="70" t="s">
        <v>76</v>
      </c>
      <c r="E27" s="70" t="s">
        <v>86</v>
      </c>
      <c r="F27" s="70" t="s">
        <v>76</v>
      </c>
      <c r="G27" s="70" t="s">
        <v>74</v>
      </c>
      <c r="H27" s="71"/>
      <c r="I27" s="61">
        <f>I28</f>
        <v>317170.5</v>
      </c>
      <c r="J27" s="61">
        <f>J28</f>
        <v>350000</v>
      </c>
      <c r="K27" s="32">
        <f>K28</f>
        <v>346000</v>
      </c>
      <c r="L27" s="32">
        <f t="shared" si="1"/>
        <v>346000</v>
      </c>
      <c r="M27" s="29"/>
      <c r="N27" s="33">
        <f t="shared" si="2"/>
        <v>350170.2102741</v>
      </c>
      <c r="O27" s="33">
        <f t="shared" si="3"/>
        <v>350170.2102741</v>
      </c>
      <c r="P27" s="29"/>
      <c r="Q27" s="33">
        <f t="shared" si="4"/>
        <v>350592.47081694787</v>
      </c>
      <c r="R27" s="33">
        <f t="shared" si="5"/>
        <v>350592.47081694787</v>
      </c>
      <c r="S27" s="29"/>
    </row>
    <row r="28" spans="1:19" ht="23.25" customHeight="1">
      <c r="A28" s="39" t="s">
        <v>77</v>
      </c>
      <c r="B28" s="59" t="s">
        <v>67</v>
      </c>
      <c r="C28" s="60" t="s">
        <v>69</v>
      </c>
      <c r="D28" s="70" t="s">
        <v>76</v>
      </c>
      <c r="E28" s="70" t="s">
        <v>86</v>
      </c>
      <c r="F28" s="70" t="s">
        <v>76</v>
      </c>
      <c r="G28" s="70" t="s">
        <v>74</v>
      </c>
      <c r="H28" s="71" t="s">
        <v>78</v>
      </c>
      <c r="I28" s="61">
        <v>317170.5</v>
      </c>
      <c r="J28" s="61">
        <v>350000</v>
      </c>
      <c r="K28" s="32">
        <v>346000</v>
      </c>
      <c r="L28" s="32">
        <f t="shared" si="1"/>
        <v>346000</v>
      </c>
      <c r="M28" s="29"/>
      <c r="N28" s="33">
        <f t="shared" si="2"/>
        <v>350170.2102741</v>
      </c>
      <c r="O28" s="33">
        <f t="shared" si="3"/>
        <v>350170.2102741</v>
      </c>
      <c r="P28" s="29"/>
      <c r="Q28" s="33">
        <f t="shared" si="4"/>
        <v>350592.47081694787</v>
      </c>
      <c r="R28" s="33">
        <f t="shared" si="5"/>
        <v>350592.47081694787</v>
      </c>
      <c r="S28" s="29"/>
    </row>
    <row r="29" spans="1:19" ht="23.25" customHeight="1">
      <c r="A29" s="35" t="s">
        <v>236</v>
      </c>
      <c r="B29" s="59" t="s">
        <v>67</v>
      </c>
      <c r="C29" s="60" t="s">
        <v>69</v>
      </c>
      <c r="D29" s="70" t="s">
        <v>76</v>
      </c>
      <c r="E29" s="70" t="s">
        <v>86</v>
      </c>
      <c r="F29" s="70" t="s">
        <v>87</v>
      </c>
      <c r="G29" s="70" t="s">
        <v>74</v>
      </c>
      <c r="H29" s="71"/>
      <c r="I29" s="61">
        <f>I30</f>
        <v>55000</v>
      </c>
      <c r="J29" s="61">
        <f>J30</f>
        <v>56000</v>
      </c>
      <c r="K29" s="32">
        <f>K30</f>
        <v>65000</v>
      </c>
      <c r="L29" s="32">
        <f t="shared" si="1"/>
        <v>65000</v>
      </c>
      <c r="M29" s="29"/>
      <c r="N29" s="33">
        <f t="shared" si="2"/>
        <v>65783.42100525</v>
      </c>
      <c r="O29" s="33">
        <f t="shared" si="3"/>
        <v>65783.42100525</v>
      </c>
      <c r="P29" s="29"/>
      <c r="Q29" s="33">
        <f t="shared" si="4"/>
        <v>65862.74740780813</v>
      </c>
      <c r="R29" s="33">
        <f t="shared" si="5"/>
        <v>65862.74740780813</v>
      </c>
      <c r="S29" s="29"/>
    </row>
    <row r="30" spans="1:19" ht="16.5" customHeight="1">
      <c r="A30" s="39" t="s">
        <v>77</v>
      </c>
      <c r="B30" s="59" t="s">
        <v>67</v>
      </c>
      <c r="C30" s="60" t="s">
        <v>69</v>
      </c>
      <c r="D30" s="70" t="s">
        <v>76</v>
      </c>
      <c r="E30" s="70" t="s">
        <v>86</v>
      </c>
      <c r="F30" s="70" t="s">
        <v>87</v>
      </c>
      <c r="G30" s="70" t="s">
        <v>74</v>
      </c>
      <c r="H30" s="71" t="s">
        <v>78</v>
      </c>
      <c r="I30" s="61">
        <v>55000</v>
      </c>
      <c r="J30" s="61">
        <v>56000</v>
      </c>
      <c r="K30" s="32">
        <v>65000</v>
      </c>
      <c r="L30" s="32">
        <f t="shared" si="1"/>
        <v>65000</v>
      </c>
      <c r="M30" s="29"/>
      <c r="N30" s="33">
        <f t="shared" si="2"/>
        <v>65783.42100525</v>
      </c>
      <c r="O30" s="33">
        <f t="shared" si="3"/>
        <v>65783.42100525</v>
      </c>
      <c r="P30" s="29"/>
      <c r="Q30" s="33">
        <f t="shared" si="4"/>
        <v>65862.74740780813</v>
      </c>
      <c r="R30" s="33">
        <f t="shared" si="5"/>
        <v>65862.74740780813</v>
      </c>
      <c r="S30" s="29"/>
    </row>
    <row r="31" spans="1:19" ht="26.25" customHeight="1">
      <c r="A31" s="83" t="s">
        <v>88</v>
      </c>
      <c r="B31" s="59" t="s">
        <v>67</v>
      </c>
      <c r="C31" s="60" t="s">
        <v>69</v>
      </c>
      <c r="D31" s="70" t="s">
        <v>76</v>
      </c>
      <c r="E31" s="70" t="s">
        <v>86</v>
      </c>
      <c r="F31" s="70" t="s">
        <v>89</v>
      </c>
      <c r="G31" s="70" t="s">
        <v>74</v>
      </c>
      <c r="H31" s="71"/>
      <c r="I31" s="61">
        <f>I32</f>
        <v>176940.59</v>
      </c>
      <c r="J31" s="61">
        <f>J32</f>
        <v>147000</v>
      </c>
      <c r="K31" s="32">
        <f>K32</f>
        <v>89000</v>
      </c>
      <c r="L31" s="32">
        <f t="shared" si="1"/>
        <v>89000</v>
      </c>
      <c r="M31" s="29"/>
      <c r="N31" s="33">
        <f t="shared" si="2"/>
        <v>90072.68414565</v>
      </c>
      <c r="O31" s="33">
        <f t="shared" si="3"/>
        <v>90072.68414565</v>
      </c>
      <c r="P31" s="29"/>
      <c r="Q31" s="33">
        <f t="shared" si="4"/>
        <v>90181.30029684497</v>
      </c>
      <c r="R31" s="33">
        <f t="shared" si="5"/>
        <v>90181.30029684497</v>
      </c>
      <c r="S31" s="29"/>
    </row>
    <row r="32" spans="1:19" ht="13.5" customHeight="1">
      <c r="A32" s="39" t="s">
        <v>77</v>
      </c>
      <c r="B32" s="59" t="s">
        <v>67</v>
      </c>
      <c r="C32" s="60" t="s">
        <v>69</v>
      </c>
      <c r="D32" s="70" t="s">
        <v>76</v>
      </c>
      <c r="E32" s="70" t="s">
        <v>86</v>
      </c>
      <c r="F32" s="70" t="s">
        <v>89</v>
      </c>
      <c r="G32" s="70" t="s">
        <v>74</v>
      </c>
      <c r="H32" s="71" t="s">
        <v>78</v>
      </c>
      <c r="I32" s="61">
        <v>176940.59</v>
      </c>
      <c r="J32" s="61">
        <v>147000</v>
      </c>
      <c r="K32" s="32">
        <v>89000</v>
      </c>
      <c r="L32" s="32">
        <f t="shared" si="1"/>
        <v>89000</v>
      </c>
      <c r="M32" s="29"/>
      <c r="N32" s="33">
        <f t="shared" si="2"/>
        <v>90072.68414565</v>
      </c>
      <c r="O32" s="33">
        <f t="shared" si="3"/>
        <v>90072.68414565</v>
      </c>
      <c r="P32" s="29"/>
      <c r="Q32" s="33">
        <f t="shared" si="4"/>
        <v>90181.30029684497</v>
      </c>
      <c r="R32" s="33">
        <f t="shared" si="5"/>
        <v>90181.30029684497</v>
      </c>
      <c r="S32" s="29"/>
    </row>
    <row r="33" spans="1:19" ht="26.25" customHeight="1">
      <c r="A33" s="98" t="s">
        <v>90</v>
      </c>
      <c r="B33" s="59" t="s">
        <v>67</v>
      </c>
      <c r="C33" s="60" t="s">
        <v>69</v>
      </c>
      <c r="D33" s="70" t="s">
        <v>76</v>
      </c>
      <c r="E33" s="70" t="s">
        <v>91</v>
      </c>
      <c r="F33" s="70" t="s">
        <v>74</v>
      </c>
      <c r="G33" s="70" t="s">
        <v>74</v>
      </c>
      <c r="H33" s="71"/>
      <c r="I33" s="61">
        <f>I34</f>
        <v>3238.72</v>
      </c>
      <c r="J33" s="61">
        <f>J34</f>
        <v>11000</v>
      </c>
      <c r="K33" s="32">
        <f>K34</f>
        <v>11000</v>
      </c>
      <c r="L33" s="32">
        <f t="shared" si="1"/>
        <v>11000</v>
      </c>
      <c r="M33" s="29"/>
      <c r="N33" s="33">
        <f t="shared" si="2"/>
        <v>11132.57893935</v>
      </c>
      <c r="O33" s="33">
        <f t="shared" si="3"/>
        <v>11132.57893935</v>
      </c>
      <c r="P33" s="29"/>
      <c r="Q33" s="33">
        <f t="shared" si="4"/>
        <v>11146.003407475222</v>
      </c>
      <c r="R33" s="33">
        <f t="shared" si="5"/>
        <v>11146.003407475222</v>
      </c>
      <c r="S33" s="29"/>
    </row>
    <row r="34" spans="1:19" ht="41.25" customHeight="1">
      <c r="A34" s="39" t="s">
        <v>92</v>
      </c>
      <c r="B34" s="59" t="s">
        <v>67</v>
      </c>
      <c r="C34" s="60" t="s">
        <v>69</v>
      </c>
      <c r="D34" s="70" t="s">
        <v>76</v>
      </c>
      <c r="E34" s="70" t="s">
        <v>91</v>
      </c>
      <c r="F34" s="70" t="s">
        <v>93</v>
      </c>
      <c r="G34" s="70" t="s">
        <v>82</v>
      </c>
      <c r="H34" s="71" t="s">
        <v>78</v>
      </c>
      <c r="I34" s="61">
        <v>3238.72</v>
      </c>
      <c r="J34" s="61">
        <v>11000</v>
      </c>
      <c r="K34" s="32">
        <v>11000</v>
      </c>
      <c r="L34" s="32">
        <f t="shared" si="1"/>
        <v>11000</v>
      </c>
      <c r="M34" s="29"/>
      <c r="N34" s="33">
        <f t="shared" si="2"/>
        <v>11132.57893935</v>
      </c>
      <c r="O34" s="33">
        <f t="shared" si="3"/>
        <v>11132.57893935</v>
      </c>
      <c r="P34" s="29"/>
      <c r="Q34" s="33">
        <f t="shared" si="4"/>
        <v>11146.003407475222</v>
      </c>
      <c r="R34" s="33">
        <f t="shared" si="5"/>
        <v>11146.003407475222</v>
      </c>
      <c r="S34" s="29"/>
    </row>
    <row r="35" spans="1:19" ht="13.5" customHeight="1">
      <c r="A35" s="99" t="s">
        <v>94</v>
      </c>
      <c r="B35" s="59" t="s">
        <v>67</v>
      </c>
      <c r="C35" s="60" t="s">
        <v>69</v>
      </c>
      <c r="D35" s="70" t="s">
        <v>76</v>
      </c>
      <c r="E35" s="70" t="s">
        <v>95</v>
      </c>
      <c r="F35" s="70" t="s">
        <v>74</v>
      </c>
      <c r="G35" s="70" t="s">
        <v>74</v>
      </c>
      <c r="H35" s="71"/>
      <c r="I35" s="61">
        <f>I36</f>
        <v>66000</v>
      </c>
      <c r="J35" s="61">
        <f>J36</f>
        <v>66000</v>
      </c>
      <c r="K35" s="32">
        <f>K36</f>
        <v>66000</v>
      </c>
      <c r="L35" s="32">
        <f t="shared" si="1"/>
        <v>66000</v>
      </c>
      <c r="M35" s="29"/>
      <c r="N35" s="33">
        <f t="shared" si="2"/>
        <v>66795.4736361</v>
      </c>
      <c r="O35" s="33">
        <f t="shared" si="3"/>
        <v>66795.4736361</v>
      </c>
      <c r="P35" s="29"/>
      <c r="Q35" s="33">
        <f t="shared" si="4"/>
        <v>66876.02044485133</v>
      </c>
      <c r="R35" s="33">
        <f t="shared" si="5"/>
        <v>66876.02044485133</v>
      </c>
      <c r="S35" s="29"/>
    </row>
    <row r="36" spans="1:19" ht="36" customHeight="1">
      <c r="A36" s="39" t="s">
        <v>96</v>
      </c>
      <c r="B36" s="59" t="s">
        <v>67</v>
      </c>
      <c r="C36" s="60" t="s">
        <v>69</v>
      </c>
      <c r="D36" s="70" t="s">
        <v>76</v>
      </c>
      <c r="E36" s="70" t="s">
        <v>95</v>
      </c>
      <c r="F36" s="70" t="s">
        <v>93</v>
      </c>
      <c r="G36" s="70" t="s">
        <v>69</v>
      </c>
      <c r="H36" s="71" t="s">
        <v>78</v>
      </c>
      <c r="I36" s="61">
        <v>66000</v>
      </c>
      <c r="J36" s="61">
        <v>66000</v>
      </c>
      <c r="K36" s="32">
        <v>66000</v>
      </c>
      <c r="L36" s="32">
        <f t="shared" si="1"/>
        <v>66000</v>
      </c>
      <c r="M36" s="29"/>
      <c r="N36" s="33">
        <f t="shared" si="2"/>
        <v>66795.4736361</v>
      </c>
      <c r="O36" s="33">
        <f t="shared" si="3"/>
        <v>66795.4736361</v>
      </c>
      <c r="P36" s="29"/>
      <c r="Q36" s="33">
        <f t="shared" si="4"/>
        <v>66876.02044485133</v>
      </c>
      <c r="R36" s="33">
        <f t="shared" si="5"/>
        <v>66876.02044485133</v>
      </c>
      <c r="S36" s="29"/>
    </row>
    <row r="37" spans="1:19" ht="14.25" customHeight="1">
      <c r="A37" s="99" t="s">
        <v>97</v>
      </c>
      <c r="B37" s="59" t="s">
        <v>67</v>
      </c>
      <c r="C37" s="60" t="s">
        <v>69</v>
      </c>
      <c r="D37" s="70" t="s">
        <v>76</v>
      </c>
      <c r="E37" s="70" t="s">
        <v>98</v>
      </c>
      <c r="F37" s="70" t="s">
        <v>74</v>
      </c>
      <c r="G37" s="70" t="s">
        <v>74</v>
      </c>
      <c r="H37" s="71"/>
      <c r="I37" s="61">
        <f>I38</f>
        <v>2261.03</v>
      </c>
      <c r="J37" s="61">
        <f>J38</f>
        <v>11000</v>
      </c>
      <c r="K37" s="32">
        <f>K38</f>
        <v>11000</v>
      </c>
      <c r="L37" s="32">
        <f t="shared" si="1"/>
        <v>11000</v>
      </c>
      <c r="M37" s="29"/>
      <c r="N37" s="33">
        <f t="shared" si="2"/>
        <v>11132.57893935</v>
      </c>
      <c r="O37" s="33">
        <f t="shared" si="3"/>
        <v>11132.57893935</v>
      </c>
      <c r="P37" s="29"/>
      <c r="Q37" s="33">
        <f t="shared" si="4"/>
        <v>11146.003407475222</v>
      </c>
      <c r="R37" s="33">
        <f t="shared" si="5"/>
        <v>11146.003407475222</v>
      </c>
      <c r="S37" s="29"/>
    </row>
    <row r="38" spans="1:19" ht="39.75" customHeight="1">
      <c r="A38" s="39" t="s">
        <v>99</v>
      </c>
      <c r="B38" s="59" t="s">
        <v>67</v>
      </c>
      <c r="C38" s="60" t="s">
        <v>69</v>
      </c>
      <c r="D38" s="70" t="s">
        <v>76</v>
      </c>
      <c r="E38" s="70" t="s">
        <v>98</v>
      </c>
      <c r="F38" s="70" t="s">
        <v>93</v>
      </c>
      <c r="G38" s="70" t="s">
        <v>71</v>
      </c>
      <c r="H38" s="71" t="s">
        <v>78</v>
      </c>
      <c r="I38" s="61">
        <v>2261.03</v>
      </c>
      <c r="J38" s="61">
        <v>11000</v>
      </c>
      <c r="K38" s="32">
        <v>11000</v>
      </c>
      <c r="L38" s="32">
        <f t="shared" si="1"/>
        <v>11000</v>
      </c>
      <c r="M38" s="29"/>
      <c r="N38" s="33">
        <f t="shared" si="2"/>
        <v>11132.57893935</v>
      </c>
      <c r="O38" s="33">
        <f t="shared" si="3"/>
        <v>11132.57893935</v>
      </c>
      <c r="P38" s="29"/>
      <c r="Q38" s="33">
        <f t="shared" si="4"/>
        <v>11146.003407475222</v>
      </c>
      <c r="R38" s="33">
        <f t="shared" si="5"/>
        <v>11146.003407475222</v>
      </c>
      <c r="S38" s="29"/>
    </row>
    <row r="39" spans="1:19" ht="16.5" customHeight="1">
      <c r="A39" s="69" t="s">
        <v>100</v>
      </c>
      <c r="B39" s="59" t="s">
        <v>67</v>
      </c>
      <c r="C39" s="60" t="s">
        <v>69</v>
      </c>
      <c r="D39" s="70" t="s">
        <v>87</v>
      </c>
      <c r="E39" s="70"/>
      <c r="F39" s="70"/>
      <c r="G39" s="70"/>
      <c r="H39" s="71"/>
      <c r="I39" s="61">
        <f>I42</f>
        <v>6100</v>
      </c>
      <c r="J39" s="61">
        <f>J42</f>
        <v>6100</v>
      </c>
      <c r="K39" s="32">
        <f>K42</f>
        <v>0</v>
      </c>
      <c r="L39" s="32">
        <f t="shared" si="1"/>
        <v>0</v>
      </c>
      <c r="M39" s="29"/>
      <c r="N39" s="33">
        <f t="shared" si="2"/>
        <v>0</v>
      </c>
      <c r="O39" s="33">
        <f t="shared" si="3"/>
        <v>0</v>
      </c>
      <c r="P39" s="29"/>
      <c r="Q39" s="33">
        <f t="shared" si="4"/>
        <v>0</v>
      </c>
      <c r="R39" s="33">
        <f t="shared" si="5"/>
        <v>0</v>
      </c>
      <c r="S39" s="29"/>
    </row>
    <row r="40" spans="1:19" ht="13.5" customHeight="1">
      <c r="A40" s="69" t="s">
        <v>101</v>
      </c>
      <c r="B40" s="59" t="s">
        <v>67</v>
      </c>
      <c r="C40" s="60" t="s">
        <v>69</v>
      </c>
      <c r="D40" s="70" t="s">
        <v>87</v>
      </c>
      <c r="E40" s="70" t="s">
        <v>102</v>
      </c>
      <c r="F40" s="70" t="s">
        <v>74</v>
      </c>
      <c r="G40" s="70" t="s">
        <v>74</v>
      </c>
      <c r="H40" s="71"/>
      <c r="I40" s="61">
        <f aca="true" t="shared" si="6" ref="I40:K41">I41</f>
        <v>6100</v>
      </c>
      <c r="J40" s="61">
        <f t="shared" si="6"/>
        <v>6100</v>
      </c>
      <c r="K40" s="32">
        <f t="shared" si="6"/>
        <v>0</v>
      </c>
      <c r="L40" s="32">
        <f t="shared" si="1"/>
        <v>0</v>
      </c>
      <c r="M40" s="29"/>
      <c r="N40" s="33">
        <f t="shared" si="2"/>
        <v>0</v>
      </c>
      <c r="O40" s="33">
        <f t="shared" si="3"/>
        <v>0</v>
      </c>
      <c r="P40" s="29"/>
      <c r="Q40" s="33">
        <f t="shared" si="4"/>
        <v>0</v>
      </c>
      <c r="R40" s="33">
        <f t="shared" si="5"/>
        <v>0</v>
      </c>
      <c r="S40" s="29"/>
    </row>
    <row r="41" spans="1:19" ht="33" customHeight="1">
      <c r="A41" s="69" t="s">
        <v>103</v>
      </c>
      <c r="B41" s="59" t="s">
        <v>67</v>
      </c>
      <c r="C41" s="60" t="s">
        <v>69</v>
      </c>
      <c r="D41" s="70" t="s">
        <v>87</v>
      </c>
      <c r="E41" s="70" t="s">
        <v>102</v>
      </c>
      <c r="F41" s="70" t="s">
        <v>104</v>
      </c>
      <c r="G41" s="70" t="s">
        <v>74</v>
      </c>
      <c r="H41" s="71"/>
      <c r="I41" s="61">
        <f t="shared" si="6"/>
        <v>6100</v>
      </c>
      <c r="J41" s="61">
        <f t="shared" si="6"/>
        <v>6100</v>
      </c>
      <c r="K41" s="32">
        <f t="shared" si="6"/>
        <v>0</v>
      </c>
      <c r="L41" s="32">
        <f t="shared" si="1"/>
        <v>0</v>
      </c>
      <c r="M41" s="29"/>
      <c r="N41" s="33">
        <f t="shared" si="2"/>
        <v>0</v>
      </c>
      <c r="O41" s="33">
        <f t="shared" si="3"/>
        <v>0</v>
      </c>
      <c r="P41" s="29"/>
      <c r="Q41" s="33">
        <f t="shared" si="4"/>
        <v>0</v>
      </c>
      <c r="R41" s="33">
        <f t="shared" si="5"/>
        <v>0</v>
      </c>
      <c r="S41" s="29"/>
    </row>
    <row r="42" spans="1:19" ht="17.25" customHeight="1">
      <c r="A42" s="35" t="s">
        <v>77</v>
      </c>
      <c r="B42" s="59" t="s">
        <v>67</v>
      </c>
      <c r="C42" s="60" t="s">
        <v>69</v>
      </c>
      <c r="D42" s="70" t="s">
        <v>87</v>
      </c>
      <c r="E42" s="70" t="s">
        <v>102</v>
      </c>
      <c r="F42" s="70" t="s">
        <v>104</v>
      </c>
      <c r="G42" s="70" t="s">
        <v>74</v>
      </c>
      <c r="H42" s="71" t="s">
        <v>78</v>
      </c>
      <c r="I42" s="61">
        <v>6100</v>
      </c>
      <c r="J42" s="61">
        <v>6100</v>
      </c>
      <c r="K42" s="32"/>
      <c r="L42" s="32">
        <f t="shared" si="1"/>
        <v>0</v>
      </c>
      <c r="M42" s="29"/>
      <c r="N42" s="33">
        <f t="shared" si="2"/>
        <v>0</v>
      </c>
      <c r="O42" s="33">
        <f t="shared" si="3"/>
        <v>0</v>
      </c>
      <c r="P42" s="29"/>
      <c r="Q42" s="33">
        <f t="shared" si="4"/>
        <v>0</v>
      </c>
      <c r="R42" s="33">
        <f t="shared" si="5"/>
        <v>0</v>
      </c>
      <c r="S42" s="29"/>
    </row>
    <row r="43" spans="1:19" ht="14.25" customHeight="1">
      <c r="A43" s="100" t="s">
        <v>105</v>
      </c>
      <c r="B43" s="59" t="s">
        <v>67</v>
      </c>
      <c r="C43" s="60" t="s">
        <v>69</v>
      </c>
      <c r="D43" s="70" t="s">
        <v>106</v>
      </c>
      <c r="E43" s="70"/>
      <c r="F43" s="70"/>
      <c r="G43" s="70"/>
      <c r="H43" s="71"/>
      <c r="I43" s="61">
        <f aca="true" t="shared" si="7" ref="I43:K45">I44</f>
        <v>100000</v>
      </c>
      <c r="J43" s="61">
        <f t="shared" si="7"/>
        <v>2403776.25</v>
      </c>
      <c r="K43" s="32">
        <f t="shared" si="7"/>
        <v>1000000</v>
      </c>
      <c r="L43" s="32">
        <f t="shared" si="1"/>
        <v>1000000</v>
      </c>
      <c r="M43" s="29"/>
      <c r="N43" s="33">
        <f t="shared" si="2"/>
        <v>1012052.63085</v>
      </c>
      <c r="O43" s="33">
        <f t="shared" si="3"/>
        <v>1012052.63085</v>
      </c>
      <c r="P43" s="29"/>
      <c r="Q43" s="33">
        <f t="shared" si="4"/>
        <v>1013273.0370432019</v>
      </c>
      <c r="R43" s="33">
        <f t="shared" si="5"/>
        <v>1013273.0370432019</v>
      </c>
      <c r="S43" s="29"/>
    </row>
    <row r="44" spans="1:19" ht="15" customHeight="1">
      <c r="A44" s="99" t="s">
        <v>105</v>
      </c>
      <c r="B44" s="59" t="s">
        <v>67</v>
      </c>
      <c r="C44" s="84" t="s">
        <v>69</v>
      </c>
      <c r="D44" s="68" t="s">
        <v>106</v>
      </c>
      <c r="E44" s="68" t="s">
        <v>107</v>
      </c>
      <c r="F44" s="68" t="s">
        <v>74</v>
      </c>
      <c r="G44" s="68" t="s">
        <v>74</v>
      </c>
      <c r="H44" s="85"/>
      <c r="I44" s="61">
        <f t="shared" si="7"/>
        <v>100000</v>
      </c>
      <c r="J44" s="61">
        <f t="shared" si="7"/>
        <v>2403776.25</v>
      </c>
      <c r="K44" s="32">
        <f t="shared" si="7"/>
        <v>1000000</v>
      </c>
      <c r="L44" s="32">
        <f t="shared" si="1"/>
        <v>1000000</v>
      </c>
      <c r="M44" s="29"/>
      <c r="N44" s="33">
        <f t="shared" si="2"/>
        <v>1012052.63085</v>
      </c>
      <c r="O44" s="33">
        <f t="shared" si="3"/>
        <v>1012052.63085</v>
      </c>
      <c r="P44" s="29"/>
      <c r="Q44" s="33">
        <f t="shared" si="4"/>
        <v>1013273.0370432019</v>
      </c>
      <c r="R44" s="33">
        <f t="shared" si="5"/>
        <v>1013273.0370432019</v>
      </c>
      <c r="S44" s="29"/>
    </row>
    <row r="45" spans="1:19" ht="15" customHeight="1">
      <c r="A45" s="100" t="s">
        <v>108</v>
      </c>
      <c r="B45" s="59" t="s">
        <v>67</v>
      </c>
      <c r="C45" s="60" t="s">
        <v>69</v>
      </c>
      <c r="D45" s="70" t="s">
        <v>106</v>
      </c>
      <c r="E45" s="70" t="s">
        <v>107</v>
      </c>
      <c r="F45" s="70" t="s">
        <v>87</v>
      </c>
      <c r="G45" s="70" t="s">
        <v>74</v>
      </c>
      <c r="H45" s="71"/>
      <c r="I45" s="61">
        <f t="shared" si="7"/>
        <v>100000</v>
      </c>
      <c r="J45" s="61">
        <f t="shared" si="7"/>
        <v>2403776.25</v>
      </c>
      <c r="K45" s="32">
        <f t="shared" si="7"/>
        <v>1000000</v>
      </c>
      <c r="L45" s="32">
        <f t="shared" si="1"/>
        <v>1000000</v>
      </c>
      <c r="M45" s="29"/>
      <c r="N45" s="33">
        <f t="shared" si="2"/>
        <v>1012052.63085</v>
      </c>
      <c r="O45" s="33">
        <f t="shared" si="3"/>
        <v>1012052.63085</v>
      </c>
      <c r="P45" s="29"/>
      <c r="Q45" s="33">
        <f t="shared" si="4"/>
        <v>1013273.0370432019</v>
      </c>
      <c r="R45" s="33">
        <f t="shared" si="5"/>
        <v>1013273.0370432019</v>
      </c>
      <c r="S45" s="29"/>
    </row>
    <row r="46" spans="1:19" ht="12.75" customHeight="1">
      <c r="A46" s="99" t="s">
        <v>109</v>
      </c>
      <c r="B46" s="59" t="s">
        <v>67</v>
      </c>
      <c r="C46" s="63" t="s">
        <v>69</v>
      </c>
      <c r="D46" s="87" t="s">
        <v>106</v>
      </c>
      <c r="E46" s="87" t="s">
        <v>107</v>
      </c>
      <c r="F46" s="87" t="s">
        <v>87</v>
      </c>
      <c r="G46" s="87" t="s">
        <v>74</v>
      </c>
      <c r="H46" s="88" t="s">
        <v>110</v>
      </c>
      <c r="I46" s="61">
        <v>100000</v>
      </c>
      <c r="J46" s="61">
        <f>888776.25+1515000</f>
        <v>2403776.25</v>
      </c>
      <c r="K46" s="32">
        <v>1000000</v>
      </c>
      <c r="L46" s="32">
        <f t="shared" si="1"/>
        <v>1000000</v>
      </c>
      <c r="M46" s="29"/>
      <c r="N46" s="33">
        <f t="shared" si="2"/>
        <v>1012052.63085</v>
      </c>
      <c r="O46" s="33">
        <f t="shared" si="3"/>
        <v>1012052.63085</v>
      </c>
      <c r="P46" s="29"/>
      <c r="Q46" s="33">
        <f t="shared" si="4"/>
        <v>1013273.0370432019</v>
      </c>
      <c r="R46" s="33">
        <f t="shared" si="5"/>
        <v>1013273.0370432019</v>
      </c>
      <c r="S46" s="29"/>
    </row>
    <row r="47" spans="1:19" ht="14.25" customHeight="1">
      <c r="A47" s="69" t="s">
        <v>111</v>
      </c>
      <c r="B47" s="59" t="s">
        <v>67</v>
      </c>
      <c r="C47" s="60" t="s">
        <v>69</v>
      </c>
      <c r="D47" s="70" t="s">
        <v>112</v>
      </c>
      <c r="E47" s="70"/>
      <c r="F47" s="70"/>
      <c r="G47" s="70"/>
      <c r="H47" s="71"/>
      <c r="I47" s="61">
        <f>I48+I53</f>
        <v>3720595.44</v>
      </c>
      <c r="J47" s="61">
        <f>J48+J53</f>
        <v>10211557.7</v>
      </c>
      <c r="K47" s="61">
        <f>K48+K53</f>
        <v>6742000</v>
      </c>
      <c r="L47" s="32">
        <f t="shared" si="1"/>
        <v>6742000</v>
      </c>
      <c r="M47" s="29"/>
      <c r="N47" s="33">
        <f t="shared" si="2"/>
        <v>6823258.8371907</v>
      </c>
      <c r="O47" s="33">
        <f t="shared" si="3"/>
        <v>6823258.8371907</v>
      </c>
      <c r="P47" s="29"/>
      <c r="Q47" s="33">
        <f t="shared" si="4"/>
        <v>6831486.815745267</v>
      </c>
      <c r="R47" s="33">
        <f t="shared" si="5"/>
        <v>6831486.815745267</v>
      </c>
      <c r="S47" s="29"/>
    </row>
    <row r="48" spans="1:19" ht="27.75" customHeight="1">
      <c r="A48" s="35" t="s">
        <v>72</v>
      </c>
      <c r="B48" s="59" t="s">
        <v>67</v>
      </c>
      <c r="C48" s="60" t="s">
        <v>69</v>
      </c>
      <c r="D48" s="70" t="s">
        <v>112</v>
      </c>
      <c r="E48" s="70" t="s">
        <v>73</v>
      </c>
      <c r="F48" s="70" t="s">
        <v>74</v>
      </c>
      <c r="G48" s="70" t="s">
        <v>74</v>
      </c>
      <c r="H48" s="71"/>
      <c r="I48" s="61">
        <f>I49+I51</f>
        <v>3645917.44</v>
      </c>
      <c r="J48" s="61">
        <f>J49+J51</f>
        <v>9312557.7</v>
      </c>
      <c r="K48" s="61">
        <f>K49+K51</f>
        <v>6154000</v>
      </c>
      <c r="L48" s="32">
        <f t="shared" si="1"/>
        <v>6154000</v>
      </c>
      <c r="M48" s="29"/>
      <c r="N48" s="33">
        <f t="shared" si="2"/>
        <v>6228171.8902509</v>
      </c>
      <c r="O48" s="33">
        <f t="shared" si="3"/>
        <v>6228171.8902509</v>
      </c>
      <c r="P48" s="29"/>
      <c r="Q48" s="33">
        <f t="shared" si="4"/>
        <v>6235682.269963864</v>
      </c>
      <c r="R48" s="33">
        <f t="shared" si="5"/>
        <v>6235682.269963864</v>
      </c>
      <c r="S48" s="29"/>
    </row>
    <row r="49" spans="1:19" ht="14.25" customHeight="1">
      <c r="A49" s="69" t="s">
        <v>75</v>
      </c>
      <c r="B49" s="59" t="s">
        <v>67</v>
      </c>
      <c r="C49" s="60" t="s">
        <v>69</v>
      </c>
      <c r="D49" s="70" t="s">
        <v>112</v>
      </c>
      <c r="E49" s="70" t="s">
        <v>73</v>
      </c>
      <c r="F49" s="70" t="s">
        <v>76</v>
      </c>
      <c r="G49" s="70" t="s">
        <v>74</v>
      </c>
      <c r="H49" s="71"/>
      <c r="I49" s="61">
        <f>I50</f>
        <v>3645917.44</v>
      </c>
      <c r="J49" s="61">
        <f>J50</f>
        <v>8220557.7</v>
      </c>
      <c r="K49" s="61">
        <f>K50</f>
        <v>5000000</v>
      </c>
      <c r="L49" s="32">
        <f t="shared" si="1"/>
        <v>5000000</v>
      </c>
      <c r="M49" s="29"/>
      <c r="N49" s="33">
        <f t="shared" si="2"/>
        <v>5060263.15425</v>
      </c>
      <c r="O49" s="33">
        <f t="shared" si="3"/>
        <v>5060263.15425</v>
      </c>
      <c r="P49" s="29"/>
      <c r="Q49" s="33">
        <f t="shared" si="4"/>
        <v>5066365.18521601</v>
      </c>
      <c r="R49" s="33">
        <f t="shared" si="5"/>
        <v>5066365.18521601</v>
      </c>
      <c r="S49" s="29"/>
    </row>
    <row r="50" spans="1:19" ht="36.75" customHeight="1">
      <c r="A50" s="41" t="s">
        <v>77</v>
      </c>
      <c r="B50" s="64" t="s">
        <v>67</v>
      </c>
      <c r="C50" s="60" t="s">
        <v>69</v>
      </c>
      <c r="D50" s="70" t="s">
        <v>112</v>
      </c>
      <c r="E50" s="70" t="s">
        <v>73</v>
      </c>
      <c r="F50" s="70" t="s">
        <v>76</v>
      </c>
      <c r="G50" s="70" t="s">
        <v>74</v>
      </c>
      <c r="H50" s="71" t="s">
        <v>78</v>
      </c>
      <c r="I50" s="61">
        <f>108042.48+3537874.96</f>
        <v>3645917.44</v>
      </c>
      <c r="J50" s="61">
        <v>8220557.7</v>
      </c>
      <c r="K50" s="32">
        <v>5000000</v>
      </c>
      <c r="L50" s="32">
        <f t="shared" si="1"/>
        <v>5000000</v>
      </c>
      <c r="M50" s="29"/>
      <c r="N50" s="33">
        <f t="shared" si="2"/>
        <v>5060263.15425</v>
      </c>
      <c r="O50" s="33">
        <f t="shared" si="3"/>
        <v>5060263.15425</v>
      </c>
      <c r="P50" s="29"/>
      <c r="Q50" s="33">
        <f t="shared" si="4"/>
        <v>5066365.18521601</v>
      </c>
      <c r="R50" s="33">
        <f t="shared" si="5"/>
        <v>5066365.18521601</v>
      </c>
      <c r="S50" s="29"/>
    </row>
    <row r="51" spans="1:19" ht="14.25" customHeight="1">
      <c r="A51" s="41" t="s">
        <v>237</v>
      </c>
      <c r="B51" s="64" t="s">
        <v>67</v>
      </c>
      <c r="C51" s="60" t="s">
        <v>69</v>
      </c>
      <c r="D51" s="70" t="s">
        <v>112</v>
      </c>
      <c r="E51" s="70" t="s">
        <v>73</v>
      </c>
      <c r="F51" s="70" t="s">
        <v>76</v>
      </c>
      <c r="G51" s="70" t="s">
        <v>87</v>
      </c>
      <c r="H51" s="71"/>
      <c r="I51" s="61">
        <f>I52</f>
        <v>0</v>
      </c>
      <c r="J51" s="61">
        <f>J52</f>
        <v>1092000</v>
      </c>
      <c r="K51" s="32">
        <f>K52</f>
        <v>1154000</v>
      </c>
      <c r="L51" s="32">
        <f t="shared" si="1"/>
        <v>1154000</v>
      </c>
      <c r="M51" s="29"/>
      <c r="N51" s="33">
        <f t="shared" si="2"/>
        <v>1167908.7360009</v>
      </c>
      <c r="O51" s="33">
        <f t="shared" si="3"/>
        <v>1167908.7360009</v>
      </c>
      <c r="P51" s="29"/>
      <c r="Q51" s="33">
        <f t="shared" si="4"/>
        <v>1169317.0847478549</v>
      </c>
      <c r="R51" s="33">
        <f t="shared" si="5"/>
        <v>1169317.0847478549</v>
      </c>
      <c r="S51" s="29"/>
    </row>
    <row r="52" spans="1:19" ht="18" customHeight="1">
      <c r="A52" s="35" t="s">
        <v>238</v>
      </c>
      <c r="B52" s="59" t="s">
        <v>67</v>
      </c>
      <c r="C52" s="60" t="s">
        <v>69</v>
      </c>
      <c r="D52" s="70" t="s">
        <v>112</v>
      </c>
      <c r="E52" s="70" t="s">
        <v>73</v>
      </c>
      <c r="F52" s="70" t="s">
        <v>76</v>
      </c>
      <c r="G52" s="70" t="s">
        <v>87</v>
      </c>
      <c r="H52" s="71" t="s">
        <v>78</v>
      </c>
      <c r="I52" s="61"/>
      <c r="J52" s="61">
        <v>1092000</v>
      </c>
      <c r="K52" s="32">
        <v>1154000</v>
      </c>
      <c r="L52" s="32">
        <f t="shared" si="1"/>
        <v>1154000</v>
      </c>
      <c r="M52" s="29"/>
      <c r="N52" s="33">
        <f t="shared" si="2"/>
        <v>1167908.7360009</v>
      </c>
      <c r="O52" s="33">
        <f t="shared" si="3"/>
        <v>1167908.7360009</v>
      </c>
      <c r="P52" s="29"/>
      <c r="Q52" s="33">
        <f t="shared" si="4"/>
        <v>1169317.0847478549</v>
      </c>
      <c r="R52" s="33">
        <f t="shared" si="5"/>
        <v>1169317.0847478549</v>
      </c>
      <c r="S52" s="29"/>
    </row>
    <row r="53" spans="1:19" ht="14.25" customHeight="1">
      <c r="A53" s="69" t="s">
        <v>113</v>
      </c>
      <c r="B53" s="59" t="s">
        <v>67</v>
      </c>
      <c r="C53" s="60" t="s">
        <v>69</v>
      </c>
      <c r="D53" s="70" t="s">
        <v>112</v>
      </c>
      <c r="E53" s="70" t="s">
        <v>114</v>
      </c>
      <c r="F53" s="70" t="s">
        <v>74</v>
      </c>
      <c r="G53" s="70" t="s">
        <v>74</v>
      </c>
      <c r="H53" s="71"/>
      <c r="I53" s="61">
        <f>I54+I56</f>
        <v>74678</v>
      </c>
      <c r="J53" s="61">
        <f>J54+J56</f>
        <v>899000</v>
      </c>
      <c r="K53" s="32">
        <f>K54+K57</f>
        <v>588000</v>
      </c>
      <c r="L53" s="32">
        <f t="shared" si="1"/>
        <v>588000</v>
      </c>
      <c r="M53" s="29"/>
      <c r="N53" s="33">
        <f t="shared" si="2"/>
        <v>595086.9469397999</v>
      </c>
      <c r="O53" s="33">
        <f t="shared" si="3"/>
        <v>595086.9469397999</v>
      </c>
      <c r="P53" s="29"/>
      <c r="Q53" s="33">
        <f t="shared" si="4"/>
        <v>595804.5457814027</v>
      </c>
      <c r="R53" s="33">
        <f t="shared" si="5"/>
        <v>595804.5457814027</v>
      </c>
      <c r="S53" s="29"/>
    </row>
    <row r="54" spans="1:19" ht="46.5" customHeight="1">
      <c r="A54" s="83" t="s">
        <v>115</v>
      </c>
      <c r="B54" s="59" t="s">
        <v>67</v>
      </c>
      <c r="C54" s="101" t="s">
        <v>69</v>
      </c>
      <c r="D54" s="91" t="s">
        <v>112</v>
      </c>
      <c r="E54" s="91" t="s">
        <v>114</v>
      </c>
      <c r="F54" s="91" t="s">
        <v>74</v>
      </c>
      <c r="G54" s="91" t="s">
        <v>74</v>
      </c>
      <c r="H54" s="102"/>
      <c r="I54" s="80">
        <f>I55</f>
        <v>74678</v>
      </c>
      <c r="J54" s="80">
        <f>J55</f>
        <v>311000</v>
      </c>
      <c r="K54" s="45">
        <f>K55</f>
        <v>0</v>
      </c>
      <c r="L54" s="32">
        <f t="shared" si="1"/>
        <v>0</v>
      </c>
      <c r="M54" s="29"/>
      <c r="N54" s="33">
        <f t="shared" si="2"/>
        <v>0</v>
      </c>
      <c r="O54" s="33">
        <f t="shared" si="3"/>
        <v>0</v>
      </c>
      <c r="P54" s="29"/>
      <c r="Q54" s="33">
        <f t="shared" si="4"/>
        <v>0</v>
      </c>
      <c r="R54" s="33">
        <f t="shared" si="5"/>
        <v>0</v>
      </c>
      <c r="S54" s="29"/>
    </row>
    <row r="55" spans="1:19" ht="14.25" customHeight="1">
      <c r="A55" s="39" t="s">
        <v>77</v>
      </c>
      <c r="B55" s="59" t="s">
        <v>67</v>
      </c>
      <c r="C55" s="65" t="s">
        <v>69</v>
      </c>
      <c r="D55" s="70" t="s">
        <v>112</v>
      </c>
      <c r="E55" s="70" t="s">
        <v>114</v>
      </c>
      <c r="F55" s="89" t="s">
        <v>74</v>
      </c>
      <c r="G55" s="89" t="s">
        <v>74</v>
      </c>
      <c r="H55" s="71" t="s">
        <v>78</v>
      </c>
      <c r="I55" s="61">
        <v>74678</v>
      </c>
      <c r="J55" s="61">
        <v>311000</v>
      </c>
      <c r="K55" s="32"/>
      <c r="L55" s="32">
        <f t="shared" si="1"/>
        <v>0</v>
      </c>
      <c r="M55" s="29"/>
      <c r="N55" s="33">
        <f t="shared" si="2"/>
        <v>0</v>
      </c>
      <c r="O55" s="33">
        <f t="shared" si="3"/>
        <v>0</v>
      </c>
      <c r="P55" s="29"/>
      <c r="Q55" s="33">
        <f t="shared" si="4"/>
        <v>0</v>
      </c>
      <c r="R55" s="33">
        <f t="shared" si="5"/>
        <v>0</v>
      </c>
      <c r="S55" s="29"/>
    </row>
    <row r="56" spans="1:19" ht="27.75" customHeight="1">
      <c r="A56" s="69" t="s">
        <v>116</v>
      </c>
      <c r="B56" s="59" t="s">
        <v>67</v>
      </c>
      <c r="C56" s="66" t="s">
        <v>69</v>
      </c>
      <c r="D56" s="70" t="s">
        <v>112</v>
      </c>
      <c r="E56" s="70" t="s">
        <v>114</v>
      </c>
      <c r="F56" s="70" t="s">
        <v>117</v>
      </c>
      <c r="G56" s="70" t="s">
        <v>74</v>
      </c>
      <c r="H56" s="71"/>
      <c r="I56" s="61">
        <f>I57</f>
        <v>0</v>
      </c>
      <c r="J56" s="61">
        <f>J57</f>
        <v>588000</v>
      </c>
      <c r="K56" s="32">
        <f>K57</f>
        <v>588000</v>
      </c>
      <c r="L56" s="32">
        <f t="shared" si="1"/>
        <v>588000</v>
      </c>
      <c r="M56" s="29"/>
      <c r="N56" s="33">
        <f t="shared" si="2"/>
        <v>595086.9469397999</v>
      </c>
      <c r="O56" s="33">
        <f t="shared" si="3"/>
        <v>595086.9469397999</v>
      </c>
      <c r="P56" s="29"/>
      <c r="Q56" s="33">
        <f t="shared" si="4"/>
        <v>595804.5457814027</v>
      </c>
      <c r="R56" s="33">
        <f t="shared" si="5"/>
        <v>595804.5457814027</v>
      </c>
      <c r="S56" s="29"/>
    </row>
    <row r="57" spans="1:19" ht="14.25" customHeight="1">
      <c r="A57" s="35" t="s">
        <v>77</v>
      </c>
      <c r="B57" s="59" t="s">
        <v>67</v>
      </c>
      <c r="C57" s="66" t="s">
        <v>69</v>
      </c>
      <c r="D57" s="70" t="s">
        <v>112</v>
      </c>
      <c r="E57" s="70" t="s">
        <v>114</v>
      </c>
      <c r="F57" s="70" t="s">
        <v>117</v>
      </c>
      <c r="G57" s="70" t="s">
        <v>74</v>
      </c>
      <c r="H57" s="71" t="s">
        <v>78</v>
      </c>
      <c r="I57" s="61"/>
      <c r="J57" s="61">
        <v>588000</v>
      </c>
      <c r="K57" s="32">
        <v>588000</v>
      </c>
      <c r="L57" s="32">
        <f t="shared" si="1"/>
        <v>588000</v>
      </c>
      <c r="M57" s="29"/>
      <c r="N57" s="33">
        <f t="shared" si="2"/>
        <v>595086.9469397999</v>
      </c>
      <c r="O57" s="33">
        <f t="shared" si="3"/>
        <v>595086.9469397999</v>
      </c>
      <c r="P57" s="29"/>
      <c r="Q57" s="33">
        <f t="shared" si="4"/>
        <v>595804.5457814027</v>
      </c>
      <c r="R57" s="33">
        <f t="shared" si="5"/>
        <v>595804.5457814027</v>
      </c>
      <c r="S57" s="29"/>
    </row>
    <row r="58" spans="1:19" ht="14.25" customHeight="1">
      <c r="A58" s="39" t="s">
        <v>118</v>
      </c>
      <c r="B58" s="59" t="s">
        <v>67</v>
      </c>
      <c r="C58" s="65" t="s">
        <v>82</v>
      </c>
      <c r="D58" s="65"/>
      <c r="E58" s="70"/>
      <c r="F58" s="89"/>
      <c r="G58" s="89"/>
      <c r="H58" s="71"/>
      <c r="I58" s="61">
        <f aca="true" t="shared" si="8" ref="I58:K61">I59</f>
        <v>544120</v>
      </c>
      <c r="J58" s="61">
        <f t="shared" si="8"/>
        <v>542000</v>
      </c>
      <c r="K58" s="32">
        <f t="shared" si="8"/>
        <v>562000</v>
      </c>
      <c r="L58" s="32">
        <f t="shared" si="1"/>
        <v>562000</v>
      </c>
      <c r="M58" s="29"/>
      <c r="N58" s="33">
        <f t="shared" si="2"/>
        <v>568773.5785377</v>
      </c>
      <c r="O58" s="33">
        <f t="shared" si="3"/>
        <v>568773.5785377</v>
      </c>
      <c r="P58" s="29"/>
      <c r="Q58" s="33">
        <f t="shared" si="4"/>
        <v>569459.4468182795</v>
      </c>
      <c r="R58" s="33">
        <f t="shared" si="5"/>
        <v>569459.4468182795</v>
      </c>
      <c r="S58" s="29"/>
    </row>
    <row r="59" spans="1:19" ht="15.75" customHeight="1">
      <c r="A59" s="69" t="s">
        <v>119</v>
      </c>
      <c r="B59" s="59" t="s">
        <v>67</v>
      </c>
      <c r="C59" s="60" t="s">
        <v>82</v>
      </c>
      <c r="D59" s="70" t="s">
        <v>71</v>
      </c>
      <c r="E59" s="70"/>
      <c r="F59" s="70"/>
      <c r="G59" s="70"/>
      <c r="H59" s="90"/>
      <c r="I59" s="61">
        <f t="shared" si="8"/>
        <v>544120</v>
      </c>
      <c r="J59" s="61">
        <f t="shared" si="8"/>
        <v>542000</v>
      </c>
      <c r="K59" s="32">
        <f t="shared" si="8"/>
        <v>562000</v>
      </c>
      <c r="L59" s="32">
        <f t="shared" si="1"/>
        <v>562000</v>
      </c>
      <c r="M59" s="29"/>
      <c r="N59" s="33">
        <f t="shared" si="2"/>
        <v>568773.5785377</v>
      </c>
      <c r="O59" s="33">
        <f t="shared" si="3"/>
        <v>568773.5785377</v>
      </c>
      <c r="P59" s="29"/>
      <c r="Q59" s="33">
        <f t="shared" si="4"/>
        <v>569459.4468182795</v>
      </c>
      <c r="R59" s="33">
        <f t="shared" si="5"/>
        <v>569459.4468182795</v>
      </c>
      <c r="S59" s="29"/>
    </row>
    <row r="60" spans="1:19" ht="12.75">
      <c r="A60" s="99" t="s">
        <v>101</v>
      </c>
      <c r="B60" s="59" t="s">
        <v>67</v>
      </c>
      <c r="C60" s="60" t="s">
        <v>82</v>
      </c>
      <c r="D60" s="70" t="s">
        <v>71</v>
      </c>
      <c r="E60" s="70" t="s">
        <v>102</v>
      </c>
      <c r="F60" s="70" t="s">
        <v>74</v>
      </c>
      <c r="G60" s="70" t="s">
        <v>74</v>
      </c>
      <c r="H60" s="90"/>
      <c r="I60" s="61">
        <f t="shared" si="8"/>
        <v>544120</v>
      </c>
      <c r="J60" s="61">
        <f t="shared" si="8"/>
        <v>542000</v>
      </c>
      <c r="K60" s="32">
        <f t="shared" si="8"/>
        <v>562000</v>
      </c>
      <c r="L60" s="32">
        <f t="shared" si="1"/>
        <v>562000</v>
      </c>
      <c r="M60" s="29"/>
      <c r="N60" s="33">
        <f t="shared" si="2"/>
        <v>568773.5785377</v>
      </c>
      <c r="O60" s="33">
        <f t="shared" si="3"/>
        <v>568773.5785377</v>
      </c>
      <c r="P60" s="29"/>
      <c r="Q60" s="33">
        <f t="shared" si="4"/>
        <v>569459.4468182795</v>
      </c>
      <c r="R60" s="33">
        <f t="shared" si="5"/>
        <v>569459.4468182795</v>
      </c>
      <c r="S60" s="29"/>
    </row>
    <row r="61" spans="1:19" ht="25.5" customHeight="1">
      <c r="A61" s="97" t="s">
        <v>120</v>
      </c>
      <c r="B61" s="59" t="s">
        <v>67</v>
      </c>
      <c r="C61" s="60" t="s">
        <v>82</v>
      </c>
      <c r="D61" s="70" t="s">
        <v>71</v>
      </c>
      <c r="E61" s="70" t="s">
        <v>102</v>
      </c>
      <c r="F61" s="70" t="s">
        <v>121</v>
      </c>
      <c r="G61" s="70" t="s">
        <v>74</v>
      </c>
      <c r="H61" s="90"/>
      <c r="I61" s="61">
        <f t="shared" si="8"/>
        <v>544120</v>
      </c>
      <c r="J61" s="61">
        <f t="shared" si="8"/>
        <v>542000</v>
      </c>
      <c r="K61" s="32">
        <f t="shared" si="8"/>
        <v>562000</v>
      </c>
      <c r="L61" s="32">
        <f t="shared" si="1"/>
        <v>562000</v>
      </c>
      <c r="M61" s="29"/>
      <c r="N61" s="33">
        <f t="shared" si="2"/>
        <v>568773.5785377</v>
      </c>
      <c r="O61" s="33">
        <f t="shared" si="3"/>
        <v>568773.5785377</v>
      </c>
      <c r="P61" s="29"/>
      <c r="Q61" s="33">
        <f t="shared" si="4"/>
        <v>569459.4468182795</v>
      </c>
      <c r="R61" s="33">
        <f t="shared" si="5"/>
        <v>569459.4468182795</v>
      </c>
      <c r="S61" s="29"/>
    </row>
    <row r="62" spans="1:19" ht="12.75">
      <c r="A62" s="100" t="s">
        <v>122</v>
      </c>
      <c r="B62" s="59" t="s">
        <v>67</v>
      </c>
      <c r="C62" s="60" t="s">
        <v>82</v>
      </c>
      <c r="D62" s="70" t="s">
        <v>71</v>
      </c>
      <c r="E62" s="70" t="s">
        <v>102</v>
      </c>
      <c r="F62" s="70" t="s">
        <v>121</v>
      </c>
      <c r="G62" s="70" t="s">
        <v>74</v>
      </c>
      <c r="H62" s="90" t="s">
        <v>123</v>
      </c>
      <c r="I62" s="61">
        <v>544120</v>
      </c>
      <c r="J62" s="61">
        <v>542000</v>
      </c>
      <c r="K62" s="32">
        <v>562000</v>
      </c>
      <c r="L62" s="32">
        <f t="shared" si="1"/>
        <v>562000</v>
      </c>
      <c r="M62" s="29"/>
      <c r="N62" s="33">
        <f t="shared" si="2"/>
        <v>568773.5785377</v>
      </c>
      <c r="O62" s="33">
        <f t="shared" si="3"/>
        <v>568773.5785377</v>
      </c>
      <c r="P62" s="29"/>
      <c r="Q62" s="33">
        <f t="shared" si="4"/>
        <v>569459.4468182795</v>
      </c>
      <c r="R62" s="33">
        <f t="shared" si="5"/>
        <v>569459.4468182795</v>
      </c>
      <c r="S62" s="29"/>
    </row>
    <row r="63" spans="1:19" ht="12.75" customHeight="1">
      <c r="A63" s="39" t="s">
        <v>124</v>
      </c>
      <c r="B63" s="59" t="s">
        <v>67</v>
      </c>
      <c r="C63" s="65" t="s">
        <v>76</v>
      </c>
      <c r="D63" s="65"/>
      <c r="E63" s="70"/>
      <c r="F63" s="89"/>
      <c r="G63" s="89"/>
      <c r="H63" s="71"/>
      <c r="I63" s="61">
        <f>I64+I67</f>
        <v>2082000</v>
      </c>
      <c r="J63" s="61">
        <f>J64+J67</f>
        <v>7491000</v>
      </c>
      <c r="K63" s="61">
        <f>K64+K67</f>
        <v>650000</v>
      </c>
      <c r="L63" s="32">
        <f t="shared" si="1"/>
        <v>650000</v>
      </c>
      <c r="M63" s="29"/>
      <c r="N63" s="33">
        <f t="shared" si="2"/>
        <v>657834.2100525</v>
      </c>
      <c r="O63" s="33">
        <f t="shared" si="3"/>
        <v>657834.2100525</v>
      </c>
      <c r="P63" s="29"/>
      <c r="Q63" s="33">
        <f t="shared" si="4"/>
        <v>658627.4740780813</v>
      </c>
      <c r="R63" s="33">
        <f t="shared" si="5"/>
        <v>658627.4740780813</v>
      </c>
      <c r="S63" s="29"/>
    </row>
    <row r="64" spans="1:19" ht="15" customHeight="1">
      <c r="A64" s="39" t="s">
        <v>239</v>
      </c>
      <c r="B64" s="59" t="s">
        <v>67</v>
      </c>
      <c r="C64" s="65" t="s">
        <v>76</v>
      </c>
      <c r="D64" s="65" t="s">
        <v>89</v>
      </c>
      <c r="E64" s="70"/>
      <c r="F64" s="89"/>
      <c r="G64" s="89"/>
      <c r="H64" s="71"/>
      <c r="I64" s="61">
        <f aca="true" t="shared" si="9" ref="I64:K65">I65</f>
        <v>0</v>
      </c>
      <c r="J64" s="61">
        <f t="shared" si="9"/>
        <v>4509000</v>
      </c>
      <c r="K64" s="32">
        <f t="shared" si="9"/>
        <v>0</v>
      </c>
      <c r="L64" s="32">
        <f t="shared" si="1"/>
        <v>0</v>
      </c>
      <c r="M64" s="29"/>
      <c r="N64" s="33">
        <f t="shared" si="2"/>
        <v>0</v>
      </c>
      <c r="O64" s="33">
        <f t="shared" si="3"/>
        <v>0</v>
      </c>
      <c r="P64" s="29"/>
      <c r="Q64" s="33">
        <f t="shared" si="4"/>
        <v>0</v>
      </c>
      <c r="R64" s="33">
        <f t="shared" si="5"/>
        <v>0</v>
      </c>
      <c r="S64" s="29"/>
    </row>
    <row r="65" spans="1:19" ht="22.5">
      <c r="A65" s="39" t="s">
        <v>240</v>
      </c>
      <c r="B65" s="59" t="s">
        <v>67</v>
      </c>
      <c r="C65" s="65" t="s">
        <v>76</v>
      </c>
      <c r="D65" s="65" t="s">
        <v>89</v>
      </c>
      <c r="E65" s="70" t="s">
        <v>241</v>
      </c>
      <c r="F65" s="89" t="s">
        <v>93</v>
      </c>
      <c r="G65" s="89" t="s">
        <v>74</v>
      </c>
      <c r="H65" s="71"/>
      <c r="I65" s="61">
        <f t="shared" si="9"/>
        <v>0</v>
      </c>
      <c r="J65" s="61">
        <f t="shared" si="9"/>
        <v>4509000</v>
      </c>
      <c r="K65" s="32">
        <f t="shared" si="9"/>
        <v>0</v>
      </c>
      <c r="L65" s="32">
        <f t="shared" si="1"/>
        <v>0</v>
      </c>
      <c r="M65" s="28"/>
      <c r="N65" s="33">
        <f t="shared" si="2"/>
        <v>0</v>
      </c>
      <c r="O65" s="33">
        <f t="shared" si="3"/>
        <v>0</v>
      </c>
      <c r="P65" s="28"/>
      <c r="Q65" s="33">
        <f t="shared" si="4"/>
        <v>0</v>
      </c>
      <c r="R65" s="33">
        <f t="shared" si="5"/>
        <v>0</v>
      </c>
      <c r="S65" s="28"/>
    </row>
    <row r="66" spans="1:19" ht="12" customHeight="1">
      <c r="A66" s="69" t="s">
        <v>122</v>
      </c>
      <c r="B66" s="59" t="s">
        <v>67</v>
      </c>
      <c r="C66" s="67" t="s">
        <v>76</v>
      </c>
      <c r="D66" s="68" t="s">
        <v>89</v>
      </c>
      <c r="E66" s="91" t="s">
        <v>241</v>
      </c>
      <c r="F66" s="91" t="s">
        <v>93</v>
      </c>
      <c r="G66" s="91" t="s">
        <v>74</v>
      </c>
      <c r="H66" s="91" t="s">
        <v>242</v>
      </c>
      <c r="I66" s="61"/>
      <c r="J66" s="61">
        <v>4509000</v>
      </c>
      <c r="K66" s="32"/>
      <c r="L66" s="32">
        <f t="shared" si="1"/>
        <v>0</v>
      </c>
      <c r="M66" s="28"/>
      <c r="N66" s="33">
        <f t="shared" si="2"/>
        <v>0</v>
      </c>
      <c r="O66" s="33">
        <f t="shared" si="3"/>
        <v>0</v>
      </c>
      <c r="P66" s="28"/>
      <c r="Q66" s="33">
        <f t="shared" si="4"/>
        <v>0</v>
      </c>
      <c r="R66" s="33">
        <f t="shared" si="5"/>
        <v>0</v>
      </c>
      <c r="S66" s="28"/>
    </row>
    <row r="67" spans="1:19" ht="12.75">
      <c r="A67" s="39" t="s">
        <v>125</v>
      </c>
      <c r="B67" s="59" t="s">
        <v>67</v>
      </c>
      <c r="C67" s="65" t="s">
        <v>76</v>
      </c>
      <c r="D67" s="65" t="s">
        <v>126</v>
      </c>
      <c r="E67" s="70"/>
      <c r="F67" s="89"/>
      <c r="G67" s="89"/>
      <c r="H67" s="71"/>
      <c r="I67" s="61">
        <f>I68+I70+I72</f>
        <v>2082000</v>
      </c>
      <c r="J67" s="61">
        <f>J68+J70+J72</f>
        <v>2982000</v>
      </c>
      <c r="K67" s="32">
        <f>K68+K72</f>
        <v>650000</v>
      </c>
      <c r="L67" s="32">
        <f t="shared" si="1"/>
        <v>650000</v>
      </c>
      <c r="M67" s="28"/>
      <c r="N67" s="33">
        <f t="shared" si="2"/>
        <v>657834.2100525</v>
      </c>
      <c r="O67" s="33">
        <f t="shared" si="3"/>
        <v>657834.2100525</v>
      </c>
      <c r="P67" s="28"/>
      <c r="Q67" s="33">
        <f t="shared" si="4"/>
        <v>658627.4740780813</v>
      </c>
      <c r="R67" s="33">
        <f t="shared" si="5"/>
        <v>658627.4740780813</v>
      </c>
      <c r="S67" s="28"/>
    </row>
    <row r="68" spans="1:19" ht="22.5">
      <c r="A68" s="39" t="s">
        <v>243</v>
      </c>
      <c r="B68" s="59" t="s">
        <v>67</v>
      </c>
      <c r="C68" s="65" t="s">
        <v>76</v>
      </c>
      <c r="D68" s="92" t="s">
        <v>126</v>
      </c>
      <c r="E68" s="87" t="s">
        <v>244</v>
      </c>
      <c r="F68" s="89" t="s">
        <v>74</v>
      </c>
      <c r="G68" s="89" t="s">
        <v>74</v>
      </c>
      <c r="H68" s="71"/>
      <c r="I68" s="61">
        <f>I69</f>
        <v>240000</v>
      </c>
      <c r="J68" s="61">
        <f>J69</f>
        <v>500000</v>
      </c>
      <c r="K68" s="32">
        <f>K69</f>
        <v>0</v>
      </c>
      <c r="L68" s="32">
        <f t="shared" si="1"/>
        <v>0</v>
      </c>
      <c r="M68" s="28"/>
      <c r="N68" s="33">
        <f t="shared" si="2"/>
        <v>0</v>
      </c>
      <c r="O68" s="33">
        <f t="shared" si="3"/>
        <v>0</v>
      </c>
      <c r="P68" s="28"/>
      <c r="Q68" s="33">
        <f t="shared" si="4"/>
        <v>0</v>
      </c>
      <c r="R68" s="33">
        <f t="shared" si="5"/>
        <v>0</v>
      </c>
      <c r="S68" s="28"/>
    </row>
    <row r="69" spans="1:19" ht="12.75">
      <c r="A69" s="35" t="s">
        <v>77</v>
      </c>
      <c r="B69" s="59" t="s">
        <v>67</v>
      </c>
      <c r="C69" s="65" t="s">
        <v>76</v>
      </c>
      <c r="D69" s="92" t="s">
        <v>126</v>
      </c>
      <c r="E69" s="87" t="s">
        <v>244</v>
      </c>
      <c r="F69" s="89" t="s">
        <v>74</v>
      </c>
      <c r="G69" s="89" t="s">
        <v>74</v>
      </c>
      <c r="H69" s="71" t="s">
        <v>78</v>
      </c>
      <c r="I69" s="61">
        <v>240000</v>
      </c>
      <c r="J69" s="61">
        <v>500000</v>
      </c>
      <c r="K69" s="48"/>
      <c r="L69" s="32">
        <f t="shared" si="1"/>
        <v>0</v>
      </c>
      <c r="M69" s="28"/>
      <c r="N69" s="33">
        <f t="shared" si="2"/>
        <v>0</v>
      </c>
      <c r="O69" s="33">
        <f t="shared" si="3"/>
        <v>0</v>
      </c>
      <c r="P69" s="28"/>
      <c r="Q69" s="33">
        <f t="shared" si="4"/>
        <v>0</v>
      </c>
      <c r="R69" s="33">
        <f t="shared" si="5"/>
        <v>0</v>
      </c>
      <c r="S69" s="28"/>
    </row>
    <row r="70" spans="1:19" ht="12.75">
      <c r="A70" s="39" t="s">
        <v>245</v>
      </c>
      <c r="B70" s="59" t="s">
        <v>67</v>
      </c>
      <c r="C70" s="65" t="s">
        <v>76</v>
      </c>
      <c r="D70" s="92" t="s">
        <v>126</v>
      </c>
      <c r="E70" s="87" t="s">
        <v>160</v>
      </c>
      <c r="F70" s="89" t="s">
        <v>71</v>
      </c>
      <c r="G70" s="89" t="s">
        <v>74</v>
      </c>
      <c r="H70" s="71"/>
      <c r="I70" s="61">
        <f>I71</f>
        <v>1842000</v>
      </c>
      <c r="J70" s="61">
        <f>J71</f>
        <v>2432000</v>
      </c>
      <c r="K70" s="49">
        <f>K71</f>
        <v>0</v>
      </c>
      <c r="L70" s="32">
        <f t="shared" si="1"/>
        <v>0</v>
      </c>
      <c r="M70" s="28"/>
      <c r="N70" s="33">
        <f t="shared" si="2"/>
        <v>0</v>
      </c>
      <c r="O70" s="33">
        <f t="shared" si="3"/>
        <v>0</v>
      </c>
      <c r="P70" s="28"/>
      <c r="Q70" s="33">
        <f t="shared" si="4"/>
        <v>0</v>
      </c>
      <c r="R70" s="33">
        <f t="shared" si="5"/>
        <v>0</v>
      </c>
      <c r="S70" s="28"/>
    </row>
    <row r="71" spans="1:19" ht="12.75">
      <c r="A71" s="100" t="s">
        <v>122</v>
      </c>
      <c r="B71" s="59" t="s">
        <v>67</v>
      </c>
      <c r="C71" s="65" t="s">
        <v>76</v>
      </c>
      <c r="D71" s="92" t="s">
        <v>126</v>
      </c>
      <c r="E71" s="87" t="s">
        <v>160</v>
      </c>
      <c r="F71" s="89" t="s">
        <v>71</v>
      </c>
      <c r="G71" s="89" t="s">
        <v>74</v>
      </c>
      <c r="H71" s="71" t="s">
        <v>123</v>
      </c>
      <c r="I71" s="61">
        <v>1842000</v>
      </c>
      <c r="J71" s="61">
        <v>2432000</v>
      </c>
      <c r="K71" s="48"/>
      <c r="L71" s="32">
        <f t="shared" si="1"/>
        <v>0</v>
      </c>
      <c r="M71" s="28"/>
      <c r="N71" s="33">
        <f t="shared" si="2"/>
        <v>0</v>
      </c>
      <c r="O71" s="33">
        <f t="shared" si="3"/>
        <v>0</v>
      </c>
      <c r="P71" s="28"/>
      <c r="Q71" s="33">
        <f t="shared" si="4"/>
        <v>0</v>
      </c>
      <c r="R71" s="33">
        <f t="shared" si="5"/>
        <v>0</v>
      </c>
      <c r="S71" s="28"/>
    </row>
    <row r="72" spans="1:19" ht="22.5">
      <c r="A72" s="97" t="s">
        <v>127</v>
      </c>
      <c r="B72" s="59" t="s">
        <v>67</v>
      </c>
      <c r="C72" s="65" t="s">
        <v>76</v>
      </c>
      <c r="D72" s="65" t="s">
        <v>126</v>
      </c>
      <c r="E72" s="70" t="s">
        <v>114</v>
      </c>
      <c r="F72" s="89" t="s">
        <v>76</v>
      </c>
      <c r="G72" s="89" t="s">
        <v>74</v>
      </c>
      <c r="H72" s="71"/>
      <c r="I72" s="61">
        <f>I73</f>
        <v>0</v>
      </c>
      <c r="J72" s="61">
        <f>J73</f>
        <v>50000</v>
      </c>
      <c r="K72" s="32">
        <f>K73</f>
        <v>650000</v>
      </c>
      <c r="L72" s="32">
        <f t="shared" si="1"/>
        <v>650000</v>
      </c>
      <c r="M72" s="28"/>
      <c r="N72" s="33">
        <f t="shared" si="2"/>
        <v>657834.2100525</v>
      </c>
      <c r="O72" s="33">
        <f t="shared" si="3"/>
        <v>657834.2100525</v>
      </c>
      <c r="P72" s="28"/>
      <c r="Q72" s="33">
        <f t="shared" si="4"/>
        <v>658627.4740780813</v>
      </c>
      <c r="R72" s="33">
        <f t="shared" si="5"/>
        <v>658627.4740780813</v>
      </c>
      <c r="S72" s="28"/>
    </row>
    <row r="73" spans="1:19" ht="15" customHeight="1">
      <c r="A73" s="35" t="s">
        <v>77</v>
      </c>
      <c r="B73" s="59" t="s">
        <v>67</v>
      </c>
      <c r="C73" s="65" t="s">
        <v>76</v>
      </c>
      <c r="D73" s="92" t="s">
        <v>126</v>
      </c>
      <c r="E73" s="87" t="s">
        <v>114</v>
      </c>
      <c r="F73" s="89" t="s">
        <v>76</v>
      </c>
      <c r="G73" s="89" t="s">
        <v>74</v>
      </c>
      <c r="H73" s="71" t="s">
        <v>78</v>
      </c>
      <c r="I73" s="61"/>
      <c r="J73" s="61">
        <v>50000</v>
      </c>
      <c r="K73" s="32">
        <v>650000</v>
      </c>
      <c r="L73" s="32">
        <f t="shared" si="1"/>
        <v>650000</v>
      </c>
      <c r="M73" s="28"/>
      <c r="N73" s="33">
        <f t="shared" si="2"/>
        <v>657834.2100525</v>
      </c>
      <c r="O73" s="33">
        <f t="shared" si="3"/>
        <v>657834.2100525</v>
      </c>
      <c r="P73" s="28"/>
      <c r="Q73" s="33">
        <f t="shared" si="4"/>
        <v>658627.4740780813</v>
      </c>
      <c r="R73" s="33">
        <f t="shared" si="5"/>
        <v>658627.4740780813</v>
      </c>
      <c r="S73" s="28"/>
    </row>
    <row r="74" spans="1:19" ht="11.25" customHeight="1">
      <c r="A74" s="69" t="s">
        <v>128</v>
      </c>
      <c r="B74" s="59" t="s">
        <v>67</v>
      </c>
      <c r="C74" s="65" t="s">
        <v>87</v>
      </c>
      <c r="D74" s="70"/>
      <c r="E74" s="70"/>
      <c r="F74" s="70"/>
      <c r="G74" s="70"/>
      <c r="H74" s="71"/>
      <c r="I74" s="61">
        <f>I80+I97+I75</f>
        <v>11100727.66</v>
      </c>
      <c r="J74" s="61">
        <f>J80+J97+J75</f>
        <v>25205539.85</v>
      </c>
      <c r="K74" s="61">
        <f>K80+K97+K75</f>
        <v>104000</v>
      </c>
      <c r="L74" s="32">
        <f t="shared" si="1"/>
        <v>104000</v>
      </c>
      <c r="M74" s="28"/>
      <c r="N74" s="33">
        <f t="shared" si="2"/>
        <v>105253.4736084</v>
      </c>
      <c r="O74" s="33">
        <f t="shared" si="3"/>
        <v>105253.4736084</v>
      </c>
      <c r="P74" s="28"/>
      <c r="Q74" s="33">
        <f t="shared" si="4"/>
        <v>105380.395852493</v>
      </c>
      <c r="R74" s="33">
        <f t="shared" si="5"/>
        <v>105380.395852493</v>
      </c>
      <c r="S74" s="28"/>
    </row>
    <row r="75" spans="1:19" ht="15.75" customHeight="1">
      <c r="A75" s="103" t="s">
        <v>246</v>
      </c>
      <c r="B75" s="59" t="s">
        <v>67</v>
      </c>
      <c r="C75" s="66" t="s">
        <v>87</v>
      </c>
      <c r="D75" s="89" t="s">
        <v>69</v>
      </c>
      <c r="E75" s="70"/>
      <c r="F75" s="70"/>
      <c r="G75" s="70"/>
      <c r="H75" s="93"/>
      <c r="I75" s="61">
        <f>I76+I78</f>
        <v>0</v>
      </c>
      <c r="J75" s="61">
        <f>J76+J78</f>
        <v>8004562.8</v>
      </c>
      <c r="K75" s="32"/>
      <c r="L75" s="32">
        <f t="shared" si="1"/>
        <v>0</v>
      </c>
      <c r="M75" s="28"/>
      <c r="N75" s="33">
        <f t="shared" si="2"/>
        <v>0</v>
      </c>
      <c r="O75" s="33">
        <f t="shared" si="3"/>
        <v>0</v>
      </c>
      <c r="P75" s="28"/>
      <c r="Q75" s="33">
        <f t="shared" si="4"/>
        <v>0</v>
      </c>
      <c r="R75" s="33">
        <f t="shared" si="5"/>
        <v>0</v>
      </c>
      <c r="S75" s="28"/>
    </row>
    <row r="76" spans="1:19" ht="33.75">
      <c r="A76" s="69" t="s">
        <v>247</v>
      </c>
      <c r="B76" s="59" t="s">
        <v>67</v>
      </c>
      <c r="C76" s="65" t="s">
        <v>87</v>
      </c>
      <c r="D76" s="70" t="s">
        <v>69</v>
      </c>
      <c r="E76" s="70" t="s">
        <v>248</v>
      </c>
      <c r="F76" s="70" t="s">
        <v>69</v>
      </c>
      <c r="G76" s="70" t="s">
        <v>76</v>
      </c>
      <c r="H76" s="71"/>
      <c r="I76" s="61">
        <f>I77</f>
        <v>0</v>
      </c>
      <c r="J76" s="61">
        <f>J77</f>
        <v>4408939.8</v>
      </c>
      <c r="K76" s="32"/>
      <c r="L76" s="32">
        <f t="shared" si="1"/>
        <v>0</v>
      </c>
      <c r="M76" s="28"/>
      <c r="N76" s="33">
        <f t="shared" si="2"/>
        <v>0</v>
      </c>
      <c r="O76" s="33">
        <f t="shared" si="3"/>
        <v>0</v>
      </c>
      <c r="P76" s="28"/>
      <c r="Q76" s="33">
        <f t="shared" si="4"/>
        <v>0</v>
      </c>
      <c r="R76" s="33">
        <f t="shared" si="5"/>
        <v>0</v>
      </c>
      <c r="S76" s="28"/>
    </row>
    <row r="77" spans="1:19" ht="45">
      <c r="A77" s="69" t="s">
        <v>249</v>
      </c>
      <c r="B77" s="59" t="s">
        <v>67</v>
      </c>
      <c r="C77" s="65" t="s">
        <v>87</v>
      </c>
      <c r="D77" s="70" t="s">
        <v>69</v>
      </c>
      <c r="E77" s="70" t="s">
        <v>248</v>
      </c>
      <c r="F77" s="70" t="s">
        <v>69</v>
      </c>
      <c r="G77" s="70" t="s">
        <v>76</v>
      </c>
      <c r="H77" s="71" t="s">
        <v>250</v>
      </c>
      <c r="I77" s="61"/>
      <c r="J77" s="61">
        <v>4408939.8</v>
      </c>
      <c r="K77" s="32"/>
      <c r="L77" s="32">
        <f t="shared" si="1"/>
        <v>0</v>
      </c>
      <c r="M77" s="28"/>
      <c r="N77" s="33">
        <f t="shared" si="2"/>
        <v>0</v>
      </c>
      <c r="O77" s="33">
        <f t="shared" si="3"/>
        <v>0</v>
      </c>
      <c r="P77" s="28"/>
      <c r="Q77" s="33">
        <f t="shared" si="4"/>
        <v>0</v>
      </c>
      <c r="R77" s="33">
        <f t="shared" si="5"/>
        <v>0</v>
      </c>
      <c r="S77" s="28"/>
    </row>
    <row r="78" spans="1:19" ht="22.5">
      <c r="A78" s="69" t="s">
        <v>251</v>
      </c>
      <c r="B78" s="59" t="s">
        <v>67</v>
      </c>
      <c r="C78" s="65" t="s">
        <v>87</v>
      </c>
      <c r="D78" s="70" t="s">
        <v>69</v>
      </c>
      <c r="E78" s="70" t="s">
        <v>248</v>
      </c>
      <c r="F78" s="70" t="s">
        <v>82</v>
      </c>
      <c r="G78" s="70" t="s">
        <v>76</v>
      </c>
      <c r="H78" s="71"/>
      <c r="I78" s="61">
        <f>I79</f>
        <v>0</v>
      </c>
      <c r="J78" s="61">
        <f>J79</f>
        <v>3595623</v>
      </c>
      <c r="K78" s="32">
        <f>K79</f>
        <v>0</v>
      </c>
      <c r="L78" s="32">
        <f t="shared" si="1"/>
        <v>0</v>
      </c>
      <c r="M78" s="28"/>
      <c r="N78" s="33">
        <f t="shared" si="2"/>
        <v>0</v>
      </c>
      <c r="O78" s="33">
        <f t="shared" si="3"/>
        <v>0</v>
      </c>
      <c r="P78" s="28"/>
      <c r="Q78" s="33">
        <f t="shared" si="4"/>
        <v>0</v>
      </c>
      <c r="R78" s="33">
        <f t="shared" si="5"/>
        <v>0</v>
      </c>
      <c r="S78" s="28"/>
    </row>
    <row r="79" spans="1:19" ht="14.25" customHeight="1">
      <c r="A79" s="69" t="s">
        <v>249</v>
      </c>
      <c r="B79" s="59" t="s">
        <v>67</v>
      </c>
      <c r="C79" s="65" t="s">
        <v>87</v>
      </c>
      <c r="D79" s="70" t="s">
        <v>69</v>
      </c>
      <c r="E79" s="70" t="s">
        <v>248</v>
      </c>
      <c r="F79" s="70" t="s">
        <v>82</v>
      </c>
      <c r="G79" s="70" t="s">
        <v>76</v>
      </c>
      <c r="H79" s="71" t="s">
        <v>250</v>
      </c>
      <c r="I79" s="61"/>
      <c r="J79" s="61">
        <v>3595623</v>
      </c>
      <c r="K79" s="32"/>
      <c r="L79" s="32">
        <f aca="true" t="shared" si="10" ref="L79:L142">K79</f>
        <v>0</v>
      </c>
      <c r="M79" s="28"/>
      <c r="N79" s="33">
        <f aca="true" t="shared" si="11" ref="N79:N142">K79*1.01205263085</f>
        <v>0</v>
      </c>
      <c r="O79" s="33">
        <f aca="true" t="shared" si="12" ref="O79:O144">N79</f>
        <v>0</v>
      </c>
      <c r="P79" s="28"/>
      <c r="Q79" s="33">
        <f aca="true" t="shared" si="13" ref="Q79:Q142">N79*1.00120587226</f>
        <v>0</v>
      </c>
      <c r="R79" s="33">
        <f aca="true" t="shared" si="14" ref="R79:R142">Q79</f>
        <v>0</v>
      </c>
      <c r="S79" s="28"/>
    </row>
    <row r="80" spans="1:19" ht="12.75">
      <c r="A80" s="103" t="s">
        <v>129</v>
      </c>
      <c r="B80" s="59" t="s">
        <v>67</v>
      </c>
      <c r="C80" s="66" t="s">
        <v>87</v>
      </c>
      <c r="D80" s="89" t="s">
        <v>82</v>
      </c>
      <c r="E80" s="70"/>
      <c r="F80" s="70"/>
      <c r="G80" s="70"/>
      <c r="H80" s="93"/>
      <c r="I80" s="61">
        <f>I83+I86+I88+I81+I90+I92+I95</f>
        <v>11061727.66</v>
      </c>
      <c r="J80" s="61">
        <f>J83+J86+J88+J81+J90+J92+J95</f>
        <v>17161977.05</v>
      </c>
      <c r="K80" s="32"/>
      <c r="L80" s="32">
        <f t="shared" si="10"/>
        <v>0</v>
      </c>
      <c r="M80" s="28"/>
      <c r="N80" s="33">
        <f t="shared" si="11"/>
        <v>0</v>
      </c>
      <c r="O80" s="33">
        <f t="shared" si="12"/>
        <v>0</v>
      </c>
      <c r="P80" s="28"/>
      <c r="Q80" s="33">
        <f t="shared" si="13"/>
        <v>0</v>
      </c>
      <c r="R80" s="33">
        <f t="shared" si="14"/>
        <v>0</v>
      </c>
      <c r="S80" s="28"/>
    </row>
    <row r="81" spans="1:19" ht="14.25" customHeight="1">
      <c r="A81" s="39" t="s">
        <v>252</v>
      </c>
      <c r="B81" s="59" t="s">
        <v>67</v>
      </c>
      <c r="C81" s="66" t="s">
        <v>87</v>
      </c>
      <c r="D81" s="89" t="s">
        <v>82</v>
      </c>
      <c r="E81" s="70" t="s">
        <v>107</v>
      </c>
      <c r="F81" s="70" t="s">
        <v>87</v>
      </c>
      <c r="G81" s="70" t="s">
        <v>74</v>
      </c>
      <c r="H81" s="93"/>
      <c r="I81" s="61">
        <f>I82</f>
        <v>397547.76</v>
      </c>
      <c r="J81" s="61">
        <f>J82</f>
        <v>111223.75</v>
      </c>
      <c r="K81" s="32"/>
      <c r="L81" s="32">
        <f t="shared" si="10"/>
        <v>0</v>
      </c>
      <c r="M81" s="28"/>
      <c r="N81" s="33">
        <f t="shared" si="11"/>
        <v>0</v>
      </c>
      <c r="O81" s="33">
        <f t="shared" si="12"/>
        <v>0</v>
      </c>
      <c r="P81" s="28"/>
      <c r="Q81" s="33">
        <f t="shared" si="13"/>
        <v>0</v>
      </c>
      <c r="R81" s="33">
        <f t="shared" si="14"/>
        <v>0</v>
      </c>
      <c r="S81" s="28"/>
    </row>
    <row r="82" spans="1:19" ht="14.25" customHeight="1">
      <c r="A82" s="39" t="s">
        <v>122</v>
      </c>
      <c r="B82" s="59" t="s">
        <v>67</v>
      </c>
      <c r="C82" s="66" t="s">
        <v>87</v>
      </c>
      <c r="D82" s="89" t="s">
        <v>82</v>
      </c>
      <c r="E82" s="70" t="s">
        <v>107</v>
      </c>
      <c r="F82" s="70" t="s">
        <v>87</v>
      </c>
      <c r="G82" s="70" t="s">
        <v>74</v>
      </c>
      <c r="H82" s="93" t="s">
        <v>242</v>
      </c>
      <c r="I82" s="61">
        <v>397547.76</v>
      </c>
      <c r="J82" s="61">
        <v>111223.75</v>
      </c>
      <c r="K82" s="32"/>
      <c r="L82" s="32">
        <f t="shared" si="10"/>
        <v>0</v>
      </c>
      <c r="M82" s="28"/>
      <c r="N82" s="33">
        <f t="shared" si="11"/>
        <v>0</v>
      </c>
      <c r="O82" s="33">
        <f t="shared" si="12"/>
        <v>0</v>
      </c>
      <c r="P82" s="28"/>
      <c r="Q82" s="33">
        <f t="shared" si="13"/>
        <v>0</v>
      </c>
      <c r="R82" s="33">
        <f t="shared" si="14"/>
        <v>0</v>
      </c>
      <c r="S82" s="28"/>
    </row>
    <row r="83" spans="1:19" ht="14.25" customHeight="1">
      <c r="A83" s="69" t="s">
        <v>130</v>
      </c>
      <c r="B83" s="59" t="s">
        <v>67</v>
      </c>
      <c r="C83" s="66" t="s">
        <v>87</v>
      </c>
      <c r="D83" s="89" t="s">
        <v>82</v>
      </c>
      <c r="E83" s="70" t="s">
        <v>131</v>
      </c>
      <c r="F83" s="89" t="s">
        <v>132</v>
      </c>
      <c r="G83" s="89" t="s">
        <v>132</v>
      </c>
      <c r="H83" s="93"/>
      <c r="I83" s="61">
        <f>I84</f>
        <v>1107292.9</v>
      </c>
      <c r="J83" s="61">
        <f>J84</f>
        <v>2120000</v>
      </c>
      <c r="K83" s="32"/>
      <c r="L83" s="32">
        <f t="shared" si="10"/>
        <v>0</v>
      </c>
      <c r="M83" s="28"/>
      <c r="N83" s="33">
        <f t="shared" si="11"/>
        <v>0</v>
      </c>
      <c r="O83" s="33">
        <f t="shared" si="12"/>
        <v>0</v>
      </c>
      <c r="P83" s="28"/>
      <c r="Q83" s="33">
        <f t="shared" si="13"/>
        <v>0</v>
      </c>
      <c r="R83" s="33">
        <f t="shared" si="14"/>
        <v>0</v>
      </c>
      <c r="S83" s="28"/>
    </row>
    <row r="84" spans="1:19" ht="15" customHeight="1">
      <c r="A84" s="97" t="s">
        <v>133</v>
      </c>
      <c r="B84" s="59" t="s">
        <v>67</v>
      </c>
      <c r="C84" s="66" t="s">
        <v>87</v>
      </c>
      <c r="D84" s="89" t="s">
        <v>82</v>
      </c>
      <c r="E84" s="70" t="s">
        <v>131</v>
      </c>
      <c r="F84" s="70" t="s">
        <v>82</v>
      </c>
      <c r="G84" s="70" t="s">
        <v>74</v>
      </c>
      <c r="H84" s="93"/>
      <c r="I84" s="61">
        <f>I85</f>
        <v>1107292.9</v>
      </c>
      <c r="J84" s="61">
        <f>J85</f>
        <v>2120000</v>
      </c>
      <c r="K84" s="50"/>
      <c r="L84" s="32">
        <f t="shared" si="10"/>
        <v>0</v>
      </c>
      <c r="M84" s="28"/>
      <c r="N84" s="33">
        <f t="shared" si="11"/>
        <v>0</v>
      </c>
      <c r="O84" s="33">
        <f t="shared" si="12"/>
        <v>0</v>
      </c>
      <c r="P84" s="28"/>
      <c r="Q84" s="33">
        <f t="shared" si="13"/>
        <v>0</v>
      </c>
      <c r="R84" s="33">
        <f t="shared" si="14"/>
        <v>0</v>
      </c>
      <c r="S84" s="28"/>
    </row>
    <row r="85" spans="1:19" ht="27.75" customHeight="1">
      <c r="A85" s="35" t="s">
        <v>253</v>
      </c>
      <c r="B85" s="59" t="s">
        <v>67</v>
      </c>
      <c r="C85" s="66" t="s">
        <v>87</v>
      </c>
      <c r="D85" s="89" t="s">
        <v>82</v>
      </c>
      <c r="E85" s="70" t="s">
        <v>131</v>
      </c>
      <c r="F85" s="89" t="s">
        <v>82</v>
      </c>
      <c r="G85" s="89" t="s">
        <v>74</v>
      </c>
      <c r="H85" s="93" t="s">
        <v>134</v>
      </c>
      <c r="I85" s="61">
        <v>1107292.9</v>
      </c>
      <c r="J85" s="61">
        <f>1120000+1000000</f>
        <v>2120000</v>
      </c>
      <c r="K85" s="32"/>
      <c r="L85" s="32">
        <f t="shared" si="10"/>
        <v>0</v>
      </c>
      <c r="M85" s="28"/>
      <c r="N85" s="33">
        <f t="shared" si="11"/>
        <v>0</v>
      </c>
      <c r="O85" s="33">
        <f t="shared" si="12"/>
        <v>0</v>
      </c>
      <c r="P85" s="28"/>
      <c r="Q85" s="33">
        <f t="shared" si="13"/>
        <v>0</v>
      </c>
      <c r="R85" s="33">
        <f t="shared" si="14"/>
        <v>0</v>
      </c>
      <c r="S85" s="28"/>
    </row>
    <row r="86" spans="1:19" ht="14.25" customHeight="1">
      <c r="A86" s="39" t="s">
        <v>252</v>
      </c>
      <c r="B86" s="59" t="s">
        <v>67</v>
      </c>
      <c r="C86" s="66" t="s">
        <v>87</v>
      </c>
      <c r="D86" s="89" t="s">
        <v>82</v>
      </c>
      <c r="E86" s="70" t="s">
        <v>159</v>
      </c>
      <c r="F86" s="89" t="s">
        <v>254</v>
      </c>
      <c r="G86" s="89" t="s">
        <v>74</v>
      </c>
      <c r="H86" s="93"/>
      <c r="I86" s="61">
        <f>I87</f>
        <v>6000000</v>
      </c>
      <c r="J86" s="61">
        <f>J87</f>
        <v>7506000</v>
      </c>
      <c r="K86" s="50"/>
      <c r="L86" s="32">
        <f t="shared" si="10"/>
        <v>0</v>
      </c>
      <c r="M86" s="28"/>
      <c r="N86" s="33">
        <f t="shared" si="11"/>
        <v>0</v>
      </c>
      <c r="O86" s="33">
        <f t="shared" si="12"/>
        <v>0</v>
      </c>
      <c r="P86" s="28"/>
      <c r="Q86" s="33">
        <f t="shared" si="13"/>
        <v>0</v>
      </c>
      <c r="R86" s="33">
        <f t="shared" si="14"/>
        <v>0</v>
      </c>
      <c r="S86" s="28"/>
    </row>
    <row r="87" spans="1:19" ht="14.25" customHeight="1">
      <c r="A87" s="39" t="s">
        <v>122</v>
      </c>
      <c r="B87" s="59" t="s">
        <v>67</v>
      </c>
      <c r="C87" s="66" t="s">
        <v>87</v>
      </c>
      <c r="D87" s="89" t="s">
        <v>82</v>
      </c>
      <c r="E87" s="70" t="s">
        <v>159</v>
      </c>
      <c r="F87" s="89" t="s">
        <v>254</v>
      </c>
      <c r="G87" s="89" t="s">
        <v>74</v>
      </c>
      <c r="H87" s="93" t="s">
        <v>123</v>
      </c>
      <c r="I87" s="61">
        <v>6000000</v>
      </c>
      <c r="J87" s="61">
        <v>7506000</v>
      </c>
      <c r="K87" s="32"/>
      <c r="L87" s="32">
        <f t="shared" si="10"/>
        <v>0</v>
      </c>
      <c r="M87" s="28"/>
      <c r="N87" s="33">
        <f t="shared" si="11"/>
        <v>0</v>
      </c>
      <c r="O87" s="33">
        <f t="shared" si="12"/>
        <v>0</v>
      </c>
      <c r="P87" s="28"/>
      <c r="Q87" s="33">
        <f t="shared" si="13"/>
        <v>0</v>
      </c>
      <c r="R87" s="33">
        <f t="shared" si="14"/>
        <v>0</v>
      </c>
      <c r="S87" s="28"/>
    </row>
    <row r="88" spans="1:19" ht="58.5" customHeight="1">
      <c r="A88" s="39" t="s">
        <v>255</v>
      </c>
      <c r="B88" s="59" t="s">
        <v>67</v>
      </c>
      <c r="C88" s="66" t="s">
        <v>87</v>
      </c>
      <c r="D88" s="89" t="s">
        <v>82</v>
      </c>
      <c r="E88" s="70" t="s">
        <v>256</v>
      </c>
      <c r="F88" s="89" t="s">
        <v>74</v>
      </c>
      <c r="G88" s="89" t="s">
        <v>74</v>
      </c>
      <c r="H88" s="93"/>
      <c r="I88" s="61">
        <f>I89</f>
        <v>2256887</v>
      </c>
      <c r="J88" s="61">
        <f>J89</f>
        <v>2457421</v>
      </c>
      <c r="K88" s="32">
        <f>K89</f>
        <v>0</v>
      </c>
      <c r="L88" s="32">
        <f t="shared" si="10"/>
        <v>0</v>
      </c>
      <c r="M88" s="28"/>
      <c r="N88" s="33">
        <f t="shared" si="11"/>
        <v>0</v>
      </c>
      <c r="O88" s="33">
        <f t="shared" si="12"/>
        <v>0</v>
      </c>
      <c r="P88" s="28"/>
      <c r="Q88" s="33">
        <f t="shared" si="13"/>
        <v>0</v>
      </c>
      <c r="R88" s="33">
        <f t="shared" si="14"/>
        <v>0</v>
      </c>
      <c r="S88" s="28"/>
    </row>
    <row r="89" spans="1:19" ht="22.5">
      <c r="A89" s="39" t="s">
        <v>257</v>
      </c>
      <c r="B89" s="59" t="s">
        <v>67</v>
      </c>
      <c r="C89" s="66" t="s">
        <v>87</v>
      </c>
      <c r="D89" s="89" t="s">
        <v>82</v>
      </c>
      <c r="E89" s="70" t="s">
        <v>256</v>
      </c>
      <c r="F89" s="89" t="s">
        <v>74</v>
      </c>
      <c r="G89" s="89" t="s">
        <v>74</v>
      </c>
      <c r="H89" s="93" t="s">
        <v>123</v>
      </c>
      <c r="I89" s="61">
        <v>2256887</v>
      </c>
      <c r="J89" s="61">
        <v>2457421</v>
      </c>
      <c r="K89" s="32"/>
      <c r="L89" s="32">
        <f t="shared" si="10"/>
        <v>0</v>
      </c>
      <c r="M89" s="28"/>
      <c r="N89" s="33">
        <f t="shared" si="11"/>
        <v>0</v>
      </c>
      <c r="O89" s="33">
        <f t="shared" si="12"/>
        <v>0</v>
      </c>
      <c r="P89" s="28"/>
      <c r="Q89" s="33">
        <f t="shared" si="13"/>
        <v>0</v>
      </c>
      <c r="R89" s="33">
        <f t="shared" si="14"/>
        <v>0</v>
      </c>
      <c r="S89" s="28"/>
    </row>
    <row r="90" spans="1:19" ht="25.5" customHeight="1">
      <c r="A90" s="39" t="s">
        <v>258</v>
      </c>
      <c r="B90" s="59" t="s">
        <v>67</v>
      </c>
      <c r="C90" s="66" t="s">
        <v>87</v>
      </c>
      <c r="D90" s="89" t="s">
        <v>82</v>
      </c>
      <c r="E90" s="70" t="s">
        <v>256</v>
      </c>
      <c r="F90" s="89" t="s">
        <v>74</v>
      </c>
      <c r="G90" s="89" t="s">
        <v>69</v>
      </c>
      <c r="H90" s="93"/>
      <c r="I90" s="61">
        <f>I91</f>
        <v>200000</v>
      </c>
      <c r="J90" s="61">
        <f>J91</f>
        <v>167332.3</v>
      </c>
      <c r="K90" s="32">
        <f>K91</f>
        <v>0</v>
      </c>
      <c r="L90" s="32">
        <f t="shared" si="10"/>
        <v>0</v>
      </c>
      <c r="M90" s="28"/>
      <c r="N90" s="33">
        <f t="shared" si="11"/>
        <v>0</v>
      </c>
      <c r="O90" s="33">
        <f t="shared" si="12"/>
        <v>0</v>
      </c>
      <c r="P90" s="28"/>
      <c r="Q90" s="33">
        <f t="shared" si="13"/>
        <v>0</v>
      </c>
      <c r="R90" s="33">
        <f t="shared" si="14"/>
        <v>0</v>
      </c>
      <c r="S90" s="28"/>
    </row>
    <row r="91" spans="1:19" ht="15.75" customHeight="1">
      <c r="A91" s="35" t="s">
        <v>77</v>
      </c>
      <c r="B91" s="59" t="s">
        <v>67</v>
      </c>
      <c r="C91" s="66" t="s">
        <v>87</v>
      </c>
      <c r="D91" s="89" t="s">
        <v>82</v>
      </c>
      <c r="E91" s="70" t="s">
        <v>256</v>
      </c>
      <c r="F91" s="89" t="s">
        <v>74</v>
      </c>
      <c r="G91" s="89" t="s">
        <v>69</v>
      </c>
      <c r="H91" s="93" t="s">
        <v>78</v>
      </c>
      <c r="I91" s="61">
        <v>200000</v>
      </c>
      <c r="J91" s="61">
        <v>167332.3</v>
      </c>
      <c r="K91" s="32"/>
      <c r="L91" s="32">
        <f t="shared" si="10"/>
        <v>0</v>
      </c>
      <c r="M91" s="28"/>
      <c r="N91" s="33">
        <f t="shared" si="11"/>
        <v>0</v>
      </c>
      <c r="O91" s="33">
        <f t="shared" si="12"/>
        <v>0</v>
      </c>
      <c r="P91" s="28"/>
      <c r="Q91" s="33">
        <f t="shared" si="13"/>
        <v>0</v>
      </c>
      <c r="R91" s="33">
        <f t="shared" si="14"/>
        <v>0</v>
      </c>
      <c r="S91" s="28"/>
    </row>
    <row r="92" spans="1:19" ht="15" customHeight="1">
      <c r="A92" s="39" t="s">
        <v>259</v>
      </c>
      <c r="B92" s="59" t="s">
        <v>67</v>
      </c>
      <c r="C92" s="66" t="s">
        <v>87</v>
      </c>
      <c r="D92" s="89" t="s">
        <v>82</v>
      </c>
      <c r="E92" s="70" t="s">
        <v>160</v>
      </c>
      <c r="F92" s="89" t="s">
        <v>84</v>
      </c>
      <c r="G92" s="89" t="s">
        <v>74</v>
      </c>
      <c r="H92" s="93"/>
      <c r="I92" s="61">
        <f>I93+I94</f>
        <v>1100000</v>
      </c>
      <c r="J92" s="61">
        <f>J93+J94</f>
        <v>4700000</v>
      </c>
      <c r="K92" s="32"/>
      <c r="L92" s="32">
        <f t="shared" si="10"/>
        <v>0</v>
      </c>
      <c r="M92" s="28"/>
      <c r="N92" s="33">
        <f t="shared" si="11"/>
        <v>0</v>
      </c>
      <c r="O92" s="33">
        <f t="shared" si="12"/>
        <v>0</v>
      </c>
      <c r="P92" s="28"/>
      <c r="Q92" s="33">
        <f t="shared" si="13"/>
        <v>0</v>
      </c>
      <c r="R92" s="33">
        <f t="shared" si="14"/>
        <v>0</v>
      </c>
      <c r="S92" s="28"/>
    </row>
    <row r="93" spans="1:19" ht="15" customHeight="1">
      <c r="A93" s="39" t="s">
        <v>122</v>
      </c>
      <c r="B93" s="59" t="s">
        <v>67</v>
      </c>
      <c r="C93" s="66" t="s">
        <v>87</v>
      </c>
      <c r="D93" s="89" t="s">
        <v>82</v>
      </c>
      <c r="E93" s="70" t="s">
        <v>160</v>
      </c>
      <c r="F93" s="89" t="s">
        <v>84</v>
      </c>
      <c r="G93" s="89" t="s">
        <v>74</v>
      </c>
      <c r="H93" s="93" t="s">
        <v>123</v>
      </c>
      <c r="I93" s="61"/>
      <c r="J93" s="61">
        <v>3800000</v>
      </c>
      <c r="K93" s="32"/>
      <c r="L93" s="32">
        <f t="shared" si="10"/>
        <v>0</v>
      </c>
      <c r="M93" s="28"/>
      <c r="N93" s="33">
        <f t="shared" si="11"/>
        <v>0</v>
      </c>
      <c r="O93" s="33">
        <f t="shared" si="12"/>
        <v>0</v>
      </c>
      <c r="P93" s="28"/>
      <c r="Q93" s="33">
        <f t="shared" si="13"/>
        <v>0</v>
      </c>
      <c r="R93" s="33">
        <f t="shared" si="14"/>
        <v>0</v>
      </c>
      <c r="S93" s="28"/>
    </row>
    <row r="94" spans="1:19" ht="15" customHeight="1">
      <c r="A94" s="35" t="s">
        <v>77</v>
      </c>
      <c r="B94" s="59" t="s">
        <v>67</v>
      </c>
      <c r="C94" s="66" t="s">
        <v>87</v>
      </c>
      <c r="D94" s="89" t="s">
        <v>82</v>
      </c>
      <c r="E94" s="70" t="s">
        <v>160</v>
      </c>
      <c r="F94" s="89" t="s">
        <v>84</v>
      </c>
      <c r="G94" s="89" t="s">
        <v>74</v>
      </c>
      <c r="H94" s="93" t="s">
        <v>78</v>
      </c>
      <c r="I94" s="61">
        <v>1100000</v>
      </c>
      <c r="J94" s="61">
        <v>900000</v>
      </c>
      <c r="K94" s="32"/>
      <c r="L94" s="32">
        <f t="shared" si="10"/>
        <v>0</v>
      </c>
      <c r="M94" s="28"/>
      <c r="N94" s="33">
        <f t="shared" si="11"/>
        <v>0</v>
      </c>
      <c r="O94" s="33">
        <f t="shared" si="12"/>
        <v>0</v>
      </c>
      <c r="P94" s="28"/>
      <c r="Q94" s="33">
        <f t="shared" si="13"/>
        <v>0</v>
      </c>
      <c r="R94" s="33">
        <f t="shared" si="14"/>
        <v>0</v>
      </c>
      <c r="S94" s="28"/>
    </row>
    <row r="95" spans="1:19" ht="33.75">
      <c r="A95" s="39" t="s">
        <v>260</v>
      </c>
      <c r="B95" s="59" t="s">
        <v>67</v>
      </c>
      <c r="C95" s="66" t="s">
        <v>87</v>
      </c>
      <c r="D95" s="89" t="s">
        <v>82</v>
      </c>
      <c r="E95" s="70" t="s">
        <v>160</v>
      </c>
      <c r="F95" s="89" t="s">
        <v>84</v>
      </c>
      <c r="G95" s="89" t="s">
        <v>69</v>
      </c>
      <c r="H95" s="93"/>
      <c r="I95" s="61">
        <f>I96</f>
        <v>0</v>
      </c>
      <c r="J95" s="61">
        <f>J96</f>
        <v>100000</v>
      </c>
      <c r="K95" s="32">
        <f>K96+K97</f>
        <v>104000</v>
      </c>
      <c r="L95" s="32">
        <f t="shared" si="10"/>
        <v>104000</v>
      </c>
      <c r="M95" s="28"/>
      <c r="N95" s="33">
        <f t="shared" si="11"/>
        <v>105253.4736084</v>
      </c>
      <c r="O95" s="33">
        <f t="shared" si="12"/>
        <v>105253.4736084</v>
      </c>
      <c r="P95" s="28"/>
      <c r="Q95" s="33">
        <f t="shared" si="13"/>
        <v>105380.395852493</v>
      </c>
      <c r="R95" s="33">
        <f t="shared" si="14"/>
        <v>105380.395852493</v>
      </c>
      <c r="S95" s="28"/>
    </row>
    <row r="96" spans="1:19" ht="14.25" customHeight="1">
      <c r="A96" s="35" t="s">
        <v>77</v>
      </c>
      <c r="B96" s="59" t="s">
        <v>67</v>
      </c>
      <c r="C96" s="66" t="s">
        <v>87</v>
      </c>
      <c r="D96" s="89" t="s">
        <v>82</v>
      </c>
      <c r="E96" s="70" t="s">
        <v>160</v>
      </c>
      <c r="F96" s="89" t="s">
        <v>84</v>
      </c>
      <c r="G96" s="89" t="s">
        <v>69</v>
      </c>
      <c r="H96" s="93" t="s">
        <v>78</v>
      </c>
      <c r="I96" s="61"/>
      <c r="J96" s="61">
        <v>100000</v>
      </c>
      <c r="K96" s="32"/>
      <c r="L96" s="32">
        <f t="shared" si="10"/>
        <v>0</v>
      </c>
      <c r="M96" s="28"/>
      <c r="N96" s="33">
        <f t="shared" si="11"/>
        <v>0</v>
      </c>
      <c r="O96" s="33">
        <f t="shared" si="12"/>
        <v>0</v>
      </c>
      <c r="P96" s="32"/>
      <c r="Q96" s="33">
        <f t="shared" si="13"/>
        <v>0</v>
      </c>
      <c r="R96" s="33">
        <f t="shared" si="14"/>
        <v>0</v>
      </c>
      <c r="S96" s="28"/>
    </row>
    <row r="97" spans="1:19" ht="15" customHeight="1">
      <c r="A97" s="103" t="s">
        <v>135</v>
      </c>
      <c r="B97" s="59" t="s">
        <v>67</v>
      </c>
      <c r="C97" s="66" t="s">
        <v>87</v>
      </c>
      <c r="D97" s="70" t="s">
        <v>87</v>
      </c>
      <c r="E97" s="70"/>
      <c r="F97" s="70"/>
      <c r="G97" s="70"/>
      <c r="H97" s="93"/>
      <c r="I97" s="61">
        <f>I98</f>
        <v>39000</v>
      </c>
      <c r="J97" s="61">
        <f>J98</f>
        <v>39000</v>
      </c>
      <c r="K97" s="61">
        <f>K98</f>
        <v>104000</v>
      </c>
      <c r="L97" s="32">
        <f t="shared" si="10"/>
        <v>104000</v>
      </c>
      <c r="M97" s="28"/>
      <c r="N97" s="33">
        <f t="shared" si="11"/>
        <v>105253.4736084</v>
      </c>
      <c r="O97" s="33">
        <f t="shared" si="12"/>
        <v>105253.4736084</v>
      </c>
      <c r="P97" s="32"/>
      <c r="Q97" s="33">
        <f t="shared" si="13"/>
        <v>105380.395852493</v>
      </c>
      <c r="R97" s="33">
        <f t="shared" si="14"/>
        <v>105380.395852493</v>
      </c>
      <c r="S97" s="28"/>
    </row>
    <row r="98" spans="1:19" ht="12" customHeight="1">
      <c r="A98" s="69" t="s">
        <v>113</v>
      </c>
      <c r="B98" s="59" t="s">
        <v>67</v>
      </c>
      <c r="C98" s="60" t="s">
        <v>87</v>
      </c>
      <c r="D98" s="70" t="s">
        <v>87</v>
      </c>
      <c r="E98" s="70" t="s">
        <v>114</v>
      </c>
      <c r="F98" s="70" t="s">
        <v>74</v>
      </c>
      <c r="G98" s="70" t="s">
        <v>74</v>
      </c>
      <c r="H98" s="71"/>
      <c r="I98" s="61">
        <f>I99</f>
        <v>39000</v>
      </c>
      <c r="J98" s="61">
        <f>J99</f>
        <v>39000</v>
      </c>
      <c r="K98" s="32">
        <f>K100</f>
        <v>104000</v>
      </c>
      <c r="L98" s="32">
        <f t="shared" si="10"/>
        <v>104000</v>
      </c>
      <c r="M98" s="28"/>
      <c r="N98" s="33">
        <f t="shared" si="11"/>
        <v>105253.4736084</v>
      </c>
      <c r="O98" s="33">
        <f t="shared" si="12"/>
        <v>105253.4736084</v>
      </c>
      <c r="P98" s="32"/>
      <c r="Q98" s="33">
        <f t="shared" si="13"/>
        <v>105380.395852493</v>
      </c>
      <c r="R98" s="33">
        <f t="shared" si="14"/>
        <v>105380.395852493</v>
      </c>
      <c r="S98" s="28"/>
    </row>
    <row r="99" spans="1:19" ht="12.75">
      <c r="A99" s="69" t="s">
        <v>261</v>
      </c>
      <c r="B99" s="59" t="s">
        <v>67</v>
      </c>
      <c r="C99" s="60" t="s">
        <v>87</v>
      </c>
      <c r="D99" s="70" t="s">
        <v>87</v>
      </c>
      <c r="E99" s="70" t="s">
        <v>114</v>
      </c>
      <c r="F99" s="70" t="s">
        <v>69</v>
      </c>
      <c r="G99" s="70" t="s">
        <v>74</v>
      </c>
      <c r="H99" s="71"/>
      <c r="I99" s="61">
        <f>I100</f>
        <v>39000</v>
      </c>
      <c r="J99" s="61">
        <f>J100</f>
        <v>39000</v>
      </c>
      <c r="K99" s="32">
        <f>K100</f>
        <v>104000</v>
      </c>
      <c r="L99" s="32">
        <f t="shared" si="10"/>
        <v>104000</v>
      </c>
      <c r="M99" s="28"/>
      <c r="N99" s="33">
        <f t="shared" si="11"/>
        <v>105253.4736084</v>
      </c>
      <c r="O99" s="33">
        <f t="shared" si="12"/>
        <v>105253.4736084</v>
      </c>
      <c r="P99" s="28"/>
      <c r="Q99" s="33">
        <f t="shared" si="13"/>
        <v>105380.395852493</v>
      </c>
      <c r="R99" s="33">
        <f t="shared" si="14"/>
        <v>105380.395852493</v>
      </c>
      <c r="S99" s="28"/>
    </row>
    <row r="100" spans="1:19" ht="15" customHeight="1">
      <c r="A100" s="35" t="s">
        <v>77</v>
      </c>
      <c r="B100" s="59" t="s">
        <v>67</v>
      </c>
      <c r="C100" s="65" t="s">
        <v>87</v>
      </c>
      <c r="D100" s="70" t="s">
        <v>87</v>
      </c>
      <c r="E100" s="70" t="s">
        <v>114</v>
      </c>
      <c r="F100" s="89" t="s">
        <v>69</v>
      </c>
      <c r="G100" s="89" t="s">
        <v>74</v>
      </c>
      <c r="H100" s="71" t="s">
        <v>78</v>
      </c>
      <c r="I100" s="61">
        <v>39000</v>
      </c>
      <c r="J100" s="61">
        <v>39000</v>
      </c>
      <c r="K100" s="32">
        <v>104000</v>
      </c>
      <c r="L100" s="32">
        <f t="shared" si="10"/>
        <v>104000</v>
      </c>
      <c r="M100" s="28"/>
      <c r="N100" s="33">
        <f t="shared" si="11"/>
        <v>105253.4736084</v>
      </c>
      <c r="O100" s="33">
        <f t="shared" si="12"/>
        <v>105253.4736084</v>
      </c>
      <c r="P100" s="28"/>
      <c r="Q100" s="33">
        <f t="shared" si="13"/>
        <v>105380.395852493</v>
      </c>
      <c r="R100" s="33">
        <f t="shared" si="14"/>
        <v>105380.395852493</v>
      </c>
      <c r="S100" s="28"/>
    </row>
    <row r="101" spans="1:19" ht="12.75">
      <c r="A101" s="69" t="s">
        <v>136</v>
      </c>
      <c r="B101" s="59" t="s">
        <v>67</v>
      </c>
      <c r="C101" s="65" t="s">
        <v>117</v>
      </c>
      <c r="D101" s="70"/>
      <c r="E101" s="70"/>
      <c r="F101" s="70"/>
      <c r="G101" s="70"/>
      <c r="H101" s="71"/>
      <c r="I101" s="61">
        <f>I102+I121+I165+I160</f>
        <v>245763672.69999996</v>
      </c>
      <c r="J101" s="61">
        <f>J102+J121+J165+J160</f>
        <v>279051000.55</v>
      </c>
      <c r="K101" s="61">
        <f>K102+K121+K165+K160</f>
        <v>258688100</v>
      </c>
      <c r="L101" s="32">
        <f t="shared" si="10"/>
        <v>258688100</v>
      </c>
      <c r="M101" s="28"/>
      <c r="N101" s="33">
        <f t="shared" si="11"/>
        <v>261805972.17458788</v>
      </c>
      <c r="O101" s="33">
        <f t="shared" si="12"/>
        <v>261805972.17458788</v>
      </c>
      <c r="P101" s="28"/>
      <c r="Q101" s="33">
        <f t="shared" si="13"/>
        <v>262121676.7339355</v>
      </c>
      <c r="R101" s="33">
        <f t="shared" si="14"/>
        <v>262121676.7339355</v>
      </c>
      <c r="S101" s="28"/>
    </row>
    <row r="102" spans="1:19" ht="12.75">
      <c r="A102" s="103" t="s">
        <v>137</v>
      </c>
      <c r="B102" s="59" t="s">
        <v>67</v>
      </c>
      <c r="C102" s="65" t="s">
        <v>117</v>
      </c>
      <c r="D102" s="70" t="s">
        <v>69</v>
      </c>
      <c r="E102" s="70"/>
      <c r="F102" s="70"/>
      <c r="G102" s="70"/>
      <c r="H102" s="71"/>
      <c r="I102" s="61">
        <f>I103+I109+I114+I117</f>
        <v>49629566.65</v>
      </c>
      <c r="J102" s="61">
        <f>J103+J109+J114+J117+J119</f>
        <v>54758868.45</v>
      </c>
      <c r="K102" s="61">
        <f>K103+K109+K114+K117+K119</f>
        <v>46924000</v>
      </c>
      <c r="L102" s="32">
        <f t="shared" si="10"/>
        <v>46924000</v>
      </c>
      <c r="M102" s="28"/>
      <c r="N102" s="33">
        <f t="shared" si="11"/>
        <v>47489557.6500054</v>
      </c>
      <c r="O102" s="33">
        <f t="shared" si="12"/>
        <v>47489557.6500054</v>
      </c>
      <c r="P102" s="28"/>
      <c r="Q102" s="33">
        <f t="shared" si="13"/>
        <v>47546823.990215205</v>
      </c>
      <c r="R102" s="33">
        <f t="shared" si="14"/>
        <v>47546823.990215205</v>
      </c>
      <c r="S102" s="28"/>
    </row>
    <row r="103" spans="1:19" ht="13.5" customHeight="1">
      <c r="A103" s="69" t="s">
        <v>138</v>
      </c>
      <c r="B103" s="59" t="s">
        <v>67</v>
      </c>
      <c r="C103" s="65" t="s">
        <v>117</v>
      </c>
      <c r="D103" s="70" t="s">
        <v>69</v>
      </c>
      <c r="E103" s="70" t="s">
        <v>139</v>
      </c>
      <c r="F103" s="70" t="s">
        <v>74</v>
      </c>
      <c r="G103" s="70" t="s">
        <v>74</v>
      </c>
      <c r="H103" s="71"/>
      <c r="I103" s="61">
        <f>I104+I106</f>
        <v>48240352.18</v>
      </c>
      <c r="J103" s="61">
        <f>J104+J106</f>
        <v>46364020.45</v>
      </c>
      <c r="K103" s="61">
        <f>K104+K106</f>
        <v>45498000</v>
      </c>
      <c r="L103" s="32">
        <f t="shared" si="10"/>
        <v>45498000</v>
      </c>
      <c r="M103" s="28"/>
      <c r="N103" s="33">
        <f t="shared" si="11"/>
        <v>46046370.598413296</v>
      </c>
      <c r="O103" s="33">
        <f t="shared" si="12"/>
        <v>46046370.598413296</v>
      </c>
      <c r="P103" s="28"/>
      <c r="Q103" s="33">
        <f t="shared" si="13"/>
        <v>46101896.6393916</v>
      </c>
      <c r="R103" s="33">
        <f t="shared" si="14"/>
        <v>46101896.6393916</v>
      </c>
      <c r="S103" s="28"/>
    </row>
    <row r="104" spans="1:19" ht="33.75">
      <c r="A104" s="69" t="s">
        <v>262</v>
      </c>
      <c r="B104" s="59" t="s">
        <v>67</v>
      </c>
      <c r="C104" s="65" t="s">
        <v>117</v>
      </c>
      <c r="D104" s="70" t="s">
        <v>69</v>
      </c>
      <c r="E104" s="70" t="s">
        <v>139</v>
      </c>
      <c r="F104" s="70" t="s">
        <v>69</v>
      </c>
      <c r="G104" s="70" t="s">
        <v>74</v>
      </c>
      <c r="H104" s="71"/>
      <c r="I104" s="61">
        <f>I105</f>
        <v>524175.12</v>
      </c>
      <c r="J104" s="61">
        <f>J105</f>
        <v>12811.45</v>
      </c>
      <c r="K104" s="61">
        <f>K105</f>
        <v>0</v>
      </c>
      <c r="L104" s="32">
        <f t="shared" si="10"/>
        <v>0</v>
      </c>
      <c r="M104" s="28"/>
      <c r="N104" s="33">
        <f t="shared" si="11"/>
        <v>0</v>
      </c>
      <c r="O104" s="33">
        <f t="shared" si="12"/>
        <v>0</v>
      </c>
      <c r="P104" s="28"/>
      <c r="Q104" s="33">
        <f t="shared" si="13"/>
        <v>0</v>
      </c>
      <c r="R104" s="33">
        <f t="shared" si="14"/>
        <v>0</v>
      </c>
      <c r="S104" s="28"/>
    </row>
    <row r="105" spans="1:19" ht="17.25" customHeight="1">
      <c r="A105" s="69" t="s">
        <v>142</v>
      </c>
      <c r="B105" s="59" t="s">
        <v>67</v>
      </c>
      <c r="C105" s="65" t="s">
        <v>117</v>
      </c>
      <c r="D105" s="70" t="s">
        <v>69</v>
      </c>
      <c r="E105" s="70" t="s">
        <v>139</v>
      </c>
      <c r="F105" s="70" t="s">
        <v>69</v>
      </c>
      <c r="G105" s="70" t="s">
        <v>74</v>
      </c>
      <c r="H105" s="71" t="s">
        <v>102</v>
      </c>
      <c r="I105" s="61">
        <f>125888.5+317343.42+80943.2</f>
        <v>524175.12</v>
      </c>
      <c r="J105" s="61">
        <v>12811.45</v>
      </c>
      <c r="K105" s="50"/>
      <c r="L105" s="32">
        <f t="shared" si="10"/>
        <v>0</v>
      </c>
      <c r="M105" s="28"/>
      <c r="N105" s="33">
        <f t="shared" si="11"/>
        <v>0</v>
      </c>
      <c r="O105" s="33">
        <f t="shared" si="12"/>
        <v>0</v>
      </c>
      <c r="P105" s="28"/>
      <c r="Q105" s="33">
        <f t="shared" si="13"/>
        <v>0</v>
      </c>
      <c r="R105" s="33">
        <f t="shared" si="14"/>
        <v>0</v>
      </c>
      <c r="S105" s="28"/>
    </row>
    <row r="106" spans="1:19" ht="12.75">
      <c r="A106" s="69" t="s">
        <v>140</v>
      </c>
      <c r="B106" s="59" t="s">
        <v>67</v>
      </c>
      <c r="C106" s="66" t="s">
        <v>117</v>
      </c>
      <c r="D106" s="89" t="s">
        <v>69</v>
      </c>
      <c r="E106" s="70" t="s">
        <v>139</v>
      </c>
      <c r="F106" s="89" t="s">
        <v>141</v>
      </c>
      <c r="G106" s="89" t="s">
        <v>132</v>
      </c>
      <c r="H106" s="71"/>
      <c r="I106" s="61">
        <f>SUM(I107:I108)</f>
        <v>47716177.06</v>
      </c>
      <c r="J106" s="61">
        <f>SUM(J107:J108)</f>
        <v>46351209</v>
      </c>
      <c r="K106" s="61">
        <f>SUM(K107:K108)</f>
        <v>45498000</v>
      </c>
      <c r="L106" s="32">
        <f t="shared" si="10"/>
        <v>45498000</v>
      </c>
      <c r="M106" s="28"/>
      <c r="N106" s="33">
        <f t="shared" si="11"/>
        <v>46046370.598413296</v>
      </c>
      <c r="O106" s="33">
        <f t="shared" si="12"/>
        <v>46046370.598413296</v>
      </c>
      <c r="P106" s="28"/>
      <c r="Q106" s="33">
        <f t="shared" si="13"/>
        <v>46101896.6393916</v>
      </c>
      <c r="R106" s="33">
        <f t="shared" si="14"/>
        <v>46101896.6393916</v>
      </c>
      <c r="S106" s="28"/>
    </row>
    <row r="107" spans="1:19" ht="12.75">
      <c r="A107" s="69" t="s">
        <v>142</v>
      </c>
      <c r="B107" s="59" t="s">
        <v>67</v>
      </c>
      <c r="C107" s="66" t="s">
        <v>117</v>
      </c>
      <c r="D107" s="89" t="s">
        <v>69</v>
      </c>
      <c r="E107" s="70" t="s">
        <v>139</v>
      </c>
      <c r="F107" s="89" t="s">
        <v>141</v>
      </c>
      <c r="G107" s="89" t="s">
        <v>74</v>
      </c>
      <c r="H107" s="93" t="s">
        <v>102</v>
      </c>
      <c r="I107" s="61">
        <f>36631126.54+3835000</f>
        <v>40466126.54</v>
      </c>
      <c r="J107" s="61">
        <v>39529709</v>
      </c>
      <c r="K107" s="32">
        <v>38698000</v>
      </c>
      <c r="L107" s="32">
        <f t="shared" si="10"/>
        <v>38698000</v>
      </c>
      <c r="M107" s="28"/>
      <c r="N107" s="33">
        <f t="shared" si="11"/>
        <v>39164412.708633296</v>
      </c>
      <c r="O107" s="33">
        <f t="shared" si="12"/>
        <v>39164412.708633296</v>
      </c>
      <c r="P107" s="28"/>
      <c r="Q107" s="33">
        <f t="shared" si="13"/>
        <v>39211639.98749782</v>
      </c>
      <c r="R107" s="33">
        <f t="shared" si="14"/>
        <v>39211639.98749782</v>
      </c>
      <c r="S107" s="28"/>
    </row>
    <row r="108" spans="1:19" ht="22.5">
      <c r="A108" s="69" t="s">
        <v>144</v>
      </c>
      <c r="B108" s="59" t="s">
        <v>67</v>
      </c>
      <c r="C108" s="66" t="s">
        <v>117</v>
      </c>
      <c r="D108" s="89" t="s">
        <v>69</v>
      </c>
      <c r="E108" s="70" t="s">
        <v>139</v>
      </c>
      <c r="F108" s="89" t="s">
        <v>141</v>
      </c>
      <c r="G108" s="89" t="s">
        <v>69</v>
      </c>
      <c r="H108" s="93" t="s">
        <v>102</v>
      </c>
      <c r="I108" s="61">
        <v>7250050.52</v>
      </c>
      <c r="J108" s="61">
        <v>6821500</v>
      </c>
      <c r="K108" s="32">
        <v>6800000</v>
      </c>
      <c r="L108" s="32">
        <f t="shared" si="10"/>
        <v>6800000</v>
      </c>
      <c r="M108" s="28"/>
      <c r="N108" s="33">
        <f t="shared" si="11"/>
        <v>6881957.88978</v>
      </c>
      <c r="O108" s="33">
        <f t="shared" si="12"/>
        <v>6881957.88978</v>
      </c>
      <c r="P108" s="28"/>
      <c r="Q108" s="33">
        <f t="shared" si="13"/>
        <v>6890256.651893773</v>
      </c>
      <c r="R108" s="33">
        <f t="shared" si="14"/>
        <v>6890256.651893773</v>
      </c>
      <c r="S108" s="28"/>
    </row>
    <row r="109" spans="1:19" ht="17.25" customHeight="1">
      <c r="A109" s="69" t="s">
        <v>145</v>
      </c>
      <c r="B109" s="59" t="s">
        <v>67</v>
      </c>
      <c r="C109" s="60" t="s">
        <v>117</v>
      </c>
      <c r="D109" s="70" t="s">
        <v>69</v>
      </c>
      <c r="E109" s="70" t="s">
        <v>146</v>
      </c>
      <c r="F109" s="70" t="s">
        <v>74</v>
      </c>
      <c r="G109" s="70" t="s">
        <v>74</v>
      </c>
      <c r="H109" s="93"/>
      <c r="I109" s="61">
        <f>I110+I112</f>
        <v>576744.1</v>
      </c>
      <c r="J109" s="61">
        <f>J110+J112</f>
        <v>1466000</v>
      </c>
      <c r="K109" s="61">
        <f>K110+K112</f>
        <v>1426000</v>
      </c>
      <c r="L109" s="32">
        <f t="shared" si="10"/>
        <v>1426000</v>
      </c>
      <c r="M109" s="28"/>
      <c r="N109" s="33">
        <f t="shared" si="11"/>
        <v>1443187.0515921</v>
      </c>
      <c r="O109" s="33">
        <f t="shared" si="12"/>
        <v>1443187.0515921</v>
      </c>
      <c r="P109" s="28"/>
      <c r="Q109" s="33">
        <f t="shared" si="13"/>
        <v>1444927.350823606</v>
      </c>
      <c r="R109" s="33">
        <f t="shared" si="14"/>
        <v>1444927.350823606</v>
      </c>
      <c r="S109" s="28"/>
    </row>
    <row r="110" spans="1:19" ht="36.75" customHeight="1">
      <c r="A110" s="69" t="s">
        <v>147</v>
      </c>
      <c r="B110" s="59" t="s">
        <v>67</v>
      </c>
      <c r="C110" s="60" t="s">
        <v>117</v>
      </c>
      <c r="D110" s="70" t="s">
        <v>69</v>
      </c>
      <c r="E110" s="70" t="s">
        <v>146</v>
      </c>
      <c r="F110" s="70" t="s">
        <v>148</v>
      </c>
      <c r="G110" s="70" t="s">
        <v>69</v>
      </c>
      <c r="H110" s="71"/>
      <c r="I110" s="61">
        <f>I111</f>
        <v>347467.33</v>
      </c>
      <c r="J110" s="61">
        <f>J111</f>
        <v>585000</v>
      </c>
      <c r="K110" s="61">
        <f>K111</f>
        <v>585000</v>
      </c>
      <c r="L110" s="32">
        <f t="shared" si="10"/>
        <v>585000</v>
      </c>
      <c r="M110" s="28"/>
      <c r="N110" s="33">
        <f t="shared" si="11"/>
        <v>592050.78904725</v>
      </c>
      <c r="O110" s="33">
        <f t="shared" si="12"/>
        <v>592050.78904725</v>
      </c>
      <c r="P110" s="28"/>
      <c r="Q110" s="33">
        <f t="shared" si="13"/>
        <v>592764.7266702731</v>
      </c>
      <c r="R110" s="33">
        <f t="shared" si="14"/>
        <v>592764.7266702731</v>
      </c>
      <c r="S110" s="28"/>
    </row>
    <row r="111" spans="1:19" ht="12.75">
      <c r="A111" s="69" t="s">
        <v>142</v>
      </c>
      <c r="B111" s="59" t="s">
        <v>67</v>
      </c>
      <c r="C111" s="60" t="s">
        <v>117</v>
      </c>
      <c r="D111" s="70" t="s">
        <v>69</v>
      </c>
      <c r="E111" s="70" t="s">
        <v>146</v>
      </c>
      <c r="F111" s="70" t="s">
        <v>148</v>
      </c>
      <c r="G111" s="70" t="s">
        <v>69</v>
      </c>
      <c r="H111" s="71" t="s">
        <v>102</v>
      </c>
      <c r="I111" s="72">
        <v>347467.33</v>
      </c>
      <c r="J111" s="72">
        <v>585000</v>
      </c>
      <c r="K111" s="32">
        <v>585000</v>
      </c>
      <c r="L111" s="32">
        <f t="shared" si="10"/>
        <v>585000</v>
      </c>
      <c r="M111" s="28"/>
      <c r="N111" s="33">
        <f t="shared" si="11"/>
        <v>592050.78904725</v>
      </c>
      <c r="O111" s="33">
        <f t="shared" si="12"/>
        <v>592050.78904725</v>
      </c>
      <c r="P111" s="28"/>
      <c r="Q111" s="33">
        <f t="shared" si="13"/>
        <v>592764.7266702731</v>
      </c>
      <c r="R111" s="33">
        <f t="shared" si="14"/>
        <v>592764.7266702731</v>
      </c>
      <c r="S111" s="28"/>
    </row>
    <row r="112" spans="1:19" ht="22.5">
      <c r="A112" s="69" t="s">
        <v>149</v>
      </c>
      <c r="B112" s="59" t="s">
        <v>67</v>
      </c>
      <c r="C112" s="60" t="s">
        <v>117</v>
      </c>
      <c r="D112" s="70" t="s">
        <v>69</v>
      </c>
      <c r="E112" s="70" t="s">
        <v>146</v>
      </c>
      <c r="F112" s="70" t="s">
        <v>148</v>
      </c>
      <c r="G112" s="70" t="s">
        <v>82</v>
      </c>
      <c r="H112" s="71"/>
      <c r="I112" s="61">
        <f>I113</f>
        <v>229276.77</v>
      </c>
      <c r="J112" s="61">
        <f>J113</f>
        <v>881000</v>
      </c>
      <c r="K112" s="61">
        <f>K113</f>
        <v>841000</v>
      </c>
      <c r="L112" s="32">
        <f t="shared" si="10"/>
        <v>841000</v>
      </c>
      <c r="M112" s="28"/>
      <c r="N112" s="33">
        <f t="shared" si="11"/>
        <v>851136.26254485</v>
      </c>
      <c r="O112" s="33">
        <f t="shared" si="12"/>
        <v>851136.26254485</v>
      </c>
      <c r="P112" s="28"/>
      <c r="Q112" s="33">
        <f t="shared" si="13"/>
        <v>852162.6241533328</v>
      </c>
      <c r="R112" s="33">
        <f t="shared" si="14"/>
        <v>852162.6241533328</v>
      </c>
      <c r="S112" s="28"/>
    </row>
    <row r="113" spans="1:19" ht="12.75">
      <c r="A113" s="69" t="s">
        <v>142</v>
      </c>
      <c r="B113" s="59" t="s">
        <v>67</v>
      </c>
      <c r="C113" s="60" t="s">
        <v>117</v>
      </c>
      <c r="D113" s="70" t="s">
        <v>69</v>
      </c>
      <c r="E113" s="70" t="s">
        <v>146</v>
      </c>
      <c r="F113" s="70" t="s">
        <v>148</v>
      </c>
      <c r="G113" s="70" t="s">
        <v>82</v>
      </c>
      <c r="H113" s="71" t="s">
        <v>102</v>
      </c>
      <c r="I113" s="61">
        <v>229276.77</v>
      </c>
      <c r="J113" s="61">
        <v>881000</v>
      </c>
      <c r="K113" s="32">
        <v>841000</v>
      </c>
      <c r="L113" s="32">
        <f t="shared" si="10"/>
        <v>841000</v>
      </c>
      <c r="M113" s="28"/>
      <c r="N113" s="33">
        <f t="shared" si="11"/>
        <v>851136.26254485</v>
      </c>
      <c r="O113" s="33">
        <f t="shared" si="12"/>
        <v>851136.26254485</v>
      </c>
      <c r="P113" s="28"/>
      <c r="Q113" s="33">
        <f t="shared" si="13"/>
        <v>852162.6241533328</v>
      </c>
      <c r="R113" s="33">
        <f t="shared" si="14"/>
        <v>852162.6241533328</v>
      </c>
      <c r="S113" s="28"/>
    </row>
    <row r="114" spans="1:20" ht="12.75">
      <c r="A114" s="69" t="s">
        <v>263</v>
      </c>
      <c r="B114" s="59" t="s">
        <v>67</v>
      </c>
      <c r="C114" s="60" t="s">
        <v>117</v>
      </c>
      <c r="D114" s="70" t="s">
        <v>69</v>
      </c>
      <c r="E114" s="70" t="s">
        <v>160</v>
      </c>
      <c r="F114" s="70" t="s">
        <v>93</v>
      </c>
      <c r="G114" s="70" t="s">
        <v>74</v>
      </c>
      <c r="H114" s="71"/>
      <c r="I114" s="73">
        <f>I115+I116</f>
        <v>595152</v>
      </c>
      <c r="J114" s="73">
        <f>J115+J116</f>
        <v>4566848</v>
      </c>
      <c r="K114" s="73">
        <f>K115+K116</f>
        <v>0</v>
      </c>
      <c r="L114" s="32">
        <f t="shared" si="10"/>
        <v>0</v>
      </c>
      <c r="M114" s="51"/>
      <c r="N114" s="33">
        <f t="shared" si="11"/>
        <v>0</v>
      </c>
      <c r="O114" s="33">
        <f t="shared" si="12"/>
        <v>0</v>
      </c>
      <c r="P114" s="51"/>
      <c r="Q114" s="33">
        <f t="shared" si="13"/>
        <v>0</v>
      </c>
      <c r="R114" s="33">
        <f t="shared" si="14"/>
        <v>0</v>
      </c>
      <c r="S114" s="51"/>
      <c r="T114" s="52"/>
    </row>
    <row r="115" spans="1:20" ht="12.75">
      <c r="A115" s="69" t="s">
        <v>142</v>
      </c>
      <c r="B115" s="59" t="s">
        <v>67</v>
      </c>
      <c r="C115" s="60" t="s">
        <v>117</v>
      </c>
      <c r="D115" s="70" t="s">
        <v>69</v>
      </c>
      <c r="E115" s="70" t="s">
        <v>160</v>
      </c>
      <c r="F115" s="70" t="s">
        <v>93</v>
      </c>
      <c r="G115" s="70" t="s">
        <v>74</v>
      </c>
      <c r="H115" s="71" t="s">
        <v>102</v>
      </c>
      <c r="I115" s="73">
        <v>595152</v>
      </c>
      <c r="J115" s="73">
        <f>4566848-J116</f>
        <v>4472000</v>
      </c>
      <c r="K115" s="32"/>
      <c r="L115" s="32">
        <f t="shared" si="10"/>
        <v>0</v>
      </c>
      <c r="M115" s="51"/>
      <c r="N115" s="33">
        <f t="shared" si="11"/>
        <v>0</v>
      </c>
      <c r="O115" s="33"/>
      <c r="P115" s="51"/>
      <c r="Q115" s="33">
        <f t="shared" si="13"/>
        <v>0</v>
      </c>
      <c r="R115" s="33">
        <f t="shared" si="14"/>
        <v>0</v>
      </c>
      <c r="S115" s="51"/>
      <c r="T115" s="52"/>
    </row>
    <row r="116" spans="1:20" ht="22.5">
      <c r="A116" s="69" t="s">
        <v>264</v>
      </c>
      <c r="B116" s="59" t="s">
        <v>67</v>
      </c>
      <c r="C116" s="60" t="s">
        <v>117</v>
      </c>
      <c r="D116" s="70" t="s">
        <v>69</v>
      </c>
      <c r="E116" s="70" t="s">
        <v>160</v>
      </c>
      <c r="F116" s="70" t="s">
        <v>93</v>
      </c>
      <c r="G116" s="70" t="s">
        <v>74</v>
      </c>
      <c r="H116" s="71" t="s">
        <v>102</v>
      </c>
      <c r="I116" s="73"/>
      <c r="J116" s="73">
        <v>94848</v>
      </c>
      <c r="K116" s="32"/>
      <c r="L116" s="32">
        <f t="shared" si="10"/>
        <v>0</v>
      </c>
      <c r="M116" s="51"/>
      <c r="N116" s="33">
        <f t="shared" si="11"/>
        <v>0</v>
      </c>
      <c r="O116" s="33">
        <f t="shared" si="12"/>
        <v>0</v>
      </c>
      <c r="P116" s="51"/>
      <c r="Q116" s="33">
        <f t="shared" si="13"/>
        <v>0</v>
      </c>
      <c r="R116" s="33">
        <f t="shared" si="14"/>
        <v>0</v>
      </c>
      <c r="S116" s="51"/>
      <c r="T116" s="52"/>
    </row>
    <row r="117" spans="1:20" ht="22.5">
      <c r="A117" s="69" t="s">
        <v>265</v>
      </c>
      <c r="B117" s="59" t="s">
        <v>67</v>
      </c>
      <c r="C117" s="60" t="s">
        <v>117</v>
      </c>
      <c r="D117" s="70" t="s">
        <v>69</v>
      </c>
      <c r="E117" s="70" t="s">
        <v>160</v>
      </c>
      <c r="F117" s="70" t="s">
        <v>93</v>
      </c>
      <c r="G117" s="70" t="s">
        <v>69</v>
      </c>
      <c r="H117" s="71"/>
      <c r="I117" s="73">
        <f>I118</f>
        <v>217318.37</v>
      </c>
      <c r="J117" s="73">
        <f>J118</f>
        <v>362000</v>
      </c>
      <c r="K117" s="73">
        <f>K118</f>
        <v>0</v>
      </c>
      <c r="L117" s="32">
        <f t="shared" si="10"/>
        <v>0</v>
      </c>
      <c r="M117" s="51"/>
      <c r="N117" s="33">
        <f t="shared" si="11"/>
        <v>0</v>
      </c>
      <c r="O117" s="33">
        <f t="shared" si="12"/>
        <v>0</v>
      </c>
      <c r="P117" s="51"/>
      <c r="Q117" s="33">
        <f t="shared" si="13"/>
        <v>0</v>
      </c>
      <c r="R117" s="33">
        <f t="shared" si="14"/>
        <v>0</v>
      </c>
      <c r="S117" s="51"/>
      <c r="T117" s="52"/>
    </row>
    <row r="118" spans="1:20" ht="12.75">
      <c r="A118" s="69" t="s">
        <v>142</v>
      </c>
      <c r="B118" s="59" t="s">
        <v>67</v>
      </c>
      <c r="C118" s="60" t="s">
        <v>117</v>
      </c>
      <c r="D118" s="70" t="s">
        <v>69</v>
      </c>
      <c r="E118" s="70" t="s">
        <v>160</v>
      </c>
      <c r="F118" s="70" t="s">
        <v>93</v>
      </c>
      <c r="G118" s="70" t="s">
        <v>69</v>
      </c>
      <c r="H118" s="71" t="s">
        <v>102</v>
      </c>
      <c r="I118" s="73">
        <v>217318.37</v>
      </c>
      <c r="J118" s="73">
        <v>362000</v>
      </c>
      <c r="K118" s="32"/>
      <c r="L118" s="32">
        <f t="shared" si="10"/>
        <v>0</v>
      </c>
      <c r="M118" s="51"/>
      <c r="N118" s="33">
        <f t="shared" si="11"/>
        <v>0</v>
      </c>
      <c r="O118" s="33">
        <f t="shared" si="12"/>
        <v>0</v>
      </c>
      <c r="P118" s="51"/>
      <c r="Q118" s="33">
        <f t="shared" si="13"/>
        <v>0</v>
      </c>
      <c r="R118" s="33">
        <f t="shared" si="14"/>
        <v>0</v>
      </c>
      <c r="S118" s="51"/>
      <c r="T118" s="52"/>
    </row>
    <row r="119" spans="1:20" ht="12.75">
      <c r="A119" s="69" t="s">
        <v>312</v>
      </c>
      <c r="B119" s="59" t="s">
        <v>67</v>
      </c>
      <c r="C119" s="60" t="s">
        <v>117</v>
      </c>
      <c r="D119" s="70" t="s">
        <v>69</v>
      </c>
      <c r="E119" s="70" t="s">
        <v>160</v>
      </c>
      <c r="F119" s="70" t="s">
        <v>117</v>
      </c>
      <c r="G119" s="70" t="s">
        <v>74</v>
      </c>
      <c r="H119" s="71"/>
      <c r="I119" s="73">
        <f>I120</f>
        <v>0</v>
      </c>
      <c r="J119" s="73">
        <f>J120</f>
        <v>2000000</v>
      </c>
      <c r="K119" s="73">
        <f>K120</f>
        <v>0</v>
      </c>
      <c r="L119" s="32">
        <f t="shared" si="10"/>
        <v>0</v>
      </c>
      <c r="M119" s="51"/>
      <c r="N119" s="33">
        <f t="shared" si="11"/>
        <v>0</v>
      </c>
      <c r="O119" s="33"/>
      <c r="P119" s="51"/>
      <c r="Q119" s="33">
        <f t="shared" si="13"/>
        <v>0</v>
      </c>
      <c r="R119" s="33">
        <f t="shared" si="14"/>
        <v>0</v>
      </c>
      <c r="S119" s="51"/>
      <c r="T119" s="52"/>
    </row>
    <row r="120" spans="1:20" ht="12.75">
      <c r="A120" s="69" t="s">
        <v>142</v>
      </c>
      <c r="B120" s="59" t="s">
        <v>67</v>
      </c>
      <c r="C120" s="60" t="s">
        <v>117</v>
      </c>
      <c r="D120" s="70" t="s">
        <v>69</v>
      </c>
      <c r="E120" s="70" t="s">
        <v>160</v>
      </c>
      <c r="F120" s="70" t="s">
        <v>117</v>
      </c>
      <c r="G120" s="70" t="s">
        <v>74</v>
      </c>
      <c r="H120" s="71" t="s">
        <v>102</v>
      </c>
      <c r="I120" s="73"/>
      <c r="J120" s="73">
        <v>2000000</v>
      </c>
      <c r="K120" s="32"/>
      <c r="L120" s="32">
        <f t="shared" si="10"/>
        <v>0</v>
      </c>
      <c r="M120" s="51"/>
      <c r="N120" s="33">
        <f t="shared" si="11"/>
        <v>0</v>
      </c>
      <c r="O120" s="33"/>
      <c r="P120" s="51"/>
      <c r="Q120" s="33">
        <f t="shared" si="13"/>
        <v>0</v>
      </c>
      <c r="R120" s="33">
        <f t="shared" si="14"/>
        <v>0</v>
      </c>
      <c r="S120" s="51"/>
      <c r="T120" s="52"/>
    </row>
    <row r="121" spans="1:20" ht="12.75">
      <c r="A121" s="103" t="s">
        <v>150</v>
      </c>
      <c r="B121" s="59" t="s">
        <v>67</v>
      </c>
      <c r="C121" s="66" t="s">
        <v>117</v>
      </c>
      <c r="D121" s="89" t="s">
        <v>82</v>
      </c>
      <c r="E121" s="70"/>
      <c r="F121" s="70"/>
      <c r="G121" s="70"/>
      <c r="H121" s="71"/>
      <c r="I121" s="61">
        <f>I122+I125+I129+I133+I137+I139+I141+I147+I151+I158</f>
        <v>180872245.20999998</v>
      </c>
      <c r="J121" s="61">
        <f>J122+J125+J129+J133+J137+J139+J141+J147+J151+J154+J156+J158</f>
        <v>209644377.35</v>
      </c>
      <c r="K121" s="61">
        <f>K122+K125+K129+K133+K137+K139+K141+K147+K151+K154+K156+K158</f>
        <v>197723000</v>
      </c>
      <c r="L121" s="32">
        <f t="shared" si="10"/>
        <v>197723000</v>
      </c>
      <c r="M121" s="51"/>
      <c r="N121" s="33">
        <f t="shared" si="11"/>
        <v>200106082.32955456</v>
      </c>
      <c r="O121" s="33">
        <f t="shared" si="12"/>
        <v>200106082.32955456</v>
      </c>
      <c r="P121" s="51"/>
      <c r="Q121" s="33">
        <f t="shared" si="13"/>
        <v>200347384.70329303</v>
      </c>
      <c r="R121" s="33">
        <f t="shared" si="14"/>
        <v>200347384.70329303</v>
      </c>
      <c r="S121" s="51"/>
      <c r="T121" s="52"/>
    </row>
    <row r="122" spans="1:20" ht="56.25">
      <c r="A122" s="69" t="s">
        <v>151</v>
      </c>
      <c r="B122" s="59" t="s">
        <v>67</v>
      </c>
      <c r="C122" s="66" t="s">
        <v>117</v>
      </c>
      <c r="D122" s="89" t="s">
        <v>82</v>
      </c>
      <c r="E122" s="70" t="s">
        <v>86</v>
      </c>
      <c r="F122" s="70" t="s">
        <v>69</v>
      </c>
      <c r="G122" s="70" t="s">
        <v>74</v>
      </c>
      <c r="H122" s="93"/>
      <c r="I122" s="61">
        <f>I123+I124</f>
        <v>11700741.74</v>
      </c>
      <c r="J122" s="61">
        <f>J123+J124</f>
        <v>15114078.92</v>
      </c>
      <c r="K122" s="61">
        <f>K123+K124</f>
        <v>13547000</v>
      </c>
      <c r="L122" s="32">
        <f t="shared" si="10"/>
        <v>13547000</v>
      </c>
      <c r="M122" s="51"/>
      <c r="N122" s="33">
        <f t="shared" si="11"/>
        <v>13710276.99012495</v>
      </c>
      <c r="O122" s="33">
        <f t="shared" si="12"/>
        <v>13710276.99012495</v>
      </c>
      <c r="P122" s="51"/>
      <c r="Q122" s="33">
        <f t="shared" si="13"/>
        <v>13726809.832824256</v>
      </c>
      <c r="R122" s="33">
        <f t="shared" si="14"/>
        <v>13726809.832824256</v>
      </c>
      <c r="S122" s="51"/>
      <c r="T122" s="52"/>
    </row>
    <row r="123" spans="1:20" ht="12.75">
      <c r="A123" s="69" t="s">
        <v>142</v>
      </c>
      <c r="B123" s="59" t="s">
        <v>67</v>
      </c>
      <c r="C123" s="66" t="s">
        <v>117</v>
      </c>
      <c r="D123" s="89" t="s">
        <v>82</v>
      </c>
      <c r="E123" s="70" t="s">
        <v>86</v>
      </c>
      <c r="F123" s="70" t="s">
        <v>69</v>
      </c>
      <c r="G123" s="70" t="s">
        <v>74</v>
      </c>
      <c r="H123" s="93" t="s">
        <v>102</v>
      </c>
      <c r="I123" s="61">
        <v>11700741.74</v>
      </c>
      <c r="J123" s="61">
        <f>15114078.92-J124</f>
        <v>14378000</v>
      </c>
      <c r="K123" s="32">
        <v>13547000</v>
      </c>
      <c r="L123" s="32">
        <f t="shared" si="10"/>
        <v>13547000</v>
      </c>
      <c r="M123" s="51"/>
      <c r="N123" s="33">
        <f t="shared" si="11"/>
        <v>13710276.99012495</v>
      </c>
      <c r="O123" s="33">
        <f t="shared" si="12"/>
        <v>13710276.99012495</v>
      </c>
      <c r="P123" s="51"/>
      <c r="Q123" s="33">
        <f t="shared" si="13"/>
        <v>13726809.832824256</v>
      </c>
      <c r="R123" s="33">
        <f t="shared" si="14"/>
        <v>13726809.832824256</v>
      </c>
      <c r="S123" s="51"/>
      <c r="T123" s="52"/>
    </row>
    <row r="124" spans="1:20" ht="22.5">
      <c r="A124" s="69" t="s">
        <v>264</v>
      </c>
      <c r="B124" s="59" t="s">
        <v>67</v>
      </c>
      <c r="C124" s="66" t="s">
        <v>117</v>
      </c>
      <c r="D124" s="89" t="s">
        <v>82</v>
      </c>
      <c r="E124" s="70" t="s">
        <v>86</v>
      </c>
      <c r="F124" s="70" t="s">
        <v>69</v>
      </c>
      <c r="G124" s="70" t="s">
        <v>74</v>
      </c>
      <c r="H124" s="93" t="s">
        <v>102</v>
      </c>
      <c r="I124" s="61"/>
      <c r="J124" s="61">
        <v>736078.92</v>
      </c>
      <c r="K124" s="32"/>
      <c r="L124" s="32">
        <f t="shared" si="10"/>
        <v>0</v>
      </c>
      <c r="M124" s="51"/>
      <c r="N124" s="33">
        <f t="shared" si="11"/>
        <v>0</v>
      </c>
      <c r="O124" s="33">
        <f t="shared" si="12"/>
        <v>0</v>
      </c>
      <c r="P124" s="51"/>
      <c r="Q124" s="33">
        <f t="shared" si="13"/>
        <v>0</v>
      </c>
      <c r="R124" s="33">
        <f t="shared" si="14"/>
        <v>0</v>
      </c>
      <c r="S124" s="51"/>
      <c r="T124" s="52"/>
    </row>
    <row r="125" spans="1:20" ht="22.5">
      <c r="A125" s="69" t="s">
        <v>152</v>
      </c>
      <c r="B125" s="59" t="s">
        <v>67</v>
      </c>
      <c r="C125" s="66" t="s">
        <v>117</v>
      </c>
      <c r="D125" s="89" t="s">
        <v>82</v>
      </c>
      <c r="E125" s="70" t="s">
        <v>153</v>
      </c>
      <c r="F125" s="89" t="s">
        <v>132</v>
      </c>
      <c r="G125" s="89" t="s">
        <v>132</v>
      </c>
      <c r="H125" s="93"/>
      <c r="I125" s="61">
        <f>I126</f>
        <v>27818372.84</v>
      </c>
      <c r="J125" s="61">
        <f>J126</f>
        <v>29662823</v>
      </c>
      <c r="K125" s="61">
        <f>K126</f>
        <v>27610000</v>
      </c>
      <c r="L125" s="32">
        <f t="shared" si="10"/>
        <v>27610000</v>
      </c>
      <c r="M125" s="51"/>
      <c r="N125" s="33">
        <f t="shared" si="11"/>
        <v>27942773.1377685</v>
      </c>
      <c r="O125" s="33">
        <f t="shared" si="12"/>
        <v>27942773.1377685</v>
      </c>
      <c r="P125" s="51"/>
      <c r="Q125" s="33">
        <f t="shared" si="13"/>
        <v>27976468.552762806</v>
      </c>
      <c r="R125" s="33">
        <f t="shared" si="14"/>
        <v>27976468.552762806</v>
      </c>
      <c r="S125" s="51"/>
      <c r="T125" s="52"/>
    </row>
    <row r="126" spans="1:20" ht="12.75">
      <c r="A126" s="69" t="s">
        <v>140</v>
      </c>
      <c r="B126" s="59" t="s">
        <v>67</v>
      </c>
      <c r="C126" s="66" t="s">
        <v>117</v>
      </c>
      <c r="D126" s="89" t="s">
        <v>82</v>
      </c>
      <c r="E126" s="70" t="s">
        <v>153</v>
      </c>
      <c r="F126" s="89" t="s">
        <v>141</v>
      </c>
      <c r="G126" s="89" t="s">
        <v>132</v>
      </c>
      <c r="H126" s="93"/>
      <c r="I126" s="61">
        <f>SUM(I127:I128)</f>
        <v>27818372.84</v>
      </c>
      <c r="J126" s="61">
        <f>SUM(J127:J128)</f>
        <v>29662823</v>
      </c>
      <c r="K126" s="61">
        <f>SUM(K127:K128)</f>
        <v>27610000</v>
      </c>
      <c r="L126" s="32">
        <f t="shared" si="10"/>
        <v>27610000</v>
      </c>
      <c r="M126" s="51"/>
      <c r="N126" s="33">
        <f t="shared" si="11"/>
        <v>27942773.1377685</v>
      </c>
      <c r="O126" s="33">
        <f t="shared" si="12"/>
        <v>27942773.1377685</v>
      </c>
      <c r="P126" s="51"/>
      <c r="Q126" s="33">
        <f t="shared" si="13"/>
        <v>27976468.552762806</v>
      </c>
      <c r="R126" s="33">
        <f t="shared" si="14"/>
        <v>27976468.552762806</v>
      </c>
      <c r="S126" s="51"/>
      <c r="T126" s="52"/>
    </row>
    <row r="127" spans="1:20" ht="18" customHeight="1">
      <c r="A127" s="69" t="s">
        <v>142</v>
      </c>
      <c r="B127" s="59" t="s">
        <v>67</v>
      </c>
      <c r="C127" s="66" t="s">
        <v>117</v>
      </c>
      <c r="D127" s="89" t="s">
        <v>82</v>
      </c>
      <c r="E127" s="70" t="s">
        <v>153</v>
      </c>
      <c r="F127" s="89" t="s">
        <v>141</v>
      </c>
      <c r="G127" s="89" t="s">
        <v>74</v>
      </c>
      <c r="H127" s="93" t="s">
        <v>102</v>
      </c>
      <c r="I127" s="61">
        <v>24075989.77</v>
      </c>
      <c r="J127" s="61">
        <v>25428823</v>
      </c>
      <c r="K127" s="32">
        <f>16973000+8612000</f>
        <v>25585000</v>
      </c>
      <c r="L127" s="32">
        <f t="shared" si="10"/>
        <v>25585000</v>
      </c>
      <c r="M127" s="51"/>
      <c r="N127" s="33">
        <f t="shared" si="11"/>
        <v>25893366.56029725</v>
      </c>
      <c r="O127" s="33">
        <f t="shared" si="12"/>
        <v>25893366.56029725</v>
      </c>
      <c r="P127" s="51"/>
      <c r="Q127" s="33">
        <f t="shared" si="13"/>
        <v>25924590.65275032</v>
      </c>
      <c r="R127" s="33">
        <f t="shared" si="14"/>
        <v>25924590.65275032</v>
      </c>
      <c r="S127" s="51"/>
      <c r="T127" s="52"/>
    </row>
    <row r="128" spans="1:20" ht="22.5">
      <c r="A128" s="69" t="s">
        <v>144</v>
      </c>
      <c r="B128" s="59" t="s">
        <v>67</v>
      </c>
      <c r="C128" s="66" t="s">
        <v>117</v>
      </c>
      <c r="D128" s="89" t="s">
        <v>82</v>
      </c>
      <c r="E128" s="70" t="s">
        <v>153</v>
      </c>
      <c r="F128" s="89" t="s">
        <v>141</v>
      </c>
      <c r="G128" s="89" t="s">
        <v>69</v>
      </c>
      <c r="H128" s="93" t="s">
        <v>102</v>
      </c>
      <c r="I128" s="61">
        <v>3742383.07</v>
      </c>
      <c r="J128" s="61">
        <v>4234000</v>
      </c>
      <c r="K128" s="32">
        <v>2025000</v>
      </c>
      <c r="L128" s="32">
        <f t="shared" si="10"/>
        <v>2025000</v>
      </c>
      <c r="M128" s="51"/>
      <c r="N128" s="33">
        <f t="shared" si="11"/>
        <v>2049406.57747125</v>
      </c>
      <c r="O128" s="33">
        <f t="shared" si="12"/>
        <v>2049406.57747125</v>
      </c>
      <c r="P128" s="51"/>
      <c r="Q128" s="33">
        <f t="shared" si="13"/>
        <v>2051877.9000124838</v>
      </c>
      <c r="R128" s="33">
        <f t="shared" si="14"/>
        <v>2051877.9000124838</v>
      </c>
      <c r="S128" s="51"/>
      <c r="T128" s="52"/>
    </row>
    <row r="129" spans="1:20" ht="12.75">
      <c r="A129" s="69" t="s">
        <v>154</v>
      </c>
      <c r="B129" s="59" t="s">
        <v>67</v>
      </c>
      <c r="C129" s="66" t="s">
        <v>117</v>
      </c>
      <c r="D129" s="89" t="s">
        <v>82</v>
      </c>
      <c r="E129" s="70" t="s">
        <v>155</v>
      </c>
      <c r="F129" s="70" t="s">
        <v>74</v>
      </c>
      <c r="G129" s="70" t="s">
        <v>74</v>
      </c>
      <c r="H129" s="93"/>
      <c r="I129" s="61">
        <f>I130</f>
        <v>22880501.81</v>
      </c>
      <c r="J129" s="61">
        <f>J130</f>
        <v>17925430</v>
      </c>
      <c r="K129" s="61">
        <f>K130</f>
        <v>19442000</v>
      </c>
      <c r="L129" s="32">
        <f t="shared" si="10"/>
        <v>19442000</v>
      </c>
      <c r="M129" s="51"/>
      <c r="N129" s="33">
        <f t="shared" si="11"/>
        <v>19676327.2489857</v>
      </c>
      <c r="O129" s="33">
        <f t="shared" si="12"/>
        <v>19676327.2489857</v>
      </c>
      <c r="P129" s="51"/>
      <c r="Q129" s="33">
        <f t="shared" si="13"/>
        <v>19700054.38619393</v>
      </c>
      <c r="R129" s="33">
        <f t="shared" si="14"/>
        <v>19700054.38619393</v>
      </c>
      <c r="S129" s="51"/>
      <c r="T129" s="52"/>
    </row>
    <row r="130" spans="1:20" ht="12.75">
      <c r="A130" s="69" t="s">
        <v>140</v>
      </c>
      <c r="B130" s="59" t="s">
        <v>67</v>
      </c>
      <c r="C130" s="66" t="s">
        <v>117</v>
      </c>
      <c r="D130" s="89" t="s">
        <v>82</v>
      </c>
      <c r="E130" s="70" t="s">
        <v>155</v>
      </c>
      <c r="F130" s="70" t="s">
        <v>141</v>
      </c>
      <c r="G130" s="70" t="s">
        <v>74</v>
      </c>
      <c r="H130" s="93"/>
      <c r="I130" s="61">
        <f>I131+I132</f>
        <v>22880501.81</v>
      </c>
      <c r="J130" s="61">
        <f>J131+J132</f>
        <v>17925430</v>
      </c>
      <c r="K130" s="61">
        <f>K131+K132</f>
        <v>19442000</v>
      </c>
      <c r="L130" s="32">
        <f t="shared" si="10"/>
        <v>19442000</v>
      </c>
      <c r="M130" s="51"/>
      <c r="N130" s="33">
        <f t="shared" si="11"/>
        <v>19676327.2489857</v>
      </c>
      <c r="O130" s="33">
        <f t="shared" si="12"/>
        <v>19676327.2489857</v>
      </c>
      <c r="P130" s="51"/>
      <c r="Q130" s="33">
        <f t="shared" si="13"/>
        <v>19700054.38619393</v>
      </c>
      <c r="R130" s="33">
        <f t="shared" si="14"/>
        <v>19700054.38619393</v>
      </c>
      <c r="S130" s="51"/>
      <c r="T130" s="52"/>
    </row>
    <row r="131" spans="1:20" ht="12.75">
      <c r="A131" s="69" t="s">
        <v>142</v>
      </c>
      <c r="B131" s="59" t="s">
        <v>67</v>
      </c>
      <c r="C131" s="66" t="s">
        <v>117</v>
      </c>
      <c r="D131" s="89" t="s">
        <v>82</v>
      </c>
      <c r="E131" s="70" t="s">
        <v>155</v>
      </c>
      <c r="F131" s="70" t="s">
        <v>141</v>
      </c>
      <c r="G131" s="70" t="s">
        <v>74</v>
      </c>
      <c r="H131" s="93" t="s">
        <v>102</v>
      </c>
      <c r="I131" s="61">
        <f>16735659.79+5460000</f>
        <v>22195659.79</v>
      </c>
      <c r="J131" s="61">
        <v>17028780</v>
      </c>
      <c r="K131" s="32">
        <v>19442000</v>
      </c>
      <c r="L131" s="32">
        <f t="shared" si="10"/>
        <v>19442000</v>
      </c>
      <c r="M131" s="51"/>
      <c r="N131" s="33">
        <f t="shared" si="11"/>
        <v>19676327.2489857</v>
      </c>
      <c r="O131" s="33">
        <f t="shared" si="12"/>
        <v>19676327.2489857</v>
      </c>
      <c r="P131" s="51"/>
      <c r="Q131" s="33">
        <f t="shared" si="13"/>
        <v>19700054.38619393</v>
      </c>
      <c r="R131" s="33">
        <f t="shared" si="14"/>
        <v>19700054.38619393</v>
      </c>
      <c r="S131" s="51"/>
      <c r="T131" s="52"/>
    </row>
    <row r="132" spans="1:20" ht="22.5">
      <c r="A132" s="69" t="s">
        <v>144</v>
      </c>
      <c r="B132" s="59" t="s">
        <v>67</v>
      </c>
      <c r="C132" s="66" t="s">
        <v>117</v>
      </c>
      <c r="D132" s="89" t="s">
        <v>82</v>
      </c>
      <c r="E132" s="70" t="s">
        <v>155</v>
      </c>
      <c r="F132" s="70" t="s">
        <v>141</v>
      </c>
      <c r="G132" s="70" t="s">
        <v>69</v>
      </c>
      <c r="H132" s="93" t="s">
        <v>102</v>
      </c>
      <c r="I132" s="61">
        <v>684842.02</v>
      </c>
      <c r="J132" s="61">
        <v>896650</v>
      </c>
      <c r="K132" s="32"/>
      <c r="L132" s="32">
        <f t="shared" si="10"/>
        <v>0</v>
      </c>
      <c r="M132" s="51"/>
      <c r="N132" s="33">
        <f t="shared" si="11"/>
        <v>0</v>
      </c>
      <c r="O132" s="33">
        <f t="shared" si="12"/>
        <v>0</v>
      </c>
      <c r="P132" s="51"/>
      <c r="Q132" s="33">
        <f t="shared" si="13"/>
        <v>0</v>
      </c>
      <c r="R132" s="33">
        <f t="shared" si="14"/>
        <v>0</v>
      </c>
      <c r="S132" s="51"/>
      <c r="T132" s="52"/>
    </row>
    <row r="133" spans="1:20" ht="12.75">
      <c r="A133" s="69" t="s">
        <v>156</v>
      </c>
      <c r="B133" s="59" t="s">
        <v>67</v>
      </c>
      <c r="C133" s="66" t="s">
        <v>117</v>
      </c>
      <c r="D133" s="89" t="s">
        <v>82</v>
      </c>
      <c r="E133" s="70" t="s">
        <v>157</v>
      </c>
      <c r="F133" s="70" t="s">
        <v>74</v>
      </c>
      <c r="G133" s="70" t="s">
        <v>74</v>
      </c>
      <c r="H133" s="93"/>
      <c r="I133" s="61">
        <f>I134</f>
        <v>54807.44</v>
      </c>
      <c r="J133" s="61">
        <f>J134</f>
        <v>118850</v>
      </c>
      <c r="K133" s="61">
        <f>K134</f>
        <v>100000</v>
      </c>
      <c r="L133" s="32">
        <f t="shared" si="10"/>
        <v>100000</v>
      </c>
      <c r="M133" s="51"/>
      <c r="N133" s="33">
        <f t="shared" si="11"/>
        <v>101205.263085</v>
      </c>
      <c r="O133" s="33">
        <f t="shared" si="12"/>
        <v>101205.263085</v>
      </c>
      <c r="P133" s="51"/>
      <c r="Q133" s="33">
        <f t="shared" si="13"/>
        <v>101327.30370432019</v>
      </c>
      <c r="R133" s="33">
        <f t="shared" si="14"/>
        <v>101327.30370432019</v>
      </c>
      <c r="S133" s="51"/>
      <c r="T133" s="52"/>
    </row>
    <row r="134" spans="1:20" ht="12.75">
      <c r="A134" s="69" t="s">
        <v>140</v>
      </c>
      <c r="B134" s="59" t="s">
        <v>67</v>
      </c>
      <c r="C134" s="66" t="s">
        <v>117</v>
      </c>
      <c r="D134" s="89" t="s">
        <v>82</v>
      </c>
      <c r="E134" s="70" t="s">
        <v>157</v>
      </c>
      <c r="F134" s="70" t="s">
        <v>141</v>
      </c>
      <c r="G134" s="70" t="s">
        <v>74</v>
      </c>
      <c r="H134" s="93"/>
      <c r="I134" s="61">
        <f>I136+I135</f>
        <v>54807.44</v>
      </c>
      <c r="J134" s="61">
        <f>J136+J135</f>
        <v>118850</v>
      </c>
      <c r="K134" s="61">
        <f>K136+K135</f>
        <v>100000</v>
      </c>
      <c r="L134" s="32">
        <f t="shared" si="10"/>
        <v>100000</v>
      </c>
      <c r="M134" s="51"/>
      <c r="N134" s="33">
        <f t="shared" si="11"/>
        <v>101205.263085</v>
      </c>
      <c r="O134" s="33">
        <f t="shared" si="12"/>
        <v>101205.263085</v>
      </c>
      <c r="P134" s="51"/>
      <c r="Q134" s="33">
        <f t="shared" si="13"/>
        <v>101327.30370432019</v>
      </c>
      <c r="R134" s="33">
        <f t="shared" si="14"/>
        <v>101327.30370432019</v>
      </c>
      <c r="S134" s="51"/>
      <c r="T134" s="52"/>
    </row>
    <row r="135" spans="1:20" ht="12.75">
      <c r="A135" s="69" t="s">
        <v>142</v>
      </c>
      <c r="B135" s="59" t="s">
        <v>67</v>
      </c>
      <c r="C135" s="66" t="s">
        <v>117</v>
      </c>
      <c r="D135" s="89" t="s">
        <v>82</v>
      </c>
      <c r="E135" s="70" t="s">
        <v>157</v>
      </c>
      <c r="F135" s="70" t="s">
        <v>141</v>
      </c>
      <c r="G135" s="70" t="s">
        <v>74</v>
      </c>
      <c r="H135" s="93" t="s">
        <v>102</v>
      </c>
      <c r="I135" s="61"/>
      <c r="J135" s="61">
        <v>40000</v>
      </c>
      <c r="K135" s="32"/>
      <c r="L135" s="32">
        <f t="shared" si="10"/>
        <v>0</v>
      </c>
      <c r="M135" s="51"/>
      <c r="N135" s="33">
        <f t="shared" si="11"/>
        <v>0</v>
      </c>
      <c r="O135" s="33">
        <f t="shared" si="12"/>
        <v>0</v>
      </c>
      <c r="P135" s="51"/>
      <c r="Q135" s="33">
        <f t="shared" si="13"/>
        <v>0</v>
      </c>
      <c r="R135" s="33">
        <f t="shared" si="14"/>
        <v>0</v>
      </c>
      <c r="S135" s="51"/>
      <c r="T135" s="52"/>
    </row>
    <row r="136" spans="1:20" ht="22.5">
      <c r="A136" s="69" t="s">
        <v>144</v>
      </c>
      <c r="B136" s="59" t="s">
        <v>67</v>
      </c>
      <c r="C136" s="66" t="s">
        <v>117</v>
      </c>
      <c r="D136" s="89" t="s">
        <v>82</v>
      </c>
      <c r="E136" s="70" t="s">
        <v>157</v>
      </c>
      <c r="F136" s="70" t="s">
        <v>141</v>
      </c>
      <c r="G136" s="70" t="s">
        <v>69</v>
      </c>
      <c r="H136" s="93" t="s">
        <v>102</v>
      </c>
      <c r="I136" s="61">
        <v>54807.44</v>
      </c>
      <c r="J136" s="61">
        <v>78850</v>
      </c>
      <c r="K136" s="32">
        <v>100000</v>
      </c>
      <c r="L136" s="32">
        <f t="shared" si="10"/>
        <v>100000</v>
      </c>
      <c r="M136" s="51"/>
      <c r="N136" s="33">
        <f t="shared" si="11"/>
        <v>101205.263085</v>
      </c>
      <c r="O136" s="33">
        <f t="shared" si="12"/>
        <v>101205.263085</v>
      </c>
      <c r="P136" s="51"/>
      <c r="Q136" s="33">
        <f t="shared" si="13"/>
        <v>101327.30370432019</v>
      </c>
      <c r="R136" s="33">
        <f t="shared" si="14"/>
        <v>101327.30370432019</v>
      </c>
      <c r="S136" s="51"/>
      <c r="T136" s="52"/>
    </row>
    <row r="137" spans="1:20" ht="12.75">
      <c r="A137" s="69" t="s">
        <v>266</v>
      </c>
      <c r="B137" s="59" t="s">
        <v>67</v>
      </c>
      <c r="C137" s="66" t="s">
        <v>117</v>
      </c>
      <c r="D137" s="89" t="s">
        <v>82</v>
      </c>
      <c r="E137" s="70" t="s">
        <v>267</v>
      </c>
      <c r="F137" s="70" t="s">
        <v>268</v>
      </c>
      <c r="G137" s="70" t="s">
        <v>74</v>
      </c>
      <c r="H137" s="93"/>
      <c r="I137" s="61">
        <f>I138</f>
        <v>0</v>
      </c>
      <c r="J137" s="61">
        <f>J138</f>
        <v>13037000</v>
      </c>
      <c r="K137" s="61">
        <f>K138</f>
        <v>0</v>
      </c>
      <c r="L137" s="32">
        <f t="shared" si="10"/>
        <v>0</v>
      </c>
      <c r="M137" s="51"/>
      <c r="N137" s="33">
        <f t="shared" si="11"/>
        <v>0</v>
      </c>
      <c r="O137" s="33">
        <f t="shared" si="12"/>
        <v>0</v>
      </c>
      <c r="P137" s="51"/>
      <c r="Q137" s="33">
        <f t="shared" si="13"/>
        <v>0</v>
      </c>
      <c r="R137" s="33">
        <f t="shared" si="14"/>
        <v>0</v>
      </c>
      <c r="S137" s="51"/>
      <c r="T137" s="52"/>
    </row>
    <row r="138" spans="1:20" ht="22.5">
      <c r="A138" s="69" t="s">
        <v>269</v>
      </c>
      <c r="B138" s="59" t="s">
        <v>67</v>
      </c>
      <c r="C138" s="66" t="s">
        <v>117</v>
      </c>
      <c r="D138" s="89" t="s">
        <v>82</v>
      </c>
      <c r="E138" s="70" t="s">
        <v>267</v>
      </c>
      <c r="F138" s="70" t="s">
        <v>268</v>
      </c>
      <c r="G138" s="70" t="s">
        <v>74</v>
      </c>
      <c r="H138" s="93" t="s">
        <v>270</v>
      </c>
      <c r="I138" s="61"/>
      <c r="J138" s="61">
        <v>13037000</v>
      </c>
      <c r="K138" s="32"/>
      <c r="L138" s="32">
        <f t="shared" si="10"/>
        <v>0</v>
      </c>
      <c r="M138" s="51"/>
      <c r="N138" s="33">
        <f t="shared" si="11"/>
        <v>0</v>
      </c>
      <c r="O138" s="33">
        <f t="shared" si="12"/>
        <v>0</v>
      </c>
      <c r="P138" s="51"/>
      <c r="Q138" s="33">
        <f t="shared" si="13"/>
        <v>0</v>
      </c>
      <c r="R138" s="33">
        <f t="shared" si="14"/>
        <v>0</v>
      </c>
      <c r="S138" s="51"/>
      <c r="T138" s="52"/>
    </row>
    <row r="139" spans="1:20" ht="22.5">
      <c r="A139" s="69" t="s">
        <v>271</v>
      </c>
      <c r="B139" s="59" t="s">
        <v>67</v>
      </c>
      <c r="C139" s="66" t="s">
        <v>117</v>
      </c>
      <c r="D139" s="89" t="s">
        <v>82</v>
      </c>
      <c r="E139" s="70" t="s">
        <v>267</v>
      </c>
      <c r="F139" s="70" t="s">
        <v>268</v>
      </c>
      <c r="G139" s="70" t="s">
        <v>69</v>
      </c>
      <c r="H139" s="93"/>
      <c r="I139" s="61">
        <f>I140</f>
        <v>0</v>
      </c>
      <c r="J139" s="61">
        <f>J140</f>
        <v>652000</v>
      </c>
      <c r="K139" s="61">
        <f>K140</f>
        <v>0</v>
      </c>
      <c r="L139" s="32">
        <f t="shared" si="10"/>
        <v>0</v>
      </c>
      <c r="M139" s="51"/>
      <c r="N139" s="33">
        <f t="shared" si="11"/>
        <v>0</v>
      </c>
      <c r="O139" s="33">
        <f t="shared" si="12"/>
        <v>0</v>
      </c>
      <c r="P139" s="51"/>
      <c r="Q139" s="33">
        <f t="shared" si="13"/>
        <v>0</v>
      </c>
      <c r="R139" s="33">
        <f t="shared" si="14"/>
        <v>0</v>
      </c>
      <c r="S139" s="51"/>
      <c r="T139" s="52"/>
    </row>
    <row r="140" spans="1:20" ht="12.75">
      <c r="A140" s="69" t="s">
        <v>142</v>
      </c>
      <c r="B140" s="59" t="s">
        <v>67</v>
      </c>
      <c r="C140" s="66" t="s">
        <v>117</v>
      </c>
      <c r="D140" s="89" t="s">
        <v>82</v>
      </c>
      <c r="E140" s="70" t="s">
        <v>267</v>
      </c>
      <c r="F140" s="70" t="s">
        <v>268</v>
      </c>
      <c r="G140" s="70" t="s">
        <v>69</v>
      </c>
      <c r="H140" s="93" t="s">
        <v>102</v>
      </c>
      <c r="I140" s="61"/>
      <c r="J140" s="61">
        <v>652000</v>
      </c>
      <c r="K140" s="32"/>
      <c r="L140" s="32">
        <f t="shared" si="10"/>
        <v>0</v>
      </c>
      <c r="M140" s="51"/>
      <c r="N140" s="33">
        <f t="shared" si="11"/>
        <v>0</v>
      </c>
      <c r="O140" s="33">
        <f t="shared" si="12"/>
        <v>0</v>
      </c>
      <c r="P140" s="51"/>
      <c r="Q140" s="33">
        <f t="shared" si="13"/>
        <v>0</v>
      </c>
      <c r="R140" s="33">
        <f t="shared" si="14"/>
        <v>0</v>
      </c>
      <c r="S140" s="51"/>
      <c r="T140" s="52"/>
    </row>
    <row r="141" spans="1:20" ht="12.75">
      <c r="A141" s="69" t="s">
        <v>145</v>
      </c>
      <c r="B141" s="59" t="s">
        <v>67</v>
      </c>
      <c r="C141" s="60" t="s">
        <v>117</v>
      </c>
      <c r="D141" s="70" t="s">
        <v>82</v>
      </c>
      <c r="E141" s="70" t="s">
        <v>146</v>
      </c>
      <c r="F141" s="70" t="s">
        <v>74</v>
      </c>
      <c r="G141" s="70" t="s">
        <v>74</v>
      </c>
      <c r="H141" s="93"/>
      <c r="I141" s="61">
        <f>I142+I145</f>
        <v>6081078.71</v>
      </c>
      <c r="J141" s="61">
        <f>J142+J145</f>
        <v>7784069.21</v>
      </c>
      <c r="K141" s="61">
        <f>K142+K145</f>
        <v>6950000</v>
      </c>
      <c r="L141" s="32">
        <f t="shared" si="10"/>
        <v>6950000</v>
      </c>
      <c r="M141" s="51"/>
      <c r="N141" s="33">
        <f t="shared" si="11"/>
        <v>7033765.7844075</v>
      </c>
      <c r="O141" s="33">
        <f t="shared" si="12"/>
        <v>7033765.7844075</v>
      </c>
      <c r="P141" s="51"/>
      <c r="Q141" s="33">
        <f t="shared" si="13"/>
        <v>7042247.607450253</v>
      </c>
      <c r="R141" s="33">
        <f t="shared" si="14"/>
        <v>7042247.607450253</v>
      </c>
      <c r="S141" s="51"/>
      <c r="T141" s="52"/>
    </row>
    <row r="142" spans="1:20" ht="33.75">
      <c r="A142" s="69" t="s">
        <v>147</v>
      </c>
      <c r="B142" s="59" t="s">
        <v>67</v>
      </c>
      <c r="C142" s="60" t="s">
        <v>117</v>
      </c>
      <c r="D142" s="70" t="s">
        <v>82</v>
      </c>
      <c r="E142" s="70" t="s">
        <v>146</v>
      </c>
      <c r="F142" s="70" t="s">
        <v>148</v>
      </c>
      <c r="G142" s="70" t="s">
        <v>69</v>
      </c>
      <c r="H142" s="71"/>
      <c r="I142" s="61">
        <f>I143+I144</f>
        <v>6060112.71</v>
      </c>
      <c r="J142" s="61">
        <f>J143+J144</f>
        <v>7721069.21</v>
      </c>
      <c r="K142" s="61">
        <f>K143+K144</f>
        <v>6893000</v>
      </c>
      <c r="L142" s="32">
        <f t="shared" si="10"/>
        <v>6893000</v>
      </c>
      <c r="M142" s="51"/>
      <c r="N142" s="33">
        <f t="shared" si="11"/>
        <v>6976078.78444905</v>
      </c>
      <c r="O142" s="33">
        <f t="shared" si="12"/>
        <v>6976078.78444905</v>
      </c>
      <c r="P142" s="51"/>
      <c r="Q142" s="33">
        <f t="shared" si="13"/>
        <v>6984491.044338792</v>
      </c>
      <c r="R142" s="33">
        <f t="shared" si="14"/>
        <v>6984491.044338792</v>
      </c>
      <c r="S142" s="51"/>
      <c r="T142" s="52"/>
    </row>
    <row r="143" spans="1:20" ht="12.75">
      <c r="A143" s="69" t="s">
        <v>142</v>
      </c>
      <c r="B143" s="59" t="s">
        <v>67</v>
      </c>
      <c r="C143" s="60" t="s">
        <v>117</v>
      </c>
      <c r="D143" s="70" t="s">
        <v>82</v>
      </c>
      <c r="E143" s="70" t="s">
        <v>146</v>
      </c>
      <c r="F143" s="70" t="s">
        <v>148</v>
      </c>
      <c r="G143" s="70" t="s">
        <v>69</v>
      </c>
      <c r="H143" s="71" t="s">
        <v>102</v>
      </c>
      <c r="I143" s="61">
        <v>6060112.71</v>
      </c>
      <c r="J143" s="61">
        <v>7500000</v>
      </c>
      <c r="K143" s="32">
        <v>6893000</v>
      </c>
      <c r="L143" s="32">
        <f aca="true" t="shared" si="15" ref="L143:L206">K143</f>
        <v>6893000</v>
      </c>
      <c r="M143" s="51"/>
      <c r="N143" s="33">
        <f aca="true" t="shared" si="16" ref="N143:N206">K143*1.01205263085</f>
        <v>6976078.78444905</v>
      </c>
      <c r="O143" s="33">
        <f t="shared" si="12"/>
        <v>6976078.78444905</v>
      </c>
      <c r="P143" s="51"/>
      <c r="Q143" s="33">
        <f aca="true" t="shared" si="17" ref="Q143:Q206">N143*1.00120587226</f>
        <v>6984491.044338792</v>
      </c>
      <c r="R143" s="33">
        <f aca="true" t="shared" si="18" ref="R143:R206">Q143</f>
        <v>6984491.044338792</v>
      </c>
      <c r="S143" s="51"/>
      <c r="T143" s="52"/>
    </row>
    <row r="144" spans="1:20" ht="22.5">
      <c r="A144" s="69" t="s">
        <v>264</v>
      </c>
      <c r="B144" s="59" t="s">
        <v>67</v>
      </c>
      <c r="C144" s="60" t="s">
        <v>117</v>
      </c>
      <c r="D144" s="70" t="s">
        <v>82</v>
      </c>
      <c r="E144" s="70" t="s">
        <v>146</v>
      </c>
      <c r="F144" s="70" t="s">
        <v>148</v>
      </c>
      <c r="G144" s="70" t="s">
        <v>69</v>
      </c>
      <c r="H144" s="71" t="s">
        <v>102</v>
      </c>
      <c r="I144" s="61"/>
      <c r="J144" s="61">
        <v>221069.21</v>
      </c>
      <c r="K144" s="32"/>
      <c r="L144" s="32">
        <f t="shared" si="15"/>
        <v>0</v>
      </c>
      <c r="M144" s="51"/>
      <c r="N144" s="33">
        <f t="shared" si="16"/>
        <v>0</v>
      </c>
      <c r="O144" s="33">
        <f t="shared" si="12"/>
        <v>0</v>
      </c>
      <c r="P144" s="51"/>
      <c r="Q144" s="33">
        <f t="shared" si="17"/>
        <v>0</v>
      </c>
      <c r="R144" s="33">
        <f t="shared" si="18"/>
        <v>0</v>
      </c>
      <c r="S144" s="51"/>
      <c r="T144" s="52"/>
    </row>
    <row r="145" spans="1:20" ht="22.5">
      <c r="A145" s="69" t="s">
        <v>149</v>
      </c>
      <c r="B145" s="59" t="s">
        <v>67</v>
      </c>
      <c r="C145" s="60" t="s">
        <v>117</v>
      </c>
      <c r="D145" s="70" t="s">
        <v>82</v>
      </c>
      <c r="E145" s="70" t="s">
        <v>146</v>
      </c>
      <c r="F145" s="70" t="s">
        <v>148</v>
      </c>
      <c r="G145" s="70" t="s">
        <v>82</v>
      </c>
      <c r="H145" s="71"/>
      <c r="I145" s="61">
        <f>I146</f>
        <v>20966</v>
      </c>
      <c r="J145" s="61">
        <f>J146</f>
        <v>63000</v>
      </c>
      <c r="K145" s="61">
        <f>K146</f>
        <v>57000</v>
      </c>
      <c r="L145" s="32">
        <f t="shared" si="15"/>
        <v>57000</v>
      </c>
      <c r="M145" s="51"/>
      <c r="N145" s="33">
        <f t="shared" si="16"/>
        <v>57686.99995845</v>
      </c>
      <c r="O145" s="33">
        <f aca="true" t="shared" si="19" ref="O145:O202">N145</f>
        <v>57686.99995845</v>
      </c>
      <c r="P145" s="51"/>
      <c r="Q145" s="33">
        <f t="shared" si="17"/>
        <v>57756.56311146251</v>
      </c>
      <c r="R145" s="33">
        <f t="shared" si="18"/>
        <v>57756.56311146251</v>
      </c>
      <c r="S145" s="51"/>
      <c r="T145" s="52"/>
    </row>
    <row r="146" spans="1:20" ht="12.75">
      <c r="A146" s="69" t="s">
        <v>142</v>
      </c>
      <c r="B146" s="59" t="s">
        <v>67</v>
      </c>
      <c r="C146" s="60" t="s">
        <v>117</v>
      </c>
      <c r="D146" s="70" t="s">
        <v>82</v>
      </c>
      <c r="E146" s="70" t="s">
        <v>146</v>
      </c>
      <c r="F146" s="70" t="s">
        <v>148</v>
      </c>
      <c r="G146" s="70" t="s">
        <v>82</v>
      </c>
      <c r="H146" s="71" t="s">
        <v>102</v>
      </c>
      <c r="I146" s="61">
        <v>20966</v>
      </c>
      <c r="J146" s="61">
        <v>63000</v>
      </c>
      <c r="K146" s="32">
        <v>57000</v>
      </c>
      <c r="L146" s="32">
        <f t="shared" si="15"/>
        <v>57000</v>
      </c>
      <c r="M146" s="51"/>
      <c r="N146" s="33">
        <f t="shared" si="16"/>
        <v>57686.99995845</v>
      </c>
      <c r="O146" s="33">
        <f t="shared" si="19"/>
        <v>57686.99995845</v>
      </c>
      <c r="P146" s="51"/>
      <c r="Q146" s="33">
        <f t="shared" si="17"/>
        <v>57756.56311146251</v>
      </c>
      <c r="R146" s="33">
        <f t="shared" si="18"/>
        <v>57756.56311146251</v>
      </c>
      <c r="S146" s="51"/>
      <c r="T146" s="52"/>
    </row>
    <row r="147" spans="1:20" ht="12.75">
      <c r="A147" s="69" t="s">
        <v>158</v>
      </c>
      <c r="B147" s="59" t="s">
        <v>67</v>
      </c>
      <c r="C147" s="66" t="s">
        <v>117</v>
      </c>
      <c r="D147" s="89" t="s">
        <v>82</v>
      </c>
      <c r="E147" s="70" t="s">
        <v>159</v>
      </c>
      <c r="F147" s="70" t="s">
        <v>74</v>
      </c>
      <c r="G147" s="70" t="s">
        <v>74</v>
      </c>
      <c r="H147" s="71"/>
      <c r="I147" s="61">
        <f>I148</f>
        <v>2883667.06</v>
      </c>
      <c r="J147" s="61">
        <f>J148</f>
        <v>2765000</v>
      </c>
      <c r="K147" s="61">
        <f>K148</f>
        <v>2991000</v>
      </c>
      <c r="L147" s="32">
        <f t="shared" si="15"/>
        <v>2991000</v>
      </c>
      <c r="M147" s="51"/>
      <c r="N147" s="33">
        <f t="shared" si="16"/>
        <v>3027049.41887235</v>
      </c>
      <c r="O147" s="33">
        <f t="shared" si="19"/>
        <v>3027049.41887235</v>
      </c>
      <c r="P147" s="51"/>
      <c r="Q147" s="33">
        <f t="shared" si="17"/>
        <v>3030699.653796217</v>
      </c>
      <c r="R147" s="33">
        <f t="shared" si="18"/>
        <v>3030699.653796217</v>
      </c>
      <c r="S147" s="51"/>
      <c r="T147" s="52"/>
    </row>
    <row r="148" spans="1:20" ht="22.5">
      <c r="A148" s="69" t="s">
        <v>272</v>
      </c>
      <c r="B148" s="59" t="s">
        <v>67</v>
      </c>
      <c r="C148" s="66" t="s">
        <v>117</v>
      </c>
      <c r="D148" s="89" t="s">
        <v>82</v>
      </c>
      <c r="E148" s="70" t="s">
        <v>159</v>
      </c>
      <c r="F148" s="70" t="s">
        <v>89</v>
      </c>
      <c r="G148" s="70" t="s">
        <v>74</v>
      </c>
      <c r="H148" s="93"/>
      <c r="I148" s="61">
        <f>I149+I150</f>
        <v>2883667.06</v>
      </c>
      <c r="J148" s="61">
        <f>J149+J150</f>
        <v>2765000</v>
      </c>
      <c r="K148" s="61">
        <f>K149+K150</f>
        <v>2991000</v>
      </c>
      <c r="L148" s="32">
        <f t="shared" si="15"/>
        <v>2991000</v>
      </c>
      <c r="M148" s="51"/>
      <c r="N148" s="33">
        <f t="shared" si="16"/>
        <v>3027049.41887235</v>
      </c>
      <c r="O148" s="33">
        <f t="shared" si="19"/>
        <v>3027049.41887235</v>
      </c>
      <c r="P148" s="51"/>
      <c r="Q148" s="33">
        <f t="shared" si="17"/>
        <v>3030699.653796217</v>
      </c>
      <c r="R148" s="33">
        <f t="shared" si="18"/>
        <v>3030699.653796217</v>
      </c>
      <c r="S148" s="51"/>
      <c r="T148" s="52"/>
    </row>
    <row r="149" spans="1:20" ht="27" customHeight="1">
      <c r="A149" s="69" t="s">
        <v>273</v>
      </c>
      <c r="B149" s="59" t="s">
        <v>67</v>
      </c>
      <c r="C149" s="66" t="s">
        <v>117</v>
      </c>
      <c r="D149" s="89" t="s">
        <v>82</v>
      </c>
      <c r="E149" s="70" t="s">
        <v>159</v>
      </c>
      <c r="F149" s="89" t="s">
        <v>89</v>
      </c>
      <c r="G149" s="89" t="s">
        <v>74</v>
      </c>
      <c r="H149" s="93" t="s">
        <v>102</v>
      </c>
      <c r="I149" s="61"/>
      <c r="J149" s="61">
        <f>145600-7500</f>
        <v>138100</v>
      </c>
      <c r="K149" s="32"/>
      <c r="L149" s="32">
        <f t="shared" si="15"/>
        <v>0</v>
      </c>
      <c r="M149" s="51"/>
      <c r="N149" s="33">
        <f t="shared" si="16"/>
        <v>0</v>
      </c>
      <c r="O149" s="33">
        <f t="shared" si="19"/>
        <v>0</v>
      </c>
      <c r="P149" s="51"/>
      <c r="Q149" s="33">
        <f t="shared" si="17"/>
        <v>0</v>
      </c>
      <c r="R149" s="33">
        <f t="shared" si="18"/>
        <v>0</v>
      </c>
      <c r="S149" s="51"/>
      <c r="T149" s="52"/>
    </row>
    <row r="150" spans="1:20" ht="16.5" customHeight="1">
      <c r="A150" s="69" t="s">
        <v>274</v>
      </c>
      <c r="B150" s="59" t="s">
        <v>67</v>
      </c>
      <c r="C150" s="66" t="s">
        <v>117</v>
      </c>
      <c r="D150" s="89" t="s">
        <v>82</v>
      </c>
      <c r="E150" s="70" t="s">
        <v>159</v>
      </c>
      <c r="F150" s="89" t="s">
        <v>89</v>
      </c>
      <c r="G150" s="89" t="s">
        <v>74</v>
      </c>
      <c r="H150" s="93" t="s">
        <v>102</v>
      </c>
      <c r="I150" s="61">
        <v>2883667.06</v>
      </c>
      <c r="J150" s="61">
        <f>2648400-21500</f>
        <v>2626900</v>
      </c>
      <c r="K150" s="32">
        <v>2991000</v>
      </c>
      <c r="L150" s="32">
        <f t="shared" si="15"/>
        <v>2991000</v>
      </c>
      <c r="M150" s="51"/>
      <c r="N150" s="33">
        <f t="shared" si="16"/>
        <v>3027049.41887235</v>
      </c>
      <c r="O150" s="33">
        <f t="shared" si="19"/>
        <v>3027049.41887235</v>
      </c>
      <c r="P150" s="51"/>
      <c r="Q150" s="33">
        <f t="shared" si="17"/>
        <v>3030699.653796217</v>
      </c>
      <c r="R150" s="33">
        <f t="shared" si="18"/>
        <v>3030699.653796217</v>
      </c>
      <c r="S150" s="51"/>
      <c r="T150" s="52"/>
    </row>
    <row r="151" spans="1:20" ht="15" customHeight="1">
      <c r="A151" s="69" t="s">
        <v>275</v>
      </c>
      <c r="B151" s="59" t="s">
        <v>67</v>
      </c>
      <c r="C151" s="66" t="s">
        <v>117</v>
      </c>
      <c r="D151" s="89" t="s">
        <v>82</v>
      </c>
      <c r="E151" s="70" t="s">
        <v>160</v>
      </c>
      <c r="F151" s="89" t="s">
        <v>69</v>
      </c>
      <c r="G151" s="89" t="s">
        <v>74</v>
      </c>
      <c r="H151" s="93"/>
      <c r="I151" s="61">
        <f>I152+I153</f>
        <v>108157113.57</v>
      </c>
      <c r="J151" s="61">
        <f>J152+J153</f>
        <v>121080126.22</v>
      </c>
      <c r="K151" s="61">
        <f>K152+K153</f>
        <v>127083000</v>
      </c>
      <c r="L151" s="32">
        <f t="shared" si="15"/>
        <v>127083000</v>
      </c>
      <c r="M151" s="51"/>
      <c r="N151" s="33">
        <f t="shared" si="16"/>
        <v>128614684.48631054</v>
      </c>
      <c r="O151" s="33">
        <f t="shared" si="19"/>
        <v>128614684.48631054</v>
      </c>
      <c r="P151" s="51"/>
      <c r="Q151" s="33">
        <f t="shared" si="17"/>
        <v>128769777.36656122</v>
      </c>
      <c r="R151" s="33">
        <f t="shared" si="18"/>
        <v>128769777.36656122</v>
      </c>
      <c r="S151" s="51"/>
      <c r="T151" s="52"/>
    </row>
    <row r="152" spans="1:20" ht="27" customHeight="1">
      <c r="A152" s="69" t="s">
        <v>142</v>
      </c>
      <c r="B152" s="59" t="s">
        <v>67</v>
      </c>
      <c r="C152" s="66" t="s">
        <v>117</v>
      </c>
      <c r="D152" s="89" t="s">
        <v>82</v>
      </c>
      <c r="E152" s="70" t="s">
        <v>160</v>
      </c>
      <c r="F152" s="89" t="s">
        <v>69</v>
      </c>
      <c r="G152" s="89" t="s">
        <v>74</v>
      </c>
      <c r="H152" s="93" t="s">
        <v>102</v>
      </c>
      <c r="I152" s="61">
        <v>108157113.57</v>
      </c>
      <c r="J152" s="61">
        <f>121080126.22-J153</f>
        <v>118367000</v>
      </c>
      <c r="K152" s="50">
        <v>127083000</v>
      </c>
      <c r="L152" s="32">
        <f t="shared" si="15"/>
        <v>127083000</v>
      </c>
      <c r="M152" s="51"/>
      <c r="N152" s="33">
        <f t="shared" si="16"/>
        <v>128614684.48631054</v>
      </c>
      <c r="O152" s="33">
        <f t="shared" si="19"/>
        <v>128614684.48631054</v>
      </c>
      <c r="P152" s="51"/>
      <c r="Q152" s="33">
        <f t="shared" si="17"/>
        <v>128769777.36656122</v>
      </c>
      <c r="R152" s="33">
        <f t="shared" si="18"/>
        <v>128769777.36656122</v>
      </c>
      <c r="S152" s="51"/>
      <c r="T152" s="52"/>
    </row>
    <row r="153" spans="1:20" ht="22.5">
      <c r="A153" s="69" t="s">
        <v>264</v>
      </c>
      <c r="B153" s="59" t="s">
        <v>67</v>
      </c>
      <c r="C153" s="66" t="s">
        <v>117</v>
      </c>
      <c r="D153" s="89" t="s">
        <v>82</v>
      </c>
      <c r="E153" s="70" t="s">
        <v>160</v>
      </c>
      <c r="F153" s="89" t="s">
        <v>69</v>
      </c>
      <c r="G153" s="89" t="s">
        <v>74</v>
      </c>
      <c r="H153" s="93" t="s">
        <v>102</v>
      </c>
      <c r="I153" s="61"/>
      <c r="J153" s="61">
        <v>2713126.22</v>
      </c>
      <c r="K153" s="32"/>
      <c r="L153" s="32">
        <f t="shared" si="15"/>
        <v>0</v>
      </c>
      <c r="M153" s="51"/>
      <c r="N153" s="33">
        <f t="shared" si="16"/>
        <v>0</v>
      </c>
      <c r="O153" s="33">
        <f t="shared" si="19"/>
        <v>0</v>
      </c>
      <c r="P153" s="51"/>
      <c r="Q153" s="33">
        <f t="shared" si="17"/>
        <v>0</v>
      </c>
      <c r="R153" s="33">
        <f t="shared" si="18"/>
        <v>0</v>
      </c>
      <c r="S153" s="51"/>
      <c r="T153" s="52"/>
    </row>
    <row r="154" spans="1:20" ht="12.75">
      <c r="A154" s="69" t="s">
        <v>312</v>
      </c>
      <c r="B154" s="59" t="s">
        <v>67</v>
      </c>
      <c r="C154" s="60" t="s">
        <v>117</v>
      </c>
      <c r="D154" s="70" t="s">
        <v>82</v>
      </c>
      <c r="E154" s="70" t="s">
        <v>160</v>
      </c>
      <c r="F154" s="70" t="s">
        <v>117</v>
      </c>
      <c r="G154" s="70" t="s">
        <v>74</v>
      </c>
      <c r="H154" s="71"/>
      <c r="I154" s="73">
        <f>I155</f>
        <v>0</v>
      </c>
      <c r="J154" s="73">
        <f>J155</f>
        <v>1000000</v>
      </c>
      <c r="K154" s="73">
        <f>K155</f>
        <v>0</v>
      </c>
      <c r="L154" s="32">
        <f t="shared" si="15"/>
        <v>0</v>
      </c>
      <c r="M154" s="51"/>
      <c r="N154" s="33">
        <f t="shared" si="16"/>
        <v>0</v>
      </c>
      <c r="O154" s="33"/>
      <c r="P154" s="51"/>
      <c r="Q154" s="33">
        <f t="shared" si="17"/>
        <v>0</v>
      </c>
      <c r="R154" s="33">
        <f t="shared" si="18"/>
        <v>0</v>
      </c>
      <c r="S154" s="51"/>
      <c r="T154" s="52"/>
    </row>
    <row r="155" spans="1:20" ht="12.75">
      <c r="A155" s="69" t="s">
        <v>142</v>
      </c>
      <c r="B155" s="59" t="s">
        <v>67</v>
      </c>
      <c r="C155" s="60" t="s">
        <v>117</v>
      </c>
      <c r="D155" s="70" t="s">
        <v>82</v>
      </c>
      <c r="E155" s="70" t="s">
        <v>160</v>
      </c>
      <c r="F155" s="70" t="s">
        <v>117</v>
      </c>
      <c r="G155" s="70" t="s">
        <v>74</v>
      </c>
      <c r="H155" s="71" t="s">
        <v>102</v>
      </c>
      <c r="I155" s="73"/>
      <c r="J155" s="73">
        <v>1000000</v>
      </c>
      <c r="K155" s="32"/>
      <c r="L155" s="32">
        <f t="shared" si="15"/>
        <v>0</v>
      </c>
      <c r="M155" s="51"/>
      <c r="N155" s="33">
        <f t="shared" si="16"/>
        <v>0</v>
      </c>
      <c r="O155" s="33"/>
      <c r="P155" s="51"/>
      <c r="Q155" s="33">
        <f t="shared" si="17"/>
        <v>0</v>
      </c>
      <c r="R155" s="33">
        <f t="shared" si="18"/>
        <v>0</v>
      </c>
      <c r="S155" s="51"/>
      <c r="T155" s="52"/>
    </row>
    <row r="156" spans="1:20" ht="43.5" customHeight="1">
      <c r="A156" s="69" t="s">
        <v>311</v>
      </c>
      <c r="B156" s="59" t="s">
        <v>67</v>
      </c>
      <c r="C156" s="60" t="s">
        <v>117</v>
      </c>
      <c r="D156" s="70" t="s">
        <v>82</v>
      </c>
      <c r="E156" s="70" t="s">
        <v>160</v>
      </c>
      <c r="F156" s="70" t="s">
        <v>89</v>
      </c>
      <c r="G156" s="70" t="s">
        <v>74</v>
      </c>
      <c r="H156" s="71"/>
      <c r="I156" s="61">
        <f>I157</f>
        <v>55400</v>
      </c>
      <c r="J156" s="61">
        <f>J157</f>
        <v>103000</v>
      </c>
      <c r="K156" s="61">
        <f>K157</f>
        <v>0</v>
      </c>
      <c r="L156" s="32">
        <f t="shared" si="15"/>
        <v>0</v>
      </c>
      <c r="M156" s="51"/>
      <c r="N156" s="33">
        <f t="shared" si="16"/>
        <v>0</v>
      </c>
      <c r="O156" s="33"/>
      <c r="P156" s="51"/>
      <c r="Q156" s="33">
        <f t="shared" si="17"/>
        <v>0</v>
      </c>
      <c r="R156" s="33">
        <f t="shared" si="18"/>
        <v>0</v>
      </c>
      <c r="S156" s="51"/>
      <c r="T156" s="52"/>
    </row>
    <row r="157" spans="1:20" ht="12.75">
      <c r="A157" s="69" t="s">
        <v>142</v>
      </c>
      <c r="B157" s="59" t="s">
        <v>67</v>
      </c>
      <c r="C157" s="60" t="s">
        <v>117</v>
      </c>
      <c r="D157" s="70" t="s">
        <v>82</v>
      </c>
      <c r="E157" s="70" t="s">
        <v>160</v>
      </c>
      <c r="F157" s="70" t="s">
        <v>89</v>
      </c>
      <c r="G157" s="70" t="s">
        <v>74</v>
      </c>
      <c r="H157" s="71" t="s">
        <v>102</v>
      </c>
      <c r="I157" s="61">
        <v>55400</v>
      </c>
      <c r="J157" s="61">
        <v>103000</v>
      </c>
      <c r="K157" s="32"/>
      <c r="L157" s="32">
        <f t="shared" si="15"/>
        <v>0</v>
      </c>
      <c r="M157" s="51"/>
      <c r="N157" s="33">
        <f t="shared" si="16"/>
        <v>0</v>
      </c>
      <c r="O157" s="33"/>
      <c r="P157" s="51"/>
      <c r="Q157" s="33">
        <f t="shared" si="17"/>
        <v>0</v>
      </c>
      <c r="R157" s="33">
        <f t="shared" si="18"/>
        <v>0</v>
      </c>
      <c r="S157" s="51"/>
      <c r="T157" s="52"/>
    </row>
    <row r="158" spans="1:20" ht="33.75">
      <c r="A158" s="69" t="s">
        <v>276</v>
      </c>
      <c r="B158" s="59" t="s">
        <v>67</v>
      </c>
      <c r="C158" s="66" t="s">
        <v>117</v>
      </c>
      <c r="D158" s="89" t="s">
        <v>82</v>
      </c>
      <c r="E158" s="70" t="s">
        <v>198</v>
      </c>
      <c r="F158" s="70" t="s">
        <v>82</v>
      </c>
      <c r="G158" s="70" t="s">
        <v>69</v>
      </c>
      <c r="H158" s="93"/>
      <c r="I158" s="61">
        <f>I159</f>
        <v>1295962.04</v>
      </c>
      <c r="J158" s="61">
        <f>J159</f>
        <v>402000</v>
      </c>
      <c r="K158" s="61">
        <f>K159</f>
        <v>0</v>
      </c>
      <c r="L158" s="32">
        <f t="shared" si="15"/>
        <v>0</v>
      </c>
      <c r="M158" s="51"/>
      <c r="N158" s="33">
        <f t="shared" si="16"/>
        <v>0</v>
      </c>
      <c r="O158" s="33">
        <f t="shared" si="19"/>
        <v>0</v>
      </c>
      <c r="P158" s="51"/>
      <c r="Q158" s="33">
        <f t="shared" si="17"/>
        <v>0</v>
      </c>
      <c r="R158" s="33">
        <f t="shared" si="18"/>
        <v>0</v>
      </c>
      <c r="S158" s="51"/>
      <c r="T158" s="52"/>
    </row>
    <row r="159" spans="1:20" ht="27" customHeight="1">
      <c r="A159" s="69" t="s">
        <v>142</v>
      </c>
      <c r="B159" s="59" t="s">
        <v>67</v>
      </c>
      <c r="C159" s="66" t="s">
        <v>117</v>
      </c>
      <c r="D159" s="89" t="s">
        <v>82</v>
      </c>
      <c r="E159" s="70" t="s">
        <v>198</v>
      </c>
      <c r="F159" s="70" t="s">
        <v>82</v>
      </c>
      <c r="G159" s="70" t="s">
        <v>69</v>
      </c>
      <c r="H159" s="93" t="s">
        <v>102</v>
      </c>
      <c r="I159" s="61">
        <v>1295962.04</v>
      </c>
      <c r="J159" s="61">
        <v>402000</v>
      </c>
      <c r="K159" s="32"/>
      <c r="L159" s="32">
        <f t="shared" si="15"/>
        <v>0</v>
      </c>
      <c r="M159" s="51"/>
      <c r="N159" s="33">
        <f t="shared" si="16"/>
        <v>0</v>
      </c>
      <c r="O159" s="33">
        <f t="shared" si="19"/>
        <v>0</v>
      </c>
      <c r="P159" s="51"/>
      <c r="Q159" s="33">
        <f t="shared" si="17"/>
        <v>0</v>
      </c>
      <c r="R159" s="33">
        <f t="shared" si="18"/>
        <v>0</v>
      </c>
      <c r="S159" s="51"/>
      <c r="T159" s="52"/>
    </row>
    <row r="160" spans="1:20" ht="12.75">
      <c r="A160" s="103" t="s">
        <v>277</v>
      </c>
      <c r="B160" s="59" t="s">
        <v>67</v>
      </c>
      <c r="C160" s="66" t="s">
        <v>117</v>
      </c>
      <c r="D160" s="70" t="s">
        <v>117</v>
      </c>
      <c r="E160" s="70"/>
      <c r="F160" s="70"/>
      <c r="G160" s="70"/>
      <c r="H160" s="93"/>
      <c r="I160" s="61">
        <f>I161+I163</f>
        <v>2169524.45</v>
      </c>
      <c r="J160" s="61">
        <f>J161+J163</f>
        <v>1763300</v>
      </c>
      <c r="K160" s="61">
        <f>K161+K163</f>
        <v>220000</v>
      </c>
      <c r="L160" s="32">
        <f t="shared" si="15"/>
        <v>220000</v>
      </c>
      <c r="M160" s="51"/>
      <c r="N160" s="33">
        <f t="shared" si="16"/>
        <v>222651.578787</v>
      </c>
      <c r="O160" s="33">
        <f t="shared" si="19"/>
        <v>222651.578787</v>
      </c>
      <c r="P160" s="51"/>
      <c r="Q160" s="33">
        <f t="shared" si="17"/>
        <v>222920.06814950443</v>
      </c>
      <c r="R160" s="33">
        <f t="shared" si="18"/>
        <v>222920.06814950443</v>
      </c>
      <c r="S160" s="51"/>
      <c r="T160" s="52"/>
    </row>
    <row r="161" spans="1:20" ht="12.75">
      <c r="A161" s="69" t="s">
        <v>278</v>
      </c>
      <c r="B161" s="59" t="s">
        <v>67</v>
      </c>
      <c r="C161" s="66" t="s">
        <v>117</v>
      </c>
      <c r="D161" s="89" t="s">
        <v>117</v>
      </c>
      <c r="E161" s="70" t="s">
        <v>160</v>
      </c>
      <c r="F161" s="89" t="s">
        <v>126</v>
      </c>
      <c r="G161" s="89" t="s">
        <v>74</v>
      </c>
      <c r="H161" s="93"/>
      <c r="I161" s="61">
        <f>I162</f>
        <v>1678248.01</v>
      </c>
      <c r="J161" s="61">
        <f>J162</f>
        <v>1587000</v>
      </c>
      <c r="K161" s="61">
        <f>K162</f>
        <v>0</v>
      </c>
      <c r="L161" s="32">
        <f t="shared" si="15"/>
        <v>0</v>
      </c>
      <c r="M161" s="51"/>
      <c r="N161" s="33">
        <f t="shared" si="16"/>
        <v>0</v>
      </c>
      <c r="O161" s="33">
        <f t="shared" si="19"/>
        <v>0</v>
      </c>
      <c r="P161" s="51"/>
      <c r="Q161" s="33">
        <f t="shared" si="17"/>
        <v>0</v>
      </c>
      <c r="R161" s="33">
        <f t="shared" si="18"/>
        <v>0</v>
      </c>
      <c r="S161" s="51"/>
      <c r="T161" s="52"/>
    </row>
    <row r="162" spans="1:20" ht="12.75">
      <c r="A162" s="69" t="s">
        <v>279</v>
      </c>
      <c r="B162" s="59" t="s">
        <v>67</v>
      </c>
      <c r="C162" s="66" t="s">
        <v>117</v>
      </c>
      <c r="D162" s="89" t="s">
        <v>117</v>
      </c>
      <c r="E162" s="70" t="s">
        <v>160</v>
      </c>
      <c r="F162" s="89" t="s">
        <v>126</v>
      </c>
      <c r="G162" s="89" t="s">
        <v>74</v>
      </c>
      <c r="H162" s="93" t="s">
        <v>167</v>
      </c>
      <c r="I162" s="61">
        <v>1678248.01</v>
      </c>
      <c r="J162" s="61">
        <v>1587000</v>
      </c>
      <c r="K162" s="32"/>
      <c r="L162" s="32">
        <f t="shared" si="15"/>
        <v>0</v>
      </c>
      <c r="M162" s="51"/>
      <c r="N162" s="33">
        <f t="shared" si="16"/>
        <v>0</v>
      </c>
      <c r="O162" s="33">
        <f t="shared" si="19"/>
        <v>0</v>
      </c>
      <c r="P162" s="51"/>
      <c r="Q162" s="33">
        <f t="shared" si="17"/>
        <v>0</v>
      </c>
      <c r="R162" s="33">
        <f t="shared" si="18"/>
        <v>0</v>
      </c>
      <c r="S162" s="51"/>
      <c r="T162" s="52"/>
    </row>
    <row r="163" spans="1:20" ht="22.5">
      <c r="A163" s="69" t="s">
        <v>280</v>
      </c>
      <c r="B163" s="59" t="s">
        <v>67</v>
      </c>
      <c r="C163" s="66" t="s">
        <v>117</v>
      </c>
      <c r="D163" s="89" t="s">
        <v>117</v>
      </c>
      <c r="E163" s="70" t="s">
        <v>160</v>
      </c>
      <c r="F163" s="89" t="s">
        <v>126</v>
      </c>
      <c r="G163" s="89" t="s">
        <v>69</v>
      </c>
      <c r="H163" s="93"/>
      <c r="I163" s="61">
        <f>I164</f>
        <v>491276.44</v>
      </c>
      <c r="J163" s="61">
        <f>J164</f>
        <v>176300</v>
      </c>
      <c r="K163" s="61">
        <f>K164</f>
        <v>220000</v>
      </c>
      <c r="L163" s="32">
        <f t="shared" si="15"/>
        <v>220000</v>
      </c>
      <c r="M163" s="51"/>
      <c r="N163" s="33">
        <f t="shared" si="16"/>
        <v>222651.578787</v>
      </c>
      <c r="O163" s="33">
        <f t="shared" si="19"/>
        <v>222651.578787</v>
      </c>
      <c r="P163" s="51"/>
      <c r="Q163" s="33">
        <f t="shared" si="17"/>
        <v>222920.06814950443</v>
      </c>
      <c r="R163" s="33">
        <f t="shared" si="18"/>
        <v>222920.06814950443</v>
      </c>
      <c r="S163" s="51"/>
      <c r="T163" s="52"/>
    </row>
    <row r="164" spans="1:20" ht="12.75">
      <c r="A164" s="69" t="s">
        <v>279</v>
      </c>
      <c r="B164" s="59" t="s">
        <v>67</v>
      </c>
      <c r="C164" s="66" t="s">
        <v>117</v>
      </c>
      <c r="D164" s="89" t="s">
        <v>117</v>
      </c>
      <c r="E164" s="70" t="s">
        <v>160</v>
      </c>
      <c r="F164" s="89" t="s">
        <v>126</v>
      </c>
      <c r="G164" s="89" t="s">
        <v>69</v>
      </c>
      <c r="H164" s="93" t="s">
        <v>167</v>
      </c>
      <c r="I164" s="61">
        <v>491276.44</v>
      </c>
      <c r="J164" s="61">
        <v>176300</v>
      </c>
      <c r="K164" s="32">
        <v>220000</v>
      </c>
      <c r="L164" s="32">
        <f t="shared" si="15"/>
        <v>220000</v>
      </c>
      <c r="M164" s="51"/>
      <c r="N164" s="33">
        <f t="shared" si="16"/>
        <v>222651.578787</v>
      </c>
      <c r="O164" s="33">
        <f t="shared" si="19"/>
        <v>222651.578787</v>
      </c>
      <c r="P164" s="51"/>
      <c r="Q164" s="33">
        <f t="shared" si="17"/>
        <v>222920.06814950443</v>
      </c>
      <c r="R164" s="33">
        <f t="shared" si="18"/>
        <v>222920.06814950443</v>
      </c>
      <c r="S164" s="51"/>
      <c r="T164" s="52"/>
    </row>
    <row r="165" spans="1:20" ht="12.75">
      <c r="A165" s="103" t="s">
        <v>161</v>
      </c>
      <c r="B165" s="59" t="s">
        <v>67</v>
      </c>
      <c r="C165" s="66" t="s">
        <v>117</v>
      </c>
      <c r="D165" s="70" t="s">
        <v>89</v>
      </c>
      <c r="E165" s="70"/>
      <c r="F165" s="70"/>
      <c r="G165" s="70"/>
      <c r="H165" s="93"/>
      <c r="I165" s="61">
        <f>I166+I170</f>
        <v>13092336.389999999</v>
      </c>
      <c r="J165" s="61">
        <f>J166+J170</f>
        <v>12884454.75</v>
      </c>
      <c r="K165" s="61">
        <f>K166+K170</f>
        <v>13821100</v>
      </c>
      <c r="L165" s="32">
        <f t="shared" si="15"/>
        <v>13821100</v>
      </c>
      <c r="M165" s="51"/>
      <c r="N165" s="33">
        <f t="shared" si="16"/>
        <v>13987680.616240935</v>
      </c>
      <c r="O165" s="33">
        <f t="shared" si="19"/>
        <v>13987680.616240935</v>
      </c>
      <c r="P165" s="51"/>
      <c r="Q165" s="33">
        <f t="shared" si="17"/>
        <v>14004547.9722778</v>
      </c>
      <c r="R165" s="33">
        <f t="shared" si="18"/>
        <v>14004547.9722778</v>
      </c>
      <c r="S165" s="51"/>
      <c r="T165" s="52"/>
    </row>
    <row r="166" spans="1:20" ht="25.5" customHeight="1">
      <c r="A166" s="69" t="s">
        <v>162</v>
      </c>
      <c r="B166" s="59" t="s">
        <v>67</v>
      </c>
      <c r="C166" s="66" t="s">
        <v>117</v>
      </c>
      <c r="D166" s="70" t="s">
        <v>89</v>
      </c>
      <c r="E166" s="70" t="s">
        <v>163</v>
      </c>
      <c r="F166" s="70" t="s">
        <v>74</v>
      </c>
      <c r="G166" s="70" t="s">
        <v>74</v>
      </c>
      <c r="H166" s="71"/>
      <c r="I166" s="61">
        <f>I167</f>
        <v>9399780.389999999</v>
      </c>
      <c r="J166" s="61">
        <f>J167</f>
        <v>8007744.75</v>
      </c>
      <c r="K166" s="61">
        <f>K167</f>
        <v>9584000</v>
      </c>
      <c r="L166" s="32">
        <f t="shared" si="15"/>
        <v>9584000</v>
      </c>
      <c r="M166" s="51"/>
      <c r="N166" s="33">
        <f t="shared" si="16"/>
        <v>9699512.4140664</v>
      </c>
      <c r="O166" s="33">
        <f t="shared" si="19"/>
        <v>9699512.4140664</v>
      </c>
      <c r="P166" s="51"/>
      <c r="Q166" s="33">
        <f t="shared" si="17"/>
        <v>9711208.787022049</v>
      </c>
      <c r="R166" s="33">
        <f t="shared" si="18"/>
        <v>9711208.787022049</v>
      </c>
      <c r="S166" s="51"/>
      <c r="T166" s="52"/>
    </row>
    <row r="167" spans="1:20" ht="12.75">
      <c r="A167" s="69" t="s">
        <v>140</v>
      </c>
      <c r="B167" s="59" t="s">
        <v>67</v>
      </c>
      <c r="C167" s="66" t="s">
        <v>117</v>
      </c>
      <c r="D167" s="70" t="s">
        <v>89</v>
      </c>
      <c r="E167" s="70" t="s">
        <v>163</v>
      </c>
      <c r="F167" s="70" t="s">
        <v>141</v>
      </c>
      <c r="G167" s="70" t="s">
        <v>74</v>
      </c>
      <c r="H167" s="71"/>
      <c r="I167" s="61">
        <f>I168+I169</f>
        <v>9399780.389999999</v>
      </c>
      <c r="J167" s="61">
        <f>J168+J169</f>
        <v>8007744.75</v>
      </c>
      <c r="K167" s="61">
        <f>K168+K169</f>
        <v>9584000</v>
      </c>
      <c r="L167" s="32">
        <f t="shared" si="15"/>
        <v>9584000</v>
      </c>
      <c r="M167" s="51"/>
      <c r="N167" s="33">
        <f t="shared" si="16"/>
        <v>9699512.4140664</v>
      </c>
      <c r="O167" s="33">
        <f t="shared" si="19"/>
        <v>9699512.4140664</v>
      </c>
      <c r="P167" s="51"/>
      <c r="Q167" s="33">
        <f t="shared" si="17"/>
        <v>9711208.787022049</v>
      </c>
      <c r="R167" s="33">
        <f t="shared" si="18"/>
        <v>9711208.787022049</v>
      </c>
      <c r="S167" s="51"/>
      <c r="T167" s="52"/>
    </row>
    <row r="168" spans="1:20" ht="12.75">
      <c r="A168" s="69" t="s">
        <v>164</v>
      </c>
      <c r="B168" s="59" t="s">
        <v>67</v>
      </c>
      <c r="C168" s="66" t="s">
        <v>117</v>
      </c>
      <c r="D168" s="70" t="s">
        <v>89</v>
      </c>
      <c r="E168" s="70" t="s">
        <v>163</v>
      </c>
      <c r="F168" s="70" t="s">
        <v>141</v>
      </c>
      <c r="G168" s="70" t="s">
        <v>74</v>
      </c>
      <c r="H168" s="71" t="s">
        <v>102</v>
      </c>
      <c r="I168" s="61">
        <f>340741.45+8557956.94+1082</f>
        <v>8899780.389999999</v>
      </c>
      <c r="J168" s="61">
        <v>7951018</v>
      </c>
      <c r="K168" s="32">
        <v>7184000</v>
      </c>
      <c r="L168" s="32">
        <f t="shared" si="15"/>
        <v>7184000</v>
      </c>
      <c r="M168" s="51"/>
      <c r="N168" s="33">
        <f t="shared" si="16"/>
        <v>7270586.1000264</v>
      </c>
      <c r="O168" s="33">
        <f t="shared" si="19"/>
        <v>7270586.1000264</v>
      </c>
      <c r="P168" s="51"/>
      <c r="Q168" s="33">
        <f t="shared" si="17"/>
        <v>7279353.498118362</v>
      </c>
      <c r="R168" s="33">
        <f t="shared" si="18"/>
        <v>7279353.498118362</v>
      </c>
      <c r="S168" s="51"/>
      <c r="T168" s="52"/>
    </row>
    <row r="169" spans="1:20" ht="22.5">
      <c r="A169" s="69" t="s">
        <v>281</v>
      </c>
      <c r="B169" s="74" t="s">
        <v>67</v>
      </c>
      <c r="C169" s="66" t="s">
        <v>117</v>
      </c>
      <c r="D169" s="70" t="s">
        <v>89</v>
      </c>
      <c r="E169" s="70" t="s">
        <v>163</v>
      </c>
      <c r="F169" s="70" t="s">
        <v>141</v>
      </c>
      <c r="G169" s="70" t="s">
        <v>74</v>
      </c>
      <c r="H169" s="71" t="s">
        <v>282</v>
      </c>
      <c r="I169" s="61">
        <v>500000</v>
      </c>
      <c r="J169" s="61">
        <v>56726.75</v>
      </c>
      <c r="K169" s="32">
        <v>2400000</v>
      </c>
      <c r="L169" s="32">
        <f t="shared" si="15"/>
        <v>2400000</v>
      </c>
      <c r="M169" s="51"/>
      <c r="N169" s="33">
        <f t="shared" si="16"/>
        <v>2428926.31404</v>
      </c>
      <c r="O169" s="33">
        <f t="shared" si="19"/>
        <v>2428926.31404</v>
      </c>
      <c r="P169" s="51"/>
      <c r="Q169" s="33">
        <f t="shared" si="17"/>
        <v>2431855.288903685</v>
      </c>
      <c r="R169" s="33">
        <f t="shared" si="18"/>
        <v>2431855.288903685</v>
      </c>
      <c r="S169" s="51"/>
      <c r="T169" s="52"/>
    </row>
    <row r="170" spans="1:20" ht="12.75">
      <c r="A170" s="69" t="s">
        <v>113</v>
      </c>
      <c r="B170" s="59" t="s">
        <v>67</v>
      </c>
      <c r="C170" s="60" t="s">
        <v>117</v>
      </c>
      <c r="D170" s="70" t="s">
        <v>89</v>
      </c>
      <c r="E170" s="70" t="s">
        <v>114</v>
      </c>
      <c r="F170" s="70" t="s">
        <v>74</v>
      </c>
      <c r="G170" s="70" t="s">
        <v>74</v>
      </c>
      <c r="H170" s="71"/>
      <c r="I170" s="61">
        <f>I171+I173</f>
        <v>3692556</v>
      </c>
      <c r="J170" s="61">
        <f>J171+J173</f>
        <v>4876710</v>
      </c>
      <c r="K170" s="61">
        <f>K171+K173</f>
        <v>4237100</v>
      </c>
      <c r="L170" s="32">
        <f t="shared" si="15"/>
        <v>4237100</v>
      </c>
      <c r="M170" s="51"/>
      <c r="N170" s="33">
        <f t="shared" si="16"/>
        <v>4288168.202174535</v>
      </c>
      <c r="O170" s="33">
        <f t="shared" si="19"/>
        <v>4288168.202174535</v>
      </c>
      <c r="P170" s="51"/>
      <c r="Q170" s="33">
        <f t="shared" si="17"/>
        <v>4293339.185255751</v>
      </c>
      <c r="R170" s="33">
        <f t="shared" si="18"/>
        <v>4293339.185255751</v>
      </c>
      <c r="S170" s="51"/>
      <c r="T170" s="52"/>
    </row>
    <row r="171" spans="1:20" ht="22.5">
      <c r="A171" s="69" t="s">
        <v>165</v>
      </c>
      <c r="B171" s="59" t="s">
        <v>67</v>
      </c>
      <c r="C171" s="66" t="s">
        <v>117</v>
      </c>
      <c r="D171" s="70" t="s">
        <v>89</v>
      </c>
      <c r="E171" s="70" t="s">
        <v>114</v>
      </c>
      <c r="F171" s="70" t="s">
        <v>82</v>
      </c>
      <c r="G171" s="70" t="s">
        <v>74</v>
      </c>
      <c r="H171" s="71"/>
      <c r="I171" s="61">
        <f>I172</f>
        <v>2862606</v>
      </c>
      <c r="J171" s="61">
        <f>J172</f>
        <v>3500000</v>
      </c>
      <c r="K171" s="61">
        <f>K172</f>
        <v>2004100</v>
      </c>
      <c r="L171" s="32">
        <f t="shared" si="15"/>
        <v>2004100</v>
      </c>
      <c r="M171" s="51"/>
      <c r="N171" s="33">
        <f t="shared" si="16"/>
        <v>2028254.6774864849</v>
      </c>
      <c r="O171" s="33">
        <f t="shared" si="19"/>
        <v>2028254.6774864849</v>
      </c>
      <c r="P171" s="51"/>
      <c r="Q171" s="33">
        <f t="shared" si="17"/>
        <v>2030700.493538281</v>
      </c>
      <c r="R171" s="33">
        <f t="shared" si="18"/>
        <v>2030700.493538281</v>
      </c>
      <c r="S171" s="51"/>
      <c r="T171" s="52"/>
    </row>
    <row r="172" spans="1:20" ht="12.75">
      <c r="A172" s="53" t="s">
        <v>166</v>
      </c>
      <c r="B172" s="59" t="s">
        <v>67</v>
      </c>
      <c r="C172" s="66" t="s">
        <v>117</v>
      </c>
      <c r="D172" s="70" t="s">
        <v>89</v>
      </c>
      <c r="E172" s="70" t="s">
        <v>114</v>
      </c>
      <c r="F172" s="70" t="s">
        <v>82</v>
      </c>
      <c r="G172" s="70" t="s">
        <v>74</v>
      </c>
      <c r="H172" s="71" t="s">
        <v>167</v>
      </c>
      <c r="I172" s="61">
        <v>2862606</v>
      </c>
      <c r="J172" s="61">
        <v>3500000</v>
      </c>
      <c r="K172" s="32">
        <v>2004100</v>
      </c>
      <c r="L172" s="32">
        <f t="shared" si="15"/>
        <v>2004100</v>
      </c>
      <c r="M172" s="51"/>
      <c r="N172" s="33">
        <f t="shared" si="16"/>
        <v>2028254.6774864849</v>
      </c>
      <c r="O172" s="33">
        <f t="shared" si="19"/>
        <v>2028254.6774864849</v>
      </c>
      <c r="P172" s="51"/>
      <c r="Q172" s="33">
        <f t="shared" si="17"/>
        <v>2030700.493538281</v>
      </c>
      <c r="R172" s="33">
        <f t="shared" si="18"/>
        <v>2030700.493538281</v>
      </c>
      <c r="S172" s="51"/>
      <c r="T172" s="52"/>
    </row>
    <row r="173" spans="1:20" ht="22.5">
      <c r="A173" s="69" t="s">
        <v>168</v>
      </c>
      <c r="B173" s="59" t="s">
        <v>67</v>
      </c>
      <c r="C173" s="66" t="s">
        <v>117</v>
      </c>
      <c r="D173" s="70" t="s">
        <v>89</v>
      </c>
      <c r="E173" s="70" t="s">
        <v>114</v>
      </c>
      <c r="F173" s="70" t="s">
        <v>117</v>
      </c>
      <c r="G173" s="70" t="s">
        <v>74</v>
      </c>
      <c r="H173" s="71"/>
      <c r="I173" s="61">
        <f>I174</f>
        <v>829950</v>
      </c>
      <c r="J173" s="61">
        <f>J174</f>
        <v>1376710</v>
      </c>
      <c r="K173" s="61">
        <f>K174</f>
        <v>2233000</v>
      </c>
      <c r="L173" s="32">
        <f t="shared" si="15"/>
        <v>2233000</v>
      </c>
      <c r="M173" s="51"/>
      <c r="N173" s="33">
        <f t="shared" si="16"/>
        <v>2259913.52468805</v>
      </c>
      <c r="O173" s="33">
        <f t="shared" si="19"/>
        <v>2259913.52468805</v>
      </c>
      <c r="P173" s="51"/>
      <c r="Q173" s="33">
        <f t="shared" si="17"/>
        <v>2262638.69171747</v>
      </c>
      <c r="R173" s="33">
        <f t="shared" si="18"/>
        <v>2262638.69171747</v>
      </c>
      <c r="S173" s="51"/>
      <c r="T173" s="52"/>
    </row>
    <row r="174" spans="1:20" ht="12.75">
      <c r="A174" s="53" t="s">
        <v>166</v>
      </c>
      <c r="B174" s="59" t="s">
        <v>67</v>
      </c>
      <c r="C174" s="66" t="s">
        <v>117</v>
      </c>
      <c r="D174" s="70" t="s">
        <v>89</v>
      </c>
      <c r="E174" s="70" t="s">
        <v>114</v>
      </c>
      <c r="F174" s="70" t="s">
        <v>117</v>
      </c>
      <c r="G174" s="70" t="s">
        <v>74</v>
      </c>
      <c r="H174" s="71" t="s">
        <v>167</v>
      </c>
      <c r="I174" s="61">
        <v>829950</v>
      </c>
      <c r="J174" s="61">
        <v>1376710</v>
      </c>
      <c r="K174" s="32">
        <v>2233000</v>
      </c>
      <c r="L174" s="32">
        <f t="shared" si="15"/>
        <v>2233000</v>
      </c>
      <c r="M174" s="51"/>
      <c r="N174" s="33">
        <f t="shared" si="16"/>
        <v>2259913.52468805</v>
      </c>
      <c r="O174" s="33">
        <f t="shared" si="19"/>
        <v>2259913.52468805</v>
      </c>
      <c r="P174" s="51"/>
      <c r="Q174" s="33">
        <f t="shared" si="17"/>
        <v>2262638.69171747</v>
      </c>
      <c r="R174" s="33">
        <f t="shared" si="18"/>
        <v>2262638.69171747</v>
      </c>
      <c r="S174" s="51"/>
      <c r="T174" s="52"/>
    </row>
    <row r="175" spans="1:20" ht="12.75">
      <c r="A175" s="69" t="s">
        <v>169</v>
      </c>
      <c r="B175" s="59" t="s">
        <v>67</v>
      </c>
      <c r="C175" s="60" t="s">
        <v>84</v>
      </c>
      <c r="D175" s="70"/>
      <c r="E175" s="70"/>
      <c r="F175" s="70"/>
      <c r="G175" s="70"/>
      <c r="H175" s="71"/>
      <c r="I175" s="61">
        <f>I176+I205</f>
        <v>6110189.14</v>
      </c>
      <c r="J175" s="61">
        <f>J176+J205</f>
        <v>6992450</v>
      </c>
      <c r="K175" s="61">
        <f>K176+K205</f>
        <v>7546000</v>
      </c>
      <c r="L175" s="32">
        <f t="shared" si="15"/>
        <v>7546000</v>
      </c>
      <c r="M175" s="51"/>
      <c r="N175" s="33">
        <f t="shared" si="16"/>
        <v>7636949.1523941</v>
      </c>
      <c r="O175" s="33">
        <f t="shared" si="19"/>
        <v>7636949.1523941</v>
      </c>
      <c r="P175" s="51"/>
      <c r="Q175" s="33">
        <f t="shared" si="17"/>
        <v>7646158.3375280015</v>
      </c>
      <c r="R175" s="33">
        <f t="shared" si="18"/>
        <v>7646158.3375280015</v>
      </c>
      <c r="S175" s="51"/>
      <c r="T175" s="52"/>
    </row>
    <row r="176" spans="1:20" ht="12.75">
      <c r="A176" s="103" t="s">
        <v>170</v>
      </c>
      <c r="B176" s="59" t="s">
        <v>67</v>
      </c>
      <c r="C176" s="65" t="s">
        <v>84</v>
      </c>
      <c r="D176" s="70" t="s">
        <v>69</v>
      </c>
      <c r="E176" s="70"/>
      <c r="F176" s="70"/>
      <c r="G176" s="70"/>
      <c r="H176" s="71"/>
      <c r="I176" s="61">
        <f>I177+I181+I191+I194+I196+I198</f>
        <v>6110189.14</v>
      </c>
      <c r="J176" s="61">
        <f>J177+J181+J191+J194+J196+J198</f>
        <v>6924760.2</v>
      </c>
      <c r="K176" s="61">
        <f>K177+K181+K191+K194+K196+K198</f>
        <v>6701000</v>
      </c>
      <c r="L176" s="32">
        <f t="shared" si="15"/>
        <v>6701000</v>
      </c>
      <c r="M176" s="51"/>
      <c r="N176" s="33">
        <f t="shared" si="16"/>
        <v>6781764.67932585</v>
      </c>
      <c r="O176" s="33">
        <f t="shared" si="19"/>
        <v>6781764.67932585</v>
      </c>
      <c r="P176" s="51"/>
      <c r="Q176" s="33">
        <f t="shared" si="17"/>
        <v>6789942.621226496</v>
      </c>
      <c r="R176" s="33">
        <f t="shared" si="18"/>
        <v>6789942.621226496</v>
      </c>
      <c r="S176" s="51"/>
      <c r="T176" s="52"/>
    </row>
    <row r="177" spans="1:20" ht="22.5">
      <c r="A177" s="104" t="s">
        <v>283</v>
      </c>
      <c r="B177" s="30" t="s">
        <v>67</v>
      </c>
      <c r="C177" s="36" t="s">
        <v>84</v>
      </c>
      <c r="D177" s="37" t="s">
        <v>69</v>
      </c>
      <c r="E177" s="42" t="s">
        <v>284</v>
      </c>
      <c r="F177" s="42" t="s">
        <v>74</v>
      </c>
      <c r="G177" s="42" t="s">
        <v>74</v>
      </c>
      <c r="H177" s="43"/>
      <c r="I177" s="32">
        <f>I178</f>
        <v>60500</v>
      </c>
      <c r="J177" s="32">
        <f>J178</f>
        <v>52700</v>
      </c>
      <c r="K177" s="32">
        <f>K178</f>
        <v>0</v>
      </c>
      <c r="L177" s="32">
        <f t="shared" si="15"/>
        <v>0</v>
      </c>
      <c r="M177" s="51"/>
      <c r="N177" s="33">
        <f t="shared" si="16"/>
        <v>0</v>
      </c>
      <c r="O177" s="33">
        <f t="shared" si="19"/>
        <v>0</v>
      </c>
      <c r="P177" s="51"/>
      <c r="Q177" s="33">
        <f t="shared" si="17"/>
        <v>0</v>
      </c>
      <c r="R177" s="33">
        <f t="shared" si="18"/>
        <v>0</v>
      </c>
      <c r="S177" s="51"/>
      <c r="T177" s="52"/>
    </row>
    <row r="178" spans="1:20" ht="33.75">
      <c r="A178" s="104" t="s">
        <v>285</v>
      </c>
      <c r="B178" s="30" t="s">
        <v>67</v>
      </c>
      <c r="C178" s="36" t="s">
        <v>84</v>
      </c>
      <c r="D178" s="37" t="s">
        <v>69</v>
      </c>
      <c r="E178" s="37" t="s">
        <v>284</v>
      </c>
      <c r="F178" s="37" t="s">
        <v>82</v>
      </c>
      <c r="G178" s="37" t="s">
        <v>74</v>
      </c>
      <c r="H178" s="38"/>
      <c r="I178" s="32">
        <f>I179+I180</f>
        <v>60500</v>
      </c>
      <c r="J178" s="32">
        <f>J179+J180</f>
        <v>52700</v>
      </c>
      <c r="K178" s="32">
        <f>K179+K180</f>
        <v>0</v>
      </c>
      <c r="L178" s="32">
        <f t="shared" si="15"/>
        <v>0</v>
      </c>
      <c r="M178" s="51"/>
      <c r="N178" s="33">
        <f t="shared" si="16"/>
        <v>0</v>
      </c>
      <c r="O178" s="33">
        <f t="shared" si="19"/>
        <v>0</v>
      </c>
      <c r="P178" s="51"/>
      <c r="Q178" s="33">
        <f t="shared" si="17"/>
        <v>0</v>
      </c>
      <c r="R178" s="33">
        <f t="shared" si="18"/>
        <v>0</v>
      </c>
      <c r="S178" s="51"/>
      <c r="T178" s="52"/>
    </row>
    <row r="179" spans="1:20" ht="12.75">
      <c r="A179" s="69" t="s">
        <v>142</v>
      </c>
      <c r="B179" s="30" t="s">
        <v>67</v>
      </c>
      <c r="C179" s="36" t="s">
        <v>84</v>
      </c>
      <c r="D179" s="37" t="s">
        <v>69</v>
      </c>
      <c r="E179" s="44" t="s">
        <v>284</v>
      </c>
      <c r="F179" s="44" t="s">
        <v>82</v>
      </c>
      <c r="G179" s="44" t="s">
        <v>74</v>
      </c>
      <c r="H179" s="37" t="s">
        <v>102</v>
      </c>
      <c r="I179" s="61">
        <v>39700</v>
      </c>
      <c r="J179" s="61">
        <v>34500</v>
      </c>
      <c r="K179" s="32"/>
      <c r="L179" s="32">
        <f t="shared" si="15"/>
        <v>0</v>
      </c>
      <c r="M179" s="51"/>
      <c r="N179" s="33">
        <f t="shared" si="16"/>
        <v>0</v>
      </c>
      <c r="O179" s="33">
        <f t="shared" si="19"/>
        <v>0</v>
      </c>
      <c r="P179" s="51"/>
      <c r="Q179" s="33">
        <f t="shared" si="17"/>
        <v>0</v>
      </c>
      <c r="R179" s="33">
        <f t="shared" si="18"/>
        <v>0</v>
      </c>
      <c r="S179" s="51"/>
      <c r="T179" s="52"/>
    </row>
    <row r="180" spans="1:20" ht="12.75">
      <c r="A180" s="40" t="s">
        <v>122</v>
      </c>
      <c r="B180" s="30" t="s">
        <v>67</v>
      </c>
      <c r="C180" s="36" t="s">
        <v>84</v>
      </c>
      <c r="D180" s="37" t="s">
        <v>69</v>
      </c>
      <c r="E180" s="44" t="s">
        <v>284</v>
      </c>
      <c r="F180" s="44" t="s">
        <v>82</v>
      </c>
      <c r="G180" s="44" t="s">
        <v>74</v>
      </c>
      <c r="H180" s="37" t="s">
        <v>123</v>
      </c>
      <c r="I180" s="61">
        <v>20800</v>
      </c>
      <c r="J180" s="61">
        <v>18200</v>
      </c>
      <c r="K180" s="32"/>
      <c r="L180" s="32">
        <f t="shared" si="15"/>
        <v>0</v>
      </c>
      <c r="M180" s="51"/>
      <c r="N180" s="33">
        <f t="shared" si="16"/>
        <v>0</v>
      </c>
      <c r="O180" s="33">
        <f t="shared" si="19"/>
        <v>0</v>
      </c>
      <c r="P180" s="51"/>
      <c r="Q180" s="33">
        <f t="shared" si="17"/>
        <v>0</v>
      </c>
      <c r="R180" s="33">
        <f t="shared" si="18"/>
        <v>0</v>
      </c>
      <c r="S180" s="51"/>
      <c r="T180" s="52"/>
    </row>
    <row r="181" spans="1:20" ht="12.75">
      <c r="A181" s="69" t="s">
        <v>171</v>
      </c>
      <c r="B181" s="59" t="s">
        <v>67</v>
      </c>
      <c r="C181" s="60" t="s">
        <v>84</v>
      </c>
      <c r="D181" s="70" t="s">
        <v>69</v>
      </c>
      <c r="E181" s="70" t="s">
        <v>172</v>
      </c>
      <c r="F181" s="70" t="s">
        <v>74</v>
      </c>
      <c r="G181" s="70" t="s">
        <v>74</v>
      </c>
      <c r="H181" s="71"/>
      <c r="I181" s="61">
        <f>I182+I184+I186+I188</f>
        <v>6027689.14</v>
      </c>
      <c r="J181" s="61">
        <f>J182+J184+J186+J188</f>
        <v>6395000</v>
      </c>
      <c r="K181" s="61">
        <f>K182+K184+K186+K188</f>
        <v>6200000</v>
      </c>
      <c r="L181" s="32">
        <f t="shared" si="15"/>
        <v>6200000</v>
      </c>
      <c r="M181" s="51"/>
      <c r="N181" s="33">
        <f t="shared" si="16"/>
        <v>6274726.3112699995</v>
      </c>
      <c r="O181" s="33">
        <f t="shared" si="19"/>
        <v>6274726.3112699995</v>
      </c>
      <c r="P181" s="51"/>
      <c r="Q181" s="33">
        <f t="shared" si="17"/>
        <v>6282292.829667851</v>
      </c>
      <c r="R181" s="33">
        <f t="shared" si="18"/>
        <v>6282292.829667851</v>
      </c>
      <c r="S181" s="51"/>
      <c r="T181" s="52"/>
    </row>
    <row r="182" spans="1:20" ht="24.75" customHeight="1">
      <c r="A182" s="69" t="s">
        <v>286</v>
      </c>
      <c r="B182" s="59" t="s">
        <v>67</v>
      </c>
      <c r="C182" s="60" t="s">
        <v>84</v>
      </c>
      <c r="D182" s="70" t="s">
        <v>69</v>
      </c>
      <c r="E182" s="70" t="s">
        <v>172</v>
      </c>
      <c r="F182" s="70" t="s">
        <v>74</v>
      </c>
      <c r="G182" s="70" t="s">
        <v>69</v>
      </c>
      <c r="H182" s="71"/>
      <c r="I182" s="61">
        <f>I183</f>
        <v>430509.68</v>
      </c>
      <c r="J182" s="61">
        <f>J183</f>
        <v>10000</v>
      </c>
      <c r="K182" s="61">
        <f>K183</f>
        <v>10000</v>
      </c>
      <c r="L182" s="32">
        <f t="shared" si="15"/>
        <v>10000</v>
      </c>
      <c r="M182" s="51"/>
      <c r="N182" s="33">
        <f t="shared" si="16"/>
        <v>10120.526308499999</v>
      </c>
      <c r="O182" s="33">
        <f t="shared" si="19"/>
        <v>10120.526308499999</v>
      </c>
      <c r="P182" s="51"/>
      <c r="Q182" s="33">
        <f t="shared" si="17"/>
        <v>10132.730370432018</v>
      </c>
      <c r="R182" s="33">
        <f t="shared" si="18"/>
        <v>10132.730370432018</v>
      </c>
      <c r="S182" s="51"/>
      <c r="T182" s="52"/>
    </row>
    <row r="183" spans="1:20" ht="12.75">
      <c r="A183" s="69" t="s">
        <v>142</v>
      </c>
      <c r="B183" s="59" t="s">
        <v>67</v>
      </c>
      <c r="C183" s="60" t="s">
        <v>84</v>
      </c>
      <c r="D183" s="70" t="s">
        <v>69</v>
      </c>
      <c r="E183" s="70" t="s">
        <v>172</v>
      </c>
      <c r="F183" s="70" t="s">
        <v>74</v>
      </c>
      <c r="G183" s="70" t="s">
        <v>69</v>
      </c>
      <c r="H183" s="71" t="s">
        <v>102</v>
      </c>
      <c r="I183" s="61">
        <v>430509.68</v>
      </c>
      <c r="J183" s="61">
        <v>10000</v>
      </c>
      <c r="K183" s="45">
        <v>10000</v>
      </c>
      <c r="L183" s="32">
        <f t="shared" si="15"/>
        <v>10000</v>
      </c>
      <c r="M183" s="51"/>
      <c r="N183" s="33">
        <f t="shared" si="16"/>
        <v>10120.526308499999</v>
      </c>
      <c r="O183" s="33">
        <f t="shared" si="19"/>
        <v>10120.526308499999</v>
      </c>
      <c r="P183" s="51"/>
      <c r="Q183" s="33">
        <f t="shared" si="17"/>
        <v>10132.730370432018</v>
      </c>
      <c r="R183" s="33">
        <f t="shared" si="18"/>
        <v>10132.730370432018</v>
      </c>
      <c r="S183" s="51"/>
      <c r="T183" s="52"/>
    </row>
    <row r="184" spans="1:20" ht="45">
      <c r="A184" s="69" t="s">
        <v>287</v>
      </c>
      <c r="B184" s="59" t="s">
        <v>67</v>
      </c>
      <c r="C184" s="60" t="s">
        <v>84</v>
      </c>
      <c r="D184" s="70" t="s">
        <v>69</v>
      </c>
      <c r="E184" s="70" t="s">
        <v>172</v>
      </c>
      <c r="F184" s="70" t="s">
        <v>74</v>
      </c>
      <c r="G184" s="70" t="s">
        <v>82</v>
      </c>
      <c r="H184" s="71"/>
      <c r="I184" s="61">
        <f>I185</f>
        <v>0</v>
      </c>
      <c r="J184" s="61">
        <f>J185</f>
        <v>630000</v>
      </c>
      <c r="K184" s="61">
        <f>K185</f>
        <v>500000</v>
      </c>
      <c r="L184" s="32">
        <f t="shared" si="15"/>
        <v>500000</v>
      </c>
      <c r="M184" s="51"/>
      <c r="N184" s="33">
        <f t="shared" si="16"/>
        <v>506026.315425</v>
      </c>
      <c r="O184" s="33">
        <f t="shared" si="19"/>
        <v>506026.315425</v>
      </c>
      <c r="P184" s="51"/>
      <c r="Q184" s="33">
        <f t="shared" si="17"/>
        <v>506636.5185216009</v>
      </c>
      <c r="R184" s="33">
        <f t="shared" si="18"/>
        <v>506636.5185216009</v>
      </c>
      <c r="S184" s="51"/>
      <c r="T184" s="52"/>
    </row>
    <row r="185" spans="1:20" ht="12.75">
      <c r="A185" s="69" t="s">
        <v>142</v>
      </c>
      <c r="B185" s="59" t="s">
        <v>67</v>
      </c>
      <c r="C185" s="60" t="s">
        <v>84</v>
      </c>
      <c r="D185" s="70" t="s">
        <v>69</v>
      </c>
      <c r="E185" s="70" t="s">
        <v>172</v>
      </c>
      <c r="F185" s="70" t="s">
        <v>74</v>
      </c>
      <c r="G185" s="70" t="s">
        <v>82</v>
      </c>
      <c r="H185" s="71" t="s">
        <v>102</v>
      </c>
      <c r="I185" s="61"/>
      <c r="J185" s="61">
        <v>630000</v>
      </c>
      <c r="K185" s="32">
        <v>500000</v>
      </c>
      <c r="L185" s="32">
        <f t="shared" si="15"/>
        <v>500000</v>
      </c>
      <c r="M185" s="51"/>
      <c r="N185" s="33">
        <f t="shared" si="16"/>
        <v>506026.315425</v>
      </c>
      <c r="O185" s="33">
        <f t="shared" si="19"/>
        <v>506026.315425</v>
      </c>
      <c r="P185" s="51"/>
      <c r="Q185" s="33">
        <f t="shared" si="17"/>
        <v>506636.5185216009</v>
      </c>
      <c r="R185" s="33">
        <f t="shared" si="18"/>
        <v>506636.5185216009</v>
      </c>
      <c r="S185" s="51"/>
      <c r="T185" s="52"/>
    </row>
    <row r="186" spans="1:20" ht="33.75">
      <c r="A186" s="69" t="s">
        <v>173</v>
      </c>
      <c r="B186" s="59" t="s">
        <v>67</v>
      </c>
      <c r="C186" s="60" t="s">
        <v>84</v>
      </c>
      <c r="D186" s="70" t="s">
        <v>69</v>
      </c>
      <c r="E186" s="70" t="s">
        <v>172</v>
      </c>
      <c r="F186" s="70" t="s">
        <v>93</v>
      </c>
      <c r="G186" s="70" t="s">
        <v>76</v>
      </c>
      <c r="H186" s="71"/>
      <c r="I186" s="61">
        <f>I187</f>
        <v>213401.15</v>
      </c>
      <c r="J186" s="61">
        <f>J187</f>
        <v>280000</v>
      </c>
      <c r="K186" s="61">
        <f>K187</f>
        <v>280000</v>
      </c>
      <c r="L186" s="32">
        <f t="shared" si="15"/>
        <v>280000</v>
      </c>
      <c r="M186" s="51"/>
      <c r="N186" s="33">
        <f t="shared" si="16"/>
        <v>283374.736638</v>
      </c>
      <c r="O186" s="33">
        <f t="shared" si="19"/>
        <v>283374.736638</v>
      </c>
      <c r="P186" s="51"/>
      <c r="Q186" s="33">
        <f t="shared" si="17"/>
        <v>283716.45037209656</v>
      </c>
      <c r="R186" s="33">
        <f t="shared" si="18"/>
        <v>283716.45037209656</v>
      </c>
      <c r="S186" s="51"/>
      <c r="T186" s="52"/>
    </row>
    <row r="187" spans="1:20" ht="12.75">
      <c r="A187" s="69" t="s">
        <v>142</v>
      </c>
      <c r="B187" s="59" t="s">
        <v>67</v>
      </c>
      <c r="C187" s="60" t="s">
        <v>84</v>
      </c>
      <c r="D187" s="70" t="s">
        <v>69</v>
      </c>
      <c r="E187" s="70" t="s">
        <v>172</v>
      </c>
      <c r="F187" s="70" t="s">
        <v>93</v>
      </c>
      <c r="G187" s="70" t="s">
        <v>76</v>
      </c>
      <c r="H187" s="71" t="s">
        <v>102</v>
      </c>
      <c r="I187" s="61">
        <v>213401.15</v>
      </c>
      <c r="J187" s="61">
        <v>280000</v>
      </c>
      <c r="K187" s="45">
        <v>280000</v>
      </c>
      <c r="L187" s="32">
        <f t="shared" si="15"/>
        <v>280000</v>
      </c>
      <c r="M187" s="51"/>
      <c r="N187" s="33">
        <f t="shared" si="16"/>
        <v>283374.736638</v>
      </c>
      <c r="O187" s="33">
        <f t="shared" si="19"/>
        <v>283374.736638</v>
      </c>
      <c r="P187" s="51"/>
      <c r="Q187" s="33">
        <f t="shared" si="17"/>
        <v>283716.45037209656</v>
      </c>
      <c r="R187" s="33">
        <f t="shared" si="18"/>
        <v>283716.45037209656</v>
      </c>
      <c r="S187" s="51"/>
      <c r="T187" s="52"/>
    </row>
    <row r="188" spans="1:20" ht="12.75">
      <c r="A188" s="69" t="s">
        <v>140</v>
      </c>
      <c r="B188" s="59" t="s">
        <v>67</v>
      </c>
      <c r="C188" s="60" t="s">
        <v>84</v>
      </c>
      <c r="D188" s="70" t="s">
        <v>69</v>
      </c>
      <c r="E188" s="70" t="s">
        <v>172</v>
      </c>
      <c r="F188" s="70" t="s">
        <v>141</v>
      </c>
      <c r="G188" s="70" t="s">
        <v>74</v>
      </c>
      <c r="H188" s="71"/>
      <c r="I188" s="61">
        <f>I189+I190</f>
        <v>5383778.31</v>
      </c>
      <c r="J188" s="61">
        <f>J189+J190</f>
        <v>5475000</v>
      </c>
      <c r="K188" s="61">
        <f>K189+K190</f>
        <v>5410000</v>
      </c>
      <c r="L188" s="32">
        <f t="shared" si="15"/>
        <v>5410000</v>
      </c>
      <c r="M188" s="51"/>
      <c r="N188" s="33">
        <f t="shared" si="16"/>
        <v>5475204.7328985</v>
      </c>
      <c r="O188" s="33">
        <f t="shared" si="19"/>
        <v>5475204.7328985</v>
      </c>
      <c r="P188" s="51"/>
      <c r="Q188" s="33">
        <f t="shared" si="17"/>
        <v>5481807.130403723</v>
      </c>
      <c r="R188" s="33">
        <f t="shared" si="18"/>
        <v>5481807.130403723</v>
      </c>
      <c r="S188" s="51"/>
      <c r="T188" s="52"/>
    </row>
    <row r="189" spans="1:20" ht="12.75">
      <c r="A189" s="69" t="s">
        <v>142</v>
      </c>
      <c r="B189" s="59" t="s">
        <v>67</v>
      </c>
      <c r="C189" s="60" t="s">
        <v>84</v>
      </c>
      <c r="D189" s="70" t="s">
        <v>69</v>
      </c>
      <c r="E189" s="70" t="s">
        <v>172</v>
      </c>
      <c r="F189" s="70" t="s">
        <v>141</v>
      </c>
      <c r="G189" s="70" t="s">
        <v>74</v>
      </c>
      <c r="H189" s="71" t="s">
        <v>102</v>
      </c>
      <c r="I189" s="61">
        <f>5171761.35+150000</f>
        <v>5321761.35</v>
      </c>
      <c r="J189" s="61">
        <v>5400000</v>
      </c>
      <c r="K189" s="45">
        <v>5335000</v>
      </c>
      <c r="L189" s="32">
        <f t="shared" si="15"/>
        <v>5335000</v>
      </c>
      <c r="M189" s="51"/>
      <c r="N189" s="33">
        <f t="shared" si="16"/>
        <v>5399300.78558475</v>
      </c>
      <c r="O189" s="33">
        <f t="shared" si="19"/>
        <v>5399300.78558475</v>
      </c>
      <c r="P189" s="51"/>
      <c r="Q189" s="33">
        <f t="shared" si="17"/>
        <v>5405811.652625482</v>
      </c>
      <c r="R189" s="33">
        <f t="shared" si="18"/>
        <v>5405811.652625482</v>
      </c>
      <c r="S189" s="51"/>
      <c r="T189" s="52"/>
    </row>
    <row r="190" spans="1:20" ht="22.5">
      <c r="A190" s="69" t="s">
        <v>174</v>
      </c>
      <c r="B190" s="59" t="s">
        <v>67</v>
      </c>
      <c r="C190" s="60" t="s">
        <v>84</v>
      </c>
      <c r="D190" s="70" t="s">
        <v>69</v>
      </c>
      <c r="E190" s="70" t="s">
        <v>172</v>
      </c>
      <c r="F190" s="70" t="s">
        <v>141</v>
      </c>
      <c r="G190" s="70" t="s">
        <v>69</v>
      </c>
      <c r="H190" s="71" t="s">
        <v>102</v>
      </c>
      <c r="I190" s="61">
        <v>62016.96</v>
      </c>
      <c r="J190" s="61">
        <v>75000</v>
      </c>
      <c r="K190" s="45">
        <v>75000</v>
      </c>
      <c r="L190" s="32">
        <f t="shared" si="15"/>
        <v>75000</v>
      </c>
      <c r="M190" s="51"/>
      <c r="N190" s="33">
        <f t="shared" si="16"/>
        <v>75903.94731375</v>
      </c>
      <c r="O190" s="33">
        <f t="shared" si="19"/>
        <v>75903.94731375</v>
      </c>
      <c r="P190" s="51"/>
      <c r="Q190" s="33">
        <f t="shared" si="17"/>
        <v>75995.47777824015</v>
      </c>
      <c r="R190" s="33">
        <f t="shared" si="18"/>
        <v>75995.47777824015</v>
      </c>
      <c r="S190" s="51"/>
      <c r="T190" s="52"/>
    </row>
    <row r="191" spans="1:20" ht="12.75">
      <c r="A191" s="69" t="s">
        <v>288</v>
      </c>
      <c r="B191" s="59" t="s">
        <v>67</v>
      </c>
      <c r="C191" s="60" t="s">
        <v>84</v>
      </c>
      <c r="D191" s="70" t="s">
        <v>69</v>
      </c>
      <c r="E191" s="70" t="s">
        <v>241</v>
      </c>
      <c r="F191" s="70" t="s">
        <v>74</v>
      </c>
      <c r="G191" s="70" t="s">
        <v>74</v>
      </c>
      <c r="H191" s="71"/>
      <c r="I191" s="61">
        <f aca="true" t="shared" si="20" ref="I191:K192">I192</f>
        <v>22000</v>
      </c>
      <c r="J191" s="61">
        <f t="shared" si="20"/>
        <v>18200</v>
      </c>
      <c r="K191" s="61">
        <f t="shared" si="20"/>
        <v>0</v>
      </c>
      <c r="L191" s="32">
        <f t="shared" si="15"/>
        <v>0</v>
      </c>
      <c r="M191" s="51"/>
      <c r="N191" s="33">
        <f t="shared" si="16"/>
        <v>0</v>
      </c>
      <c r="O191" s="33">
        <f t="shared" si="19"/>
        <v>0</v>
      </c>
      <c r="P191" s="51"/>
      <c r="Q191" s="33">
        <f t="shared" si="17"/>
        <v>0</v>
      </c>
      <c r="R191" s="33">
        <f t="shared" si="18"/>
        <v>0</v>
      </c>
      <c r="S191" s="51"/>
      <c r="T191" s="52"/>
    </row>
    <row r="192" spans="1:20" ht="22.5">
      <c r="A192" s="69" t="s">
        <v>289</v>
      </c>
      <c r="B192" s="59" t="s">
        <v>67</v>
      </c>
      <c r="C192" s="60" t="s">
        <v>84</v>
      </c>
      <c r="D192" s="70" t="s">
        <v>69</v>
      </c>
      <c r="E192" s="70" t="s">
        <v>241</v>
      </c>
      <c r="F192" s="70" t="s">
        <v>76</v>
      </c>
      <c r="G192" s="70" t="s">
        <v>74</v>
      </c>
      <c r="H192" s="71"/>
      <c r="I192" s="61">
        <f t="shared" si="20"/>
        <v>22000</v>
      </c>
      <c r="J192" s="61">
        <f t="shared" si="20"/>
        <v>18200</v>
      </c>
      <c r="K192" s="61">
        <f t="shared" si="20"/>
        <v>0</v>
      </c>
      <c r="L192" s="32">
        <f t="shared" si="15"/>
        <v>0</v>
      </c>
      <c r="M192" s="51"/>
      <c r="N192" s="33">
        <f t="shared" si="16"/>
        <v>0</v>
      </c>
      <c r="O192" s="33">
        <f t="shared" si="19"/>
        <v>0</v>
      </c>
      <c r="P192" s="51"/>
      <c r="Q192" s="33">
        <f t="shared" si="17"/>
        <v>0</v>
      </c>
      <c r="R192" s="33">
        <f t="shared" si="18"/>
        <v>0</v>
      </c>
      <c r="S192" s="51"/>
      <c r="T192" s="52"/>
    </row>
    <row r="193" spans="1:20" ht="25.5" customHeight="1">
      <c r="A193" s="69" t="s">
        <v>176</v>
      </c>
      <c r="B193" s="59" t="s">
        <v>67</v>
      </c>
      <c r="C193" s="60" t="s">
        <v>84</v>
      </c>
      <c r="D193" s="70" t="s">
        <v>69</v>
      </c>
      <c r="E193" s="70" t="s">
        <v>241</v>
      </c>
      <c r="F193" s="70" t="s">
        <v>76</v>
      </c>
      <c r="G193" s="70" t="s">
        <v>74</v>
      </c>
      <c r="H193" s="71" t="s">
        <v>177</v>
      </c>
      <c r="I193" s="61">
        <v>22000</v>
      </c>
      <c r="J193" s="61">
        <v>18200</v>
      </c>
      <c r="K193" s="32"/>
      <c r="L193" s="32">
        <f t="shared" si="15"/>
        <v>0</v>
      </c>
      <c r="M193" s="51"/>
      <c r="N193" s="33">
        <f t="shared" si="16"/>
        <v>0</v>
      </c>
      <c r="O193" s="33">
        <f t="shared" si="19"/>
        <v>0</v>
      </c>
      <c r="P193" s="51"/>
      <c r="Q193" s="33">
        <f t="shared" si="17"/>
        <v>0</v>
      </c>
      <c r="R193" s="33">
        <f t="shared" si="18"/>
        <v>0</v>
      </c>
      <c r="S193" s="51"/>
      <c r="T193" s="52"/>
    </row>
    <row r="194" spans="1:20" ht="33.75">
      <c r="A194" s="69" t="s">
        <v>290</v>
      </c>
      <c r="B194" s="59" t="s">
        <v>67</v>
      </c>
      <c r="C194" s="60" t="s">
        <v>84</v>
      </c>
      <c r="D194" s="70" t="s">
        <v>69</v>
      </c>
      <c r="E194" s="70" t="s">
        <v>160</v>
      </c>
      <c r="F194" s="70" t="s">
        <v>76</v>
      </c>
      <c r="G194" s="70" t="s">
        <v>74</v>
      </c>
      <c r="H194" s="71"/>
      <c r="I194" s="61">
        <f>I195</f>
        <v>0</v>
      </c>
      <c r="J194" s="61">
        <f>J195</f>
        <v>77000</v>
      </c>
      <c r="K194" s="61">
        <f>K195</f>
        <v>0</v>
      </c>
      <c r="L194" s="32">
        <f t="shared" si="15"/>
        <v>0</v>
      </c>
      <c r="M194" s="51"/>
      <c r="N194" s="33">
        <f t="shared" si="16"/>
        <v>0</v>
      </c>
      <c r="O194" s="33">
        <f t="shared" si="19"/>
        <v>0</v>
      </c>
      <c r="P194" s="51"/>
      <c r="Q194" s="33">
        <f t="shared" si="17"/>
        <v>0</v>
      </c>
      <c r="R194" s="33">
        <f t="shared" si="18"/>
        <v>0</v>
      </c>
      <c r="S194" s="51"/>
      <c r="T194" s="52"/>
    </row>
    <row r="195" spans="1:20" ht="12.75">
      <c r="A195" s="69" t="s">
        <v>142</v>
      </c>
      <c r="B195" s="59" t="s">
        <v>67</v>
      </c>
      <c r="C195" s="60" t="s">
        <v>84</v>
      </c>
      <c r="D195" s="70" t="s">
        <v>69</v>
      </c>
      <c r="E195" s="70" t="s">
        <v>160</v>
      </c>
      <c r="F195" s="70" t="s">
        <v>76</v>
      </c>
      <c r="G195" s="70" t="s">
        <v>74</v>
      </c>
      <c r="H195" s="71" t="s">
        <v>102</v>
      </c>
      <c r="I195" s="61"/>
      <c r="J195" s="61">
        <v>77000</v>
      </c>
      <c r="K195" s="32"/>
      <c r="L195" s="32">
        <f t="shared" si="15"/>
        <v>0</v>
      </c>
      <c r="M195" s="51"/>
      <c r="N195" s="33">
        <f t="shared" si="16"/>
        <v>0</v>
      </c>
      <c r="O195" s="33">
        <f t="shared" si="19"/>
        <v>0</v>
      </c>
      <c r="P195" s="51"/>
      <c r="Q195" s="33">
        <f t="shared" si="17"/>
        <v>0</v>
      </c>
      <c r="R195" s="33">
        <f t="shared" si="18"/>
        <v>0</v>
      </c>
      <c r="S195" s="51"/>
      <c r="T195" s="52"/>
    </row>
    <row r="196" spans="1:20" ht="45">
      <c r="A196" s="69" t="s">
        <v>291</v>
      </c>
      <c r="B196" s="59" t="s">
        <v>67</v>
      </c>
      <c r="C196" s="60" t="s">
        <v>84</v>
      </c>
      <c r="D196" s="70" t="s">
        <v>69</v>
      </c>
      <c r="E196" s="70" t="s">
        <v>160</v>
      </c>
      <c r="F196" s="70" t="s">
        <v>76</v>
      </c>
      <c r="G196" s="70" t="s">
        <v>69</v>
      </c>
      <c r="H196" s="71"/>
      <c r="I196" s="61">
        <f>I197</f>
        <v>0</v>
      </c>
      <c r="J196" s="61">
        <f>J197</f>
        <v>7700</v>
      </c>
      <c r="K196" s="61">
        <f>K197</f>
        <v>0</v>
      </c>
      <c r="L196" s="32">
        <f t="shared" si="15"/>
        <v>0</v>
      </c>
      <c r="M196" s="51"/>
      <c r="N196" s="33">
        <f t="shared" si="16"/>
        <v>0</v>
      </c>
      <c r="O196" s="33">
        <f t="shared" si="19"/>
        <v>0</v>
      </c>
      <c r="P196" s="51"/>
      <c r="Q196" s="33">
        <f t="shared" si="17"/>
        <v>0</v>
      </c>
      <c r="R196" s="33">
        <f t="shared" si="18"/>
        <v>0</v>
      </c>
      <c r="S196" s="51"/>
      <c r="T196" s="52"/>
    </row>
    <row r="197" spans="1:20" ht="12.75">
      <c r="A197" s="69" t="s">
        <v>142</v>
      </c>
      <c r="B197" s="59" t="s">
        <v>67</v>
      </c>
      <c r="C197" s="60" t="s">
        <v>84</v>
      </c>
      <c r="D197" s="70" t="s">
        <v>69</v>
      </c>
      <c r="E197" s="70" t="s">
        <v>160</v>
      </c>
      <c r="F197" s="70" t="s">
        <v>76</v>
      </c>
      <c r="G197" s="70" t="s">
        <v>69</v>
      </c>
      <c r="H197" s="71" t="s">
        <v>102</v>
      </c>
      <c r="I197" s="61"/>
      <c r="J197" s="61">
        <v>7700</v>
      </c>
      <c r="K197" s="32"/>
      <c r="L197" s="32">
        <f t="shared" si="15"/>
        <v>0</v>
      </c>
      <c r="M197" s="51"/>
      <c r="N197" s="33">
        <f t="shared" si="16"/>
        <v>0</v>
      </c>
      <c r="O197" s="33">
        <f t="shared" si="19"/>
        <v>0</v>
      </c>
      <c r="P197" s="51"/>
      <c r="Q197" s="33">
        <f t="shared" si="17"/>
        <v>0</v>
      </c>
      <c r="R197" s="33">
        <f t="shared" si="18"/>
        <v>0</v>
      </c>
      <c r="S197" s="51"/>
      <c r="T197" s="52"/>
    </row>
    <row r="198" spans="1:20" ht="12.75">
      <c r="A198" s="69" t="s">
        <v>113</v>
      </c>
      <c r="B198" s="59" t="s">
        <v>67</v>
      </c>
      <c r="C198" s="60" t="s">
        <v>84</v>
      </c>
      <c r="D198" s="70" t="s">
        <v>69</v>
      </c>
      <c r="E198" s="70" t="s">
        <v>114</v>
      </c>
      <c r="F198" s="70" t="s">
        <v>74</v>
      </c>
      <c r="G198" s="70" t="s">
        <v>74</v>
      </c>
      <c r="H198" s="71"/>
      <c r="I198" s="61">
        <f>I199+I201+I203</f>
        <v>0</v>
      </c>
      <c r="J198" s="61">
        <f>J199+J201+J203</f>
        <v>374160.2</v>
      </c>
      <c r="K198" s="61">
        <f>K199+K201+K203</f>
        <v>501000</v>
      </c>
      <c r="L198" s="32">
        <f t="shared" si="15"/>
        <v>501000</v>
      </c>
      <c r="M198" s="51"/>
      <c r="N198" s="33">
        <f t="shared" si="16"/>
        <v>507038.36805585</v>
      </c>
      <c r="O198" s="33">
        <f t="shared" si="19"/>
        <v>507038.36805585</v>
      </c>
      <c r="P198" s="51"/>
      <c r="Q198" s="33">
        <f t="shared" si="17"/>
        <v>507649.79155864415</v>
      </c>
      <c r="R198" s="33">
        <f t="shared" si="18"/>
        <v>507649.79155864415</v>
      </c>
      <c r="S198" s="51"/>
      <c r="T198" s="52"/>
    </row>
    <row r="199" spans="1:20" ht="12.75">
      <c r="A199" s="69" t="s">
        <v>179</v>
      </c>
      <c r="B199" s="59" t="s">
        <v>67</v>
      </c>
      <c r="C199" s="66" t="s">
        <v>84</v>
      </c>
      <c r="D199" s="70" t="s">
        <v>76</v>
      </c>
      <c r="E199" s="70" t="s">
        <v>114</v>
      </c>
      <c r="F199" s="70" t="s">
        <v>82</v>
      </c>
      <c r="G199" s="70" t="s">
        <v>74</v>
      </c>
      <c r="H199" s="71"/>
      <c r="I199" s="61">
        <f>I200</f>
        <v>0</v>
      </c>
      <c r="J199" s="61">
        <f>J200</f>
        <v>32310.2</v>
      </c>
      <c r="K199" s="61">
        <f>K200</f>
        <v>0</v>
      </c>
      <c r="L199" s="32">
        <f t="shared" si="15"/>
        <v>0</v>
      </c>
      <c r="M199" s="51"/>
      <c r="N199" s="33">
        <f t="shared" si="16"/>
        <v>0</v>
      </c>
      <c r="O199" s="33"/>
      <c r="P199" s="51"/>
      <c r="Q199" s="33">
        <f t="shared" si="17"/>
        <v>0</v>
      </c>
      <c r="R199" s="33">
        <f t="shared" si="18"/>
        <v>0</v>
      </c>
      <c r="S199" s="51"/>
      <c r="T199" s="52"/>
    </row>
    <row r="200" spans="1:20" ht="12.75">
      <c r="A200" s="35" t="s">
        <v>77</v>
      </c>
      <c r="B200" s="75" t="s">
        <v>67</v>
      </c>
      <c r="C200" s="76" t="s">
        <v>84</v>
      </c>
      <c r="D200" s="91" t="s">
        <v>76</v>
      </c>
      <c r="E200" s="91" t="s">
        <v>114</v>
      </c>
      <c r="F200" s="91" t="s">
        <v>82</v>
      </c>
      <c r="G200" s="91" t="s">
        <v>74</v>
      </c>
      <c r="H200" s="71" t="s">
        <v>78</v>
      </c>
      <c r="I200" s="61"/>
      <c r="J200" s="61">
        <v>32310.2</v>
      </c>
      <c r="K200" s="50"/>
      <c r="L200" s="32">
        <f t="shared" si="15"/>
        <v>0</v>
      </c>
      <c r="M200" s="51"/>
      <c r="N200" s="33">
        <f t="shared" si="16"/>
        <v>0</v>
      </c>
      <c r="O200" s="33"/>
      <c r="P200" s="51"/>
      <c r="Q200" s="33">
        <f t="shared" si="17"/>
        <v>0</v>
      </c>
      <c r="R200" s="33">
        <f t="shared" si="18"/>
        <v>0</v>
      </c>
      <c r="S200" s="51"/>
      <c r="T200" s="52"/>
    </row>
    <row r="201" spans="1:20" ht="12.75">
      <c r="A201" s="69" t="s">
        <v>175</v>
      </c>
      <c r="B201" s="59" t="s">
        <v>67</v>
      </c>
      <c r="C201" s="66" t="s">
        <v>84</v>
      </c>
      <c r="D201" s="70" t="s">
        <v>69</v>
      </c>
      <c r="E201" s="70" t="s">
        <v>114</v>
      </c>
      <c r="F201" s="70" t="s">
        <v>93</v>
      </c>
      <c r="G201" s="70" t="s">
        <v>74</v>
      </c>
      <c r="H201" s="71"/>
      <c r="I201" s="61">
        <f>I202</f>
        <v>0</v>
      </c>
      <c r="J201" s="61">
        <f>J202</f>
        <v>40850</v>
      </c>
      <c r="K201" s="61">
        <f>K202</f>
        <v>200000</v>
      </c>
      <c r="L201" s="32">
        <f t="shared" si="15"/>
        <v>200000</v>
      </c>
      <c r="M201" s="51"/>
      <c r="N201" s="33">
        <f t="shared" si="16"/>
        <v>202410.52617</v>
      </c>
      <c r="O201" s="33">
        <f t="shared" si="19"/>
        <v>202410.52617</v>
      </c>
      <c r="P201" s="51"/>
      <c r="Q201" s="33">
        <f t="shared" si="17"/>
        <v>202654.60740864038</v>
      </c>
      <c r="R201" s="33">
        <f t="shared" si="18"/>
        <v>202654.60740864038</v>
      </c>
      <c r="S201" s="51"/>
      <c r="T201" s="52"/>
    </row>
    <row r="202" spans="1:20" ht="13.5" customHeight="1">
      <c r="A202" s="69" t="s">
        <v>176</v>
      </c>
      <c r="B202" s="59" t="s">
        <v>67</v>
      </c>
      <c r="C202" s="66" t="s">
        <v>84</v>
      </c>
      <c r="D202" s="70" t="s">
        <v>69</v>
      </c>
      <c r="E202" s="70" t="s">
        <v>114</v>
      </c>
      <c r="F202" s="70" t="s">
        <v>93</v>
      </c>
      <c r="G202" s="70" t="s">
        <v>74</v>
      </c>
      <c r="H202" s="71" t="s">
        <v>177</v>
      </c>
      <c r="I202" s="61"/>
      <c r="J202" s="61">
        <v>40850</v>
      </c>
      <c r="K202" s="32">
        <v>200000</v>
      </c>
      <c r="L202" s="32">
        <f t="shared" si="15"/>
        <v>200000</v>
      </c>
      <c r="M202" s="51"/>
      <c r="N202" s="33">
        <f t="shared" si="16"/>
        <v>202410.52617</v>
      </c>
      <c r="O202" s="33">
        <f t="shared" si="19"/>
        <v>202410.52617</v>
      </c>
      <c r="P202" s="51"/>
      <c r="Q202" s="33">
        <f t="shared" si="17"/>
        <v>202654.60740864038</v>
      </c>
      <c r="R202" s="33">
        <f t="shared" si="18"/>
        <v>202654.60740864038</v>
      </c>
      <c r="S202" s="51"/>
      <c r="T202" s="52"/>
    </row>
    <row r="203" spans="1:20" ht="22.5">
      <c r="A203" s="69" t="s">
        <v>168</v>
      </c>
      <c r="B203" s="59" t="s">
        <v>67</v>
      </c>
      <c r="C203" s="66" t="s">
        <v>84</v>
      </c>
      <c r="D203" s="70" t="s">
        <v>69</v>
      </c>
      <c r="E203" s="70" t="s">
        <v>114</v>
      </c>
      <c r="F203" s="70" t="s">
        <v>117</v>
      </c>
      <c r="G203" s="70" t="s">
        <v>74</v>
      </c>
      <c r="H203" s="71"/>
      <c r="I203" s="61">
        <f>I204</f>
        <v>0</v>
      </c>
      <c r="J203" s="61">
        <f>J204</f>
        <v>301000</v>
      </c>
      <c r="K203" s="61">
        <f>K204</f>
        <v>301000</v>
      </c>
      <c r="L203" s="32">
        <f t="shared" si="15"/>
        <v>301000</v>
      </c>
      <c r="M203" s="61"/>
      <c r="N203" s="33">
        <f t="shared" si="16"/>
        <v>304627.84188585</v>
      </c>
      <c r="O203" s="61">
        <f>O204</f>
        <v>301000</v>
      </c>
      <c r="P203" s="61"/>
      <c r="Q203" s="33">
        <f t="shared" si="17"/>
        <v>304995.18415000377</v>
      </c>
      <c r="R203" s="33">
        <f t="shared" si="18"/>
        <v>304995.18415000377</v>
      </c>
      <c r="S203" s="51"/>
      <c r="T203" s="52"/>
    </row>
    <row r="204" spans="1:20" ht="12.75">
      <c r="A204" s="69" t="s">
        <v>176</v>
      </c>
      <c r="B204" s="59" t="s">
        <v>67</v>
      </c>
      <c r="C204" s="66" t="s">
        <v>84</v>
      </c>
      <c r="D204" s="70" t="s">
        <v>69</v>
      </c>
      <c r="E204" s="70" t="s">
        <v>114</v>
      </c>
      <c r="F204" s="70" t="s">
        <v>117</v>
      </c>
      <c r="G204" s="70" t="s">
        <v>74</v>
      </c>
      <c r="H204" s="71" t="s">
        <v>177</v>
      </c>
      <c r="I204" s="61"/>
      <c r="J204" s="61">
        <v>301000</v>
      </c>
      <c r="K204" s="61">
        <v>301000</v>
      </c>
      <c r="L204" s="32">
        <f t="shared" si="15"/>
        <v>301000</v>
      </c>
      <c r="M204" s="61"/>
      <c r="N204" s="33">
        <f t="shared" si="16"/>
        <v>304627.84188585</v>
      </c>
      <c r="O204" s="61">
        <v>301000</v>
      </c>
      <c r="P204" s="61"/>
      <c r="Q204" s="33">
        <f t="shared" si="17"/>
        <v>304995.18415000377</v>
      </c>
      <c r="R204" s="33">
        <f t="shared" si="18"/>
        <v>304995.18415000377</v>
      </c>
      <c r="S204" s="51"/>
      <c r="T204" s="52"/>
    </row>
    <row r="205" spans="1:19" ht="12.75">
      <c r="A205" s="39" t="s">
        <v>178</v>
      </c>
      <c r="B205" s="59" t="s">
        <v>67</v>
      </c>
      <c r="C205" s="60" t="s">
        <v>84</v>
      </c>
      <c r="D205" s="70" t="s">
        <v>76</v>
      </c>
      <c r="E205" s="70"/>
      <c r="F205" s="70"/>
      <c r="G205" s="70"/>
      <c r="H205" s="71"/>
      <c r="I205" s="61">
        <f aca="true" t="shared" si="21" ref="I205:K207">I206</f>
        <v>0</v>
      </c>
      <c r="J205" s="61">
        <f t="shared" si="21"/>
        <v>67689.8</v>
      </c>
      <c r="K205" s="61">
        <f t="shared" si="21"/>
        <v>845000</v>
      </c>
      <c r="L205" s="32">
        <f t="shared" si="15"/>
        <v>845000</v>
      </c>
      <c r="M205" s="61"/>
      <c r="N205" s="33">
        <f t="shared" si="16"/>
        <v>855184.47306825</v>
      </c>
      <c r="O205" s="61">
        <f>O206</f>
        <v>67689.8</v>
      </c>
      <c r="P205" s="61"/>
      <c r="Q205" s="33">
        <f t="shared" si="17"/>
        <v>856215.7163015057</v>
      </c>
      <c r="R205" s="33">
        <f t="shared" si="18"/>
        <v>856215.7163015057</v>
      </c>
      <c r="S205" s="51"/>
    </row>
    <row r="206" spans="1:19" ht="12.75">
      <c r="A206" s="69" t="s">
        <v>113</v>
      </c>
      <c r="B206" s="59" t="s">
        <v>67</v>
      </c>
      <c r="C206" s="60" t="s">
        <v>84</v>
      </c>
      <c r="D206" s="70" t="s">
        <v>76</v>
      </c>
      <c r="E206" s="70" t="s">
        <v>114</v>
      </c>
      <c r="F206" s="70" t="s">
        <v>74</v>
      </c>
      <c r="G206" s="70" t="s">
        <v>74</v>
      </c>
      <c r="H206" s="71"/>
      <c r="I206" s="61">
        <f t="shared" si="21"/>
        <v>0</v>
      </c>
      <c r="J206" s="61">
        <f t="shared" si="21"/>
        <v>67689.8</v>
      </c>
      <c r="K206" s="61">
        <f t="shared" si="21"/>
        <v>845000</v>
      </c>
      <c r="L206" s="32">
        <f t="shared" si="15"/>
        <v>845000</v>
      </c>
      <c r="M206" s="61"/>
      <c r="N206" s="33">
        <f t="shared" si="16"/>
        <v>855184.47306825</v>
      </c>
      <c r="O206" s="61">
        <f>O207</f>
        <v>67689.8</v>
      </c>
      <c r="P206" s="61"/>
      <c r="Q206" s="33">
        <f t="shared" si="17"/>
        <v>856215.7163015057</v>
      </c>
      <c r="R206" s="33">
        <f t="shared" si="18"/>
        <v>856215.7163015057</v>
      </c>
      <c r="S206" s="51"/>
    </row>
    <row r="207" spans="1:19" ht="12.75">
      <c r="A207" s="69" t="s">
        <v>179</v>
      </c>
      <c r="B207" s="59" t="s">
        <v>67</v>
      </c>
      <c r="C207" s="66" t="s">
        <v>84</v>
      </c>
      <c r="D207" s="70" t="s">
        <v>76</v>
      </c>
      <c r="E207" s="70" t="s">
        <v>114</v>
      </c>
      <c r="F207" s="70" t="s">
        <v>82</v>
      </c>
      <c r="G207" s="70" t="s">
        <v>74</v>
      </c>
      <c r="H207" s="71"/>
      <c r="I207" s="61">
        <f t="shared" si="21"/>
        <v>0</v>
      </c>
      <c r="J207" s="61">
        <f t="shared" si="21"/>
        <v>67689.8</v>
      </c>
      <c r="K207" s="61">
        <f t="shared" si="21"/>
        <v>845000</v>
      </c>
      <c r="L207" s="32">
        <f aca="true" t="shared" si="22" ref="L207:L270">K207</f>
        <v>845000</v>
      </c>
      <c r="M207" s="61"/>
      <c r="N207" s="33">
        <f aca="true" t="shared" si="23" ref="N207:N270">K207*1.01205263085</f>
        <v>855184.47306825</v>
      </c>
      <c r="O207" s="61">
        <f>O208</f>
        <v>67689.8</v>
      </c>
      <c r="P207" s="61"/>
      <c r="Q207" s="33">
        <f aca="true" t="shared" si="24" ref="Q207:Q270">N207*1.00120587226</f>
        <v>856215.7163015057</v>
      </c>
      <c r="R207" s="33">
        <f aca="true" t="shared" si="25" ref="R207:R270">Q207</f>
        <v>856215.7163015057</v>
      </c>
      <c r="S207" s="51"/>
    </row>
    <row r="208" spans="1:19" ht="12.75">
      <c r="A208" s="35" t="s">
        <v>77</v>
      </c>
      <c r="B208" s="75" t="s">
        <v>67</v>
      </c>
      <c r="C208" s="76" t="s">
        <v>84</v>
      </c>
      <c r="D208" s="91" t="s">
        <v>76</v>
      </c>
      <c r="E208" s="91" t="s">
        <v>114</v>
      </c>
      <c r="F208" s="91" t="s">
        <v>82</v>
      </c>
      <c r="G208" s="91" t="s">
        <v>74</v>
      </c>
      <c r="H208" s="71" t="s">
        <v>78</v>
      </c>
      <c r="I208" s="61"/>
      <c r="J208" s="61">
        <v>67689.8</v>
      </c>
      <c r="K208" s="61">
        <f>319000+526000</f>
        <v>845000</v>
      </c>
      <c r="L208" s="32">
        <f t="shared" si="22"/>
        <v>845000</v>
      </c>
      <c r="M208" s="61"/>
      <c r="N208" s="33">
        <f t="shared" si="23"/>
        <v>855184.47306825</v>
      </c>
      <c r="O208" s="61">
        <v>67689.8</v>
      </c>
      <c r="P208" s="61"/>
      <c r="Q208" s="33">
        <f t="shared" si="24"/>
        <v>856215.7163015057</v>
      </c>
      <c r="R208" s="33">
        <f t="shared" si="25"/>
        <v>856215.7163015057</v>
      </c>
      <c r="S208" s="51"/>
    </row>
    <row r="209" spans="1:19" ht="12.75">
      <c r="A209" s="39" t="s">
        <v>292</v>
      </c>
      <c r="B209" s="74" t="s">
        <v>67</v>
      </c>
      <c r="C209" s="65" t="s">
        <v>89</v>
      </c>
      <c r="D209" s="70"/>
      <c r="E209" s="70"/>
      <c r="F209" s="70"/>
      <c r="G209" s="70"/>
      <c r="H209" s="94"/>
      <c r="I209" s="61">
        <f>I210+I213</f>
        <v>73833741.69</v>
      </c>
      <c r="J209" s="61">
        <f>J210+J213</f>
        <v>16099164.65</v>
      </c>
      <c r="K209" s="61">
        <f>K210+K213</f>
        <v>0</v>
      </c>
      <c r="L209" s="32">
        <f t="shared" si="22"/>
        <v>0</v>
      </c>
      <c r="M209" s="61"/>
      <c r="N209" s="33">
        <f t="shared" si="23"/>
        <v>0</v>
      </c>
      <c r="O209" s="33">
        <f aca="true" t="shared" si="26" ref="O209:O272">N209</f>
        <v>0</v>
      </c>
      <c r="P209" s="61"/>
      <c r="Q209" s="33">
        <f t="shared" si="24"/>
        <v>0</v>
      </c>
      <c r="R209" s="33">
        <f t="shared" si="25"/>
        <v>0</v>
      </c>
      <c r="S209" s="51"/>
    </row>
    <row r="210" spans="1:19" ht="12.75">
      <c r="A210" s="39" t="s">
        <v>293</v>
      </c>
      <c r="B210" s="74" t="s">
        <v>67</v>
      </c>
      <c r="C210" s="65" t="s">
        <v>89</v>
      </c>
      <c r="D210" s="70" t="s">
        <v>69</v>
      </c>
      <c r="E210" s="70"/>
      <c r="F210" s="70"/>
      <c r="G210" s="71"/>
      <c r="H210" s="94"/>
      <c r="I210" s="61">
        <f aca="true" t="shared" si="27" ref="I210:K211">I211</f>
        <v>73833741.69</v>
      </c>
      <c r="J210" s="61">
        <f t="shared" si="27"/>
        <v>4000000</v>
      </c>
      <c r="K210" s="61">
        <f t="shared" si="27"/>
        <v>0</v>
      </c>
      <c r="L210" s="32">
        <f t="shared" si="22"/>
        <v>0</v>
      </c>
      <c r="M210" s="61"/>
      <c r="N210" s="33">
        <f t="shared" si="23"/>
        <v>0</v>
      </c>
      <c r="O210" s="33">
        <f t="shared" si="26"/>
        <v>0</v>
      </c>
      <c r="P210" s="61"/>
      <c r="Q210" s="33">
        <f t="shared" si="24"/>
        <v>0</v>
      </c>
      <c r="R210" s="33">
        <f t="shared" si="25"/>
        <v>0</v>
      </c>
      <c r="S210" s="51"/>
    </row>
    <row r="211" spans="1:19" ht="12.75">
      <c r="A211" s="69" t="s">
        <v>140</v>
      </c>
      <c r="B211" s="74" t="s">
        <v>67</v>
      </c>
      <c r="C211" s="65" t="s">
        <v>89</v>
      </c>
      <c r="D211" s="70" t="s">
        <v>69</v>
      </c>
      <c r="E211" s="70" t="s">
        <v>294</v>
      </c>
      <c r="F211" s="70" t="s">
        <v>141</v>
      </c>
      <c r="G211" s="71" t="s">
        <v>74</v>
      </c>
      <c r="H211" s="89"/>
      <c r="I211" s="61">
        <f t="shared" si="27"/>
        <v>73833741.69</v>
      </c>
      <c r="J211" s="61">
        <f t="shared" si="27"/>
        <v>4000000</v>
      </c>
      <c r="K211" s="61">
        <f t="shared" si="27"/>
        <v>0</v>
      </c>
      <c r="L211" s="32">
        <f t="shared" si="22"/>
        <v>0</v>
      </c>
      <c r="M211" s="61"/>
      <c r="N211" s="33">
        <f t="shared" si="23"/>
        <v>0</v>
      </c>
      <c r="O211" s="33">
        <f t="shared" si="26"/>
        <v>0</v>
      </c>
      <c r="P211" s="61"/>
      <c r="Q211" s="33">
        <f t="shared" si="24"/>
        <v>0</v>
      </c>
      <c r="R211" s="33">
        <f t="shared" si="25"/>
        <v>0</v>
      </c>
      <c r="S211" s="51"/>
    </row>
    <row r="212" spans="1:19" ht="12.75">
      <c r="A212" s="69" t="s">
        <v>295</v>
      </c>
      <c r="B212" s="74" t="s">
        <v>67</v>
      </c>
      <c r="C212" s="65" t="s">
        <v>89</v>
      </c>
      <c r="D212" s="70" t="s">
        <v>69</v>
      </c>
      <c r="E212" s="70" t="s">
        <v>294</v>
      </c>
      <c r="F212" s="70" t="s">
        <v>141</v>
      </c>
      <c r="G212" s="71" t="s">
        <v>74</v>
      </c>
      <c r="H212" s="89" t="s">
        <v>296</v>
      </c>
      <c r="I212" s="61">
        <v>73833741.69</v>
      </c>
      <c r="J212" s="61">
        <v>4000000</v>
      </c>
      <c r="K212" s="61"/>
      <c r="L212" s="32">
        <f t="shared" si="22"/>
        <v>0</v>
      </c>
      <c r="M212" s="61"/>
      <c r="N212" s="33">
        <f t="shared" si="23"/>
        <v>0</v>
      </c>
      <c r="O212" s="33">
        <f t="shared" si="26"/>
        <v>0</v>
      </c>
      <c r="P212" s="61"/>
      <c r="Q212" s="33">
        <f t="shared" si="24"/>
        <v>0</v>
      </c>
      <c r="R212" s="33">
        <f t="shared" si="25"/>
        <v>0</v>
      </c>
      <c r="S212" s="51"/>
    </row>
    <row r="213" spans="1:19" ht="12.75">
      <c r="A213" s="39" t="s">
        <v>297</v>
      </c>
      <c r="B213" s="74" t="s">
        <v>67</v>
      </c>
      <c r="C213" s="65" t="s">
        <v>89</v>
      </c>
      <c r="D213" s="70" t="s">
        <v>82</v>
      </c>
      <c r="E213" s="70"/>
      <c r="F213" s="70"/>
      <c r="G213" s="71"/>
      <c r="H213" s="89"/>
      <c r="I213" s="61">
        <f>I215</f>
        <v>0</v>
      </c>
      <c r="J213" s="61">
        <f>J215</f>
        <v>12099164.65</v>
      </c>
      <c r="K213" s="61">
        <f>K215</f>
        <v>0</v>
      </c>
      <c r="L213" s="32">
        <f t="shared" si="22"/>
        <v>0</v>
      </c>
      <c r="M213" s="61"/>
      <c r="N213" s="33">
        <f t="shared" si="23"/>
        <v>0</v>
      </c>
      <c r="O213" s="33">
        <f t="shared" si="26"/>
        <v>0</v>
      </c>
      <c r="P213" s="61"/>
      <c r="Q213" s="33">
        <f t="shared" si="24"/>
        <v>0</v>
      </c>
      <c r="R213" s="33">
        <f t="shared" si="25"/>
        <v>0</v>
      </c>
      <c r="S213" s="51"/>
    </row>
    <row r="214" spans="1:19" ht="22.5">
      <c r="A214" s="39" t="s">
        <v>298</v>
      </c>
      <c r="B214" s="74" t="s">
        <v>67</v>
      </c>
      <c r="C214" s="65" t="s">
        <v>89</v>
      </c>
      <c r="D214" s="70" t="s">
        <v>82</v>
      </c>
      <c r="E214" s="70" t="s">
        <v>299</v>
      </c>
      <c r="F214" s="70" t="s">
        <v>69</v>
      </c>
      <c r="G214" s="71" t="s">
        <v>74</v>
      </c>
      <c r="H214" s="89"/>
      <c r="I214" s="61">
        <f>I215</f>
        <v>0</v>
      </c>
      <c r="J214" s="61">
        <f>J215</f>
        <v>12099164.65</v>
      </c>
      <c r="K214" s="61">
        <f>K215</f>
        <v>0</v>
      </c>
      <c r="L214" s="32">
        <f t="shared" si="22"/>
        <v>0</v>
      </c>
      <c r="M214" s="61"/>
      <c r="N214" s="33">
        <f t="shared" si="23"/>
        <v>0</v>
      </c>
      <c r="O214" s="33">
        <f t="shared" si="26"/>
        <v>0</v>
      </c>
      <c r="P214" s="61"/>
      <c r="Q214" s="33">
        <f t="shared" si="24"/>
        <v>0</v>
      </c>
      <c r="R214" s="33">
        <f t="shared" si="25"/>
        <v>0</v>
      </c>
      <c r="S214" s="51"/>
    </row>
    <row r="215" spans="1:19" ht="22.5">
      <c r="A215" s="39" t="s">
        <v>300</v>
      </c>
      <c r="B215" s="74" t="s">
        <v>67</v>
      </c>
      <c r="C215" s="65" t="s">
        <v>89</v>
      </c>
      <c r="D215" s="70" t="s">
        <v>82</v>
      </c>
      <c r="E215" s="70" t="s">
        <v>299</v>
      </c>
      <c r="F215" s="70" t="s">
        <v>69</v>
      </c>
      <c r="G215" s="71" t="s">
        <v>74</v>
      </c>
      <c r="H215" s="89" t="s">
        <v>210</v>
      </c>
      <c r="I215" s="61"/>
      <c r="J215" s="61">
        <v>12099164.65</v>
      </c>
      <c r="K215" s="61"/>
      <c r="L215" s="32">
        <f t="shared" si="22"/>
        <v>0</v>
      </c>
      <c r="M215" s="61"/>
      <c r="N215" s="33">
        <f t="shared" si="23"/>
        <v>0</v>
      </c>
      <c r="O215" s="33">
        <f t="shared" si="26"/>
        <v>0</v>
      </c>
      <c r="P215" s="61"/>
      <c r="Q215" s="33">
        <f t="shared" si="24"/>
        <v>0</v>
      </c>
      <c r="R215" s="33">
        <f t="shared" si="25"/>
        <v>0</v>
      </c>
      <c r="S215" s="51"/>
    </row>
    <row r="216" spans="1:19" ht="12.75">
      <c r="A216" s="69" t="s">
        <v>180</v>
      </c>
      <c r="B216" s="59" t="s">
        <v>67</v>
      </c>
      <c r="C216" s="60" t="s">
        <v>181</v>
      </c>
      <c r="D216" s="70"/>
      <c r="E216" s="70"/>
      <c r="F216" s="70"/>
      <c r="G216" s="70"/>
      <c r="H216" s="71"/>
      <c r="I216" s="61">
        <f>I217+I221+I227+I244</f>
        <v>44888847.94</v>
      </c>
      <c r="J216" s="61">
        <f>J217+J221+J227+J244</f>
        <v>56639561</v>
      </c>
      <c r="K216" s="61">
        <f>K217+K221+K227+K244</f>
        <v>51802000</v>
      </c>
      <c r="L216" s="32">
        <f t="shared" si="22"/>
        <v>51802000</v>
      </c>
      <c r="M216" s="61"/>
      <c r="N216" s="33">
        <f t="shared" si="23"/>
        <v>52426350.3832917</v>
      </c>
      <c r="O216" s="33">
        <f t="shared" si="26"/>
        <v>52426350.3832917</v>
      </c>
      <c r="P216" s="61"/>
      <c r="Q216" s="33">
        <f t="shared" si="24"/>
        <v>52489569.86491194</v>
      </c>
      <c r="R216" s="33">
        <f t="shared" si="25"/>
        <v>52489569.86491194</v>
      </c>
      <c r="S216" s="51"/>
    </row>
    <row r="217" spans="1:19" ht="12.75">
      <c r="A217" s="69" t="s">
        <v>182</v>
      </c>
      <c r="B217" s="59" t="s">
        <v>67</v>
      </c>
      <c r="C217" s="60" t="s">
        <v>181</v>
      </c>
      <c r="D217" s="70" t="s">
        <v>69</v>
      </c>
      <c r="E217" s="70"/>
      <c r="F217" s="70"/>
      <c r="G217" s="70"/>
      <c r="H217" s="71"/>
      <c r="I217" s="61">
        <f aca="true" t="shared" si="28" ref="I217:K219">I218</f>
        <v>2305789.02</v>
      </c>
      <c r="J217" s="61">
        <f t="shared" si="28"/>
        <v>4400000</v>
      </c>
      <c r="K217" s="61">
        <f t="shared" si="28"/>
        <v>4400000</v>
      </c>
      <c r="L217" s="32">
        <f t="shared" si="22"/>
        <v>4400000</v>
      </c>
      <c r="M217" s="61"/>
      <c r="N217" s="33">
        <f t="shared" si="23"/>
        <v>4453031.57574</v>
      </c>
      <c r="O217" s="33">
        <f t="shared" si="26"/>
        <v>4453031.57574</v>
      </c>
      <c r="P217" s="61"/>
      <c r="Q217" s="33">
        <f t="shared" si="24"/>
        <v>4458401.362990089</v>
      </c>
      <c r="R217" s="33">
        <f t="shared" si="25"/>
        <v>4458401.362990089</v>
      </c>
      <c r="S217" s="51"/>
    </row>
    <row r="218" spans="1:19" ht="12.75">
      <c r="A218" s="69" t="s">
        <v>183</v>
      </c>
      <c r="B218" s="59" t="s">
        <v>67</v>
      </c>
      <c r="C218" s="60" t="s">
        <v>181</v>
      </c>
      <c r="D218" s="70" t="s">
        <v>69</v>
      </c>
      <c r="E218" s="70" t="s">
        <v>184</v>
      </c>
      <c r="F218" s="70" t="s">
        <v>74</v>
      </c>
      <c r="G218" s="70" t="s">
        <v>74</v>
      </c>
      <c r="H218" s="71"/>
      <c r="I218" s="61">
        <f t="shared" si="28"/>
        <v>2305789.02</v>
      </c>
      <c r="J218" s="61">
        <f t="shared" si="28"/>
        <v>4400000</v>
      </c>
      <c r="K218" s="61">
        <f t="shared" si="28"/>
        <v>4400000</v>
      </c>
      <c r="L218" s="32">
        <f t="shared" si="22"/>
        <v>4400000</v>
      </c>
      <c r="M218" s="61"/>
      <c r="N218" s="33">
        <f t="shared" si="23"/>
        <v>4453031.57574</v>
      </c>
      <c r="O218" s="33">
        <f t="shared" si="26"/>
        <v>4453031.57574</v>
      </c>
      <c r="P218" s="61"/>
      <c r="Q218" s="33">
        <f t="shared" si="24"/>
        <v>4458401.362990089</v>
      </c>
      <c r="R218" s="33">
        <f t="shared" si="25"/>
        <v>4458401.362990089</v>
      </c>
      <c r="S218" s="51"/>
    </row>
    <row r="219" spans="1:19" ht="12.75">
      <c r="A219" s="69" t="s">
        <v>185</v>
      </c>
      <c r="B219" s="59" t="s">
        <v>67</v>
      </c>
      <c r="C219" s="60" t="s">
        <v>181</v>
      </c>
      <c r="D219" s="70" t="s">
        <v>69</v>
      </c>
      <c r="E219" s="70" t="s">
        <v>184</v>
      </c>
      <c r="F219" s="70" t="s">
        <v>186</v>
      </c>
      <c r="G219" s="70" t="s">
        <v>69</v>
      </c>
      <c r="H219" s="71"/>
      <c r="I219" s="61">
        <f t="shared" si="28"/>
        <v>2305789.02</v>
      </c>
      <c r="J219" s="61">
        <f t="shared" si="28"/>
        <v>4400000</v>
      </c>
      <c r="K219" s="61">
        <f t="shared" si="28"/>
        <v>4400000</v>
      </c>
      <c r="L219" s="32">
        <f t="shared" si="22"/>
        <v>4400000</v>
      </c>
      <c r="M219" s="61"/>
      <c r="N219" s="33">
        <f t="shared" si="23"/>
        <v>4453031.57574</v>
      </c>
      <c r="O219" s="33">
        <f t="shared" si="26"/>
        <v>4453031.57574</v>
      </c>
      <c r="P219" s="61"/>
      <c r="Q219" s="33">
        <f t="shared" si="24"/>
        <v>4458401.362990089</v>
      </c>
      <c r="R219" s="33">
        <f t="shared" si="25"/>
        <v>4458401.362990089</v>
      </c>
      <c r="S219" s="51"/>
    </row>
    <row r="220" spans="1:19" ht="12.75">
      <c r="A220" s="69" t="s">
        <v>187</v>
      </c>
      <c r="B220" s="59" t="s">
        <v>67</v>
      </c>
      <c r="C220" s="60" t="s">
        <v>181</v>
      </c>
      <c r="D220" s="70" t="s">
        <v>69</v>
      </c>
      <c r="E220" s="70" t="s">
        <v>184</v>
      </c>
      <c r="F220" s="70" t="s">
        <v>186</v>
      </c>
      <c r="G220" s="70" t="s">
        <v>69</v>
      </c>
      <c r="H220" s="71" t="s">
        <v>188</v>
      </c>
      <c r="I220" s="61">
        <v>2305789.02</v>
      </c>
      <c r="J220" s="61">
        <v>4400000</v>
      </c>
      <c r="K220" s="61">
        <v>4400000</v>
      </c>
      <c r="L220" s="32">
        <f t="shared" si="22"/>
        <v>4400000</v>
      </c>
      <c r="M220" s="61"/>
      <c r="N220" s="33">
        <f t="shared" si="23"/>
        <v>4453031.57574</v>
      </c>
      <c r="O220" s="33">
        <f t="shared" si="26"/>
        <v>4453031.57574</v>
      </c>
      <c r="P220" s="61"/>
      <c r="Q220" s="33">
        <f t="shared" si="24"/>
        <v>4458401.362990089</v>
      </c>
      <c r="R220" s="33">
        <f t="shared" si="25"/>
        <v>4458401.362990089</v>
      </c>
      <c r="S220" s="51"/>
    </row>
    <row r="221" spans="1:19" ht="12.75">
      <c r="A221" s="69" t="s">
        <v>189</v>
      </c>
      <c r="B221" s="59" t="s">
        <v>67</v>
      </c>
      <c r="C221" s="60" t="s">
        <v>181</v>
      </c>
      <c r="D221" s="70" t="s">
        <v>82</v>
      </c>
      <c r="E221" s="70"/>
      <c r="F221" s="70"/>
      <c r="G221" s="70"/>
      <c r="H221" s="71"/>
      <c r="I221" s="61">
        <f>I222+I224</f>
        <v>20242994.18</v>
      </c>
      <c r="J221" s="61">
        <f>J222+J224</f>
        <v>19433000</v>
      </c>
      <c r="K221" s="61">
        <f>K222+K224</f>
        <v>21156000</v>
      </c>
      <c r="L221" s="32">
        <f t="shared" si="22"/>
        <v>21156000</v>
      </c>
      <c r="M221" s="61"/>
      <c r="N221" s="33">
        <f t="shared" si="23"/>
        <v>21410985.4582626</v>
      </c>
      <c r="O221" s="33">
        <f t="shared" si="26"/>
        <v>21410985.4582626</v>
      </c>
      <c r="P221" s="61"/>
      <c r="Q221" s="33">
        <f t="shared" si="24"/>
        <v>21436804.37168598</v>
      </c>
      <c r="R221" s="33">
        <f t="shared" si="25"/>
        <v>21436804.37168598</v>
      </c>
      <c r="S221" s="51"/>
    </row>
    <row r="222" spans="1:19" ht="56.25">
      <c r="A222" s="105" t="s">
        <v>301</v>
      </c>
      <c r="B222" s="59" t="s">
        <v>67</v>
      </c>
      <c r="C222" s="60" t="s">
        <v>181</v>
      </c>
      <c r="D222" s="65" t="s">
        <v>82</v>
      </c>
      <c r="E222" s="70" t="s">
        <v>86</v>
      </c>
      <c r="F222" s="70" t="s">
        <v>71</v>
      </c>
      <c r="G222" s="71" t="s">
        <v>74</v>
      </c>
      <c r="H222" s="71"/>
      <c r="I222" s="61">
        <f>I223</f>
        <v>19800673.39</v>
      </c>
      <c r="J222" s="61">
        <f>J223</f>
        <v>18542000</v>
      </c>
      <c r="K222" s="61">
        <f>K223</f>
        <v>20444000</v>
      </c>
      <c r="L222" s="32">
        <f t="shared" si="22"/>
        <v>20444000</v>
      </c>
      <c r="M222" s="61"/>
      <c r="N222" s="33">
        <f t="shared" si="23"/>
        <v>20690403.9850974</v>
      </c>
      <c r="O222" s="33">
        <f t="shared" si="26"/>
        <v>20690403.9850974</v>
      </c>
      <c r="P222" s="61"/>
      <c r="Q222" s="33">
        <f t="shared" si="24"/>
        <v>20715353.969311222</v>
      </c>
      <c r="R222" s="33">
        <f t="shared" si="25"/>
        <v>20715353.969311222</v>
      </c>
      <c r="S222" s="51"/>
    </row>
    <row r="223" spans="1:19" ht="22.5">
      <c r="A223" s="53" t="s">
        <v>190</v>
      </c>
      <c r="B223" s="59" t="s">
        <v>67</v>
      </c>
      <c r="C223" s="60" t="s">
        <v>181</v>
      </c>
      <c r="D223" s="70" t="s">
        <v>82</v>
      </c>
      <c r="E223" s="70" t="s">
        <v>86</v>
      </c>
      <c r="F223" s="70" t="s">
        <v>71</v>
      </c>
      <c r="G223" s="70" t="s">
        <v>74</v>
      </c>
      <c r="H223" s="71" t="s">
        <v>191</v>
      </c>
      <c r="I223" s="61">
        <f>16504414.67+3296258.72</f>
        <v>19800673.39</v>
      </c>
      <c r="J223" s="61">
        <v>18542000</v>
      </c>
      <c r="K223" s="61">
        <v>20444000</v>
      </c>
      <c r="L223" s="32">
        <f t="shared" si="22"/>
        <v>20444000</v>
      </c>
      <c r="M223" s="61"/>
      <c r="N223" s="33">
        <f t="shared" si="23"/>
        <v>20690403.9850974</v>
      </c>
      <c r="O223" s="33">
        <f t="shared" si="26"/>
        <v>20690403.9850974</v>
      </c>
      <c r="P223" s="61"/>
      <c r="Q223" s="33">
        <f t="shared" si="24"/>
        <v>20715353.969311222</v>
      </c>
      <c r="R223" s="33">
        <f t="shared" si="25"/>
        <v>20715353.969311222</v>
      </c>
      <c r="S223" s="51"/>
    </row>
    <row r="224" spans="1:19" ht="12.75">
      <c r="A224" s="69" t="s">
        <v>145</v>
      </c>
      <c r="B224" s="59" t="s">
        <v>67</v>
      </c>
      <c r="C224" s="60" t="s">
        <v>181</v>
      </c>
      <c r="D224" s="70" t="s">
        <v>82</v>
      </c>
      <c r="E224" s="70" t="s">
        <v>146</v>
      </c>
      <c r="F224" s="70" t="s">
        <v>74</v>
      </c>
      <c r="G224" s="70" t="s">
        <v>74</v>
      </c>
      <c r="H224" s="71"/>
      <c r="I224" s="61">
        <f aca="true" t="shared" si="29" ref="I224:K225">I225</f>
        <v>442320.79</v>
      </c>
      <c r="J224" s="61">
        <f t="shared" si="29"/>
        <v>891000</v>
      </c>
      <c r="K224" s="61">
        <f t="shared" si="29"/>
        <v>712000</v>
      </c>
      <c r="L224" s="32">
        <f t="shared" si="22"/>
        <v>712000</v>
      </c>
      <c r="M224" s="61"/>
      <c r="N224" s="33">
        <f t="shared" si="23"/>
        <v>720581.4731652</v>
      </c>
      <c r="O224" s="33">
        <f t="shared" si="26"/>
        <v>720581.4731652</v>
      </c>
      <c r="P224" s="61"/>
      <c r="Q224" s="33">
        <f t="shared" si="24"/>
        <v>721450.4023747598</v>
      </c>
      <c r="R224" s="33">
        <f t="shared" si="25"/>
        <v>721450.4023747598</v>
      </c>
      <c r="S224" s="51"/>
    </row>
    <row r="225" spans="1:19" ht="135">
      <c r="A225" s="106" t="s">
        <v>192</v>
      </c>
      <c r="B225" s="59" t="s">
        <v>67</v>
      </c>
      <c r="C225" s="60" t="s">
        <v>181</v>
      </c>
      <c r="D225" s="70" t="s">
        <v>82</v>
      </c>
      <c r="E225" s="70" t="s">
        <v>146</v>
      </c>
      <c r="F225" s="70" t="s">
        <v>193</v>
      </c>
      <c r="G225" s="70" t="s">
        <v>84</v>
      </c>
      <c r="H225" s="71"/>
      <c r="I225" s="61">
        <f t="shared" si="29"/>
        <v>442320.79</v>
      </c>
      <c r="J225" s="61">
        <f t="shared" si="29"/>
        <v>891000</v>
      </c>
      <c r="K225" s="61">
        <f t="shared" si="29"/>
        <v>712000</v>
      </c>
      <c r="L225" s="32">
        <f t="shared" si="22"/>
        <v>712000</v>
      </c>
      <c r="M225" s="61"/>
      <c r="N225" s="33">
        <f t="shared" si="23"/>
        <v>720581.4731652</v>
      </c>
      <c r="O225" s="33">
        <f t="shared" si="26"/>
        <v>720581.4731652</v>
      </c>
      <c r="P225" s="61"/>
      <c r="Q225" s="33">
        <f t="shared" si="24"/>
        <v>721450.4023747598</v>
      </c>
      <c r="R225" s="33">
        <f t="shared" si="25"/>
        <v>721450.4023747598</v>
      </c>
      <c r="S225" s="51"/>
    </row>
    <row r="226" spans="1:19" ht="33.75">
      <c r="A226" s="69" t="s">
        <v>194</v>
      </c>
      <c r="B226" s="59" t="s">
        <v>67</v>
      </c>
      <c r="C226" s="60" t="s">
        <v>181</v>
      </c>
      <c r="D226" s="70" t="s">
        <v>82</v>
      </c>
      <c r="E226" s="70" t="s">
        <v>146</v>
      </c>
      <c r="F226" s="70" t="s">
        <v>193</v>
      </c>
      <c r="G226" s="70" t="s">
        <v>84</v>
      </c>
      <c r="H226" s="71" t="s">
        <v>302</v>
      </c>
      <c r="I226" s="72">
        <v>442320.79</v>
      </c>
      <c r="J226" s="72">
        <v>891000</v>
      </c>
      <c r="K226" s="72">
        <v>712000</v>
      </c>
      <c r="L226" s="32">
        <f t="shared" si="22"/>
        <v>712000</v>
      </c>
      <c r="M226" s="72"/>
      <c r="N226" s="33">
        <f t="shared" si="23"/>
        <v>720581.4731652</v>
      </c>
      <c r="O226" s="33">
        <f t="shared" si="26"/>
        <v>720581.4731652</v>
      </c>
      <c r="P226" s="72"/>
      <c r="Q226" s="33">
        <f t="shared" si="24"/>
        <v>721450.4023747598</v>
      </c>
      <c r="R226" s="33">
        <f t="shared" si="25"/>
        <v>721450.4023747598</v>
      </c>
      <c r="S226" s="51"/>
    </row>
    <row r="227" spans="1:19" ht="12.75">
      <c r="A227" s="69" t="s">
        <v>195</v>
      </c>
      <c r="B227" s="59" t="s">
        <v>67</v>
      </c>
      <c r="C227" s="60" t="s">
        <v>181</v>
      </c>
      <c r="D227" s="70" t="s">
        <v>71</v>
      </c>
      <c r="E227" s="70"/>
      <c r="F227" s="70"/>
      <c r="G227" s="70"/>
      <c r="H227" s="71"/>
      <c r="I227" s="61">
        <f>I228+I231+I234+I237+I241</f>
        <v>5511210.44</v>
      </c>
      <c r="J227" s="61">
        <f>J228+J231+J234+J237+J241</f>
        <v>6107319.5600000005</v>
      </c>
      <c r="K227" s="61">
        <f>K228+K231+K234+K237+K241</f>
        <v>880000</v>
      </c>
      <c r="L227" s="32">
        <f t="shared" si="22"/>
        <v>880000</v>
      </c>
      <c r="M227" s="61"/>
      <c r="N227" s="33">
        <f t="shared" si="23"/>
        <v>890606.315148</v>
      </c>
      <c r="O227" s="33">
        <f t="shared" si="26"/>
        <v>890606.315148</v>
      </c>
      <c r="P227" s="61"/>
      <c r="Q227" s="33">
        <f t="shared" si="24"/>
        <v>891680.2725980177</v>
      </c>
      <c r="R227" s="33">
        <f t="shared" si="25"/>
        <v>891680.2725980177</v>
      </c>
      <c r="S227" s="51"/>
    </row>
    <row r="228" spans="1:19" ht="12.75">
      <c r="A228" s="40" t="s">
        <v>303</v>
      </c>
      <c r="B228" s="77" t="s">
        <v>67</v>
      </c>
      <c r="C228" s="79" t="s">
        <v>181</v>
      </c>
      <c r="D228" s="95" t="s">
        <v>71</v>
      </c>
      <c r="E228" s="95" t="s">
        <v>143</v>
      </c>
      <c r="F228" s="95" t="s">
        <v>74</v>
      </c>
      <c r="G228" s="37" t="s">
        <v>74</v>
      </c>
      <c r="H228" s="38"/>
      <c r="I228" s="32">
        <f aca="true" t="shared" si="30" ref="I228:K229">I229</f>
        <v>371133</v>
      </c>
      <c r="J228" s="32">
        <f t="shared" si="30"/>
        <v>613305</v>
      </c>
      <c r="K228" s="32">
        <f t="shared" si="30"/>
        <v>0</v>
      </c>
      <c r="L228" s="32">
        <f t="shared" si="22"/>
        <v>0</v>
      </c>
      <c r="M228" s="32"/>
      <c r="N228" s="33">
        <f t="shared" si="23"/>
        <v>0</v>
      </c>
      <c r="O228" s="33">
        <f t="shared" si="26"/>
        <v>0</v>
      </c>
      <c r="P228" s="32"/>
      <c r="Q228" s="33">
        <f t="shared" si="24"/>
        <v>0</v>
      </c>
      <c r="R228" s="33">
        <f t="shared" si="25"/>
        <v>0</v>
      </c>
      <c r="S228" s="51"/>
    </row>
    <row r="229" spans="1:19" ht="12.75">
      <c r="A229" s="40" t="s">
        <v>304</v>
      </c>
      <c r="B229" s="77" t="s">
        <v>67</v>
      </c>
      <c r="C229" s="78" t="s">
        <v>181</v>
      </c>
      <c r="D229" s="95" t="s">
        <v>71</v>
      </c>
      <c r="E229" s="95" t="s">
        <v>143</v>
      </c>
      <c r="F229" s="95" t="s">
        <v>305</v>
      </c>
      <c r="G229" s="37" t="s">
        <v>306</v>
      </c>
      <c r="H229" s="38"/>
      <c r="I229" s="32">
        <f t="shared" si="30"/>
        <v>371133</v>
      </c>
      <c r="J229" s="32">
        <f t="shared" si="30"/>
        <v>613305</v>
      </c>
      <c r="K229" s="32">
        <f t="shared" si="30"/>
        <v>0</v>
      </c>
      <c r="L229" s="32">
        <f t="shared" si="22"/>
        <v>0</v>
      </c>
      <c r="M229" s="32"/>
      <c r="N229" s="33">
        <f t="shared" si="23"/>
        <v>0</v>
      </c>
      <c r="O229" s="33">
        <f t="shared" si="26"/>
        <v>0</v>
      </c>
      <c r="P229" s="32"/>
      <c r="Q229" s="33">
        <f t="shared" si="24"/>
        <v>0</v>
      </c>
      <c r="R229" s="33">
        <f t="shared" si="25"/>
        <v>0</v>
      </c>
      <c r="S229" s="51"/>
    </row>
    <row r="230" spans="1:19" ht="12.75">
      <c r="A230" s="35" t="s">
        <v>187</v>
      </c>
      <c r="B230" s="77" t="s">
        <v>67</v>
      </c>
      <c r="C230" s="78" t="s">
        <v>181</v>
      </c>
      <c r="D230" s="95" t="s">
        <v>71</v>
      </c>
      <c r="E230" s="95" t="s">
        <v>143</v>
      </c>
      <c r="F230" s="95" t="s">
        <v>305</v>
      </c>
      <c r="G230" s="37" t="s">
        <v>306</v>
      </c>
      <c r="H230" s="38" t="s">
        <v>188</v>
      </c>
      <c r="I230" s="32">
        <v>371133</v>
      </c>
      <c r="J230" s="32">
        <v>613305</v>
      </c>
      <c r="K230" s="32"/>
      <c r="L230" s="32">
        <f t="shared" si="22"/>
        <v>0</v>
      </c>
      <c r="M230" s="32"/>
      <c r="N230" s="33">
        <f t="shared" si="23"/>
        <v>0</v>
      </c>
      <c r="O230" s="33">
        <f t="shared" si="26"/>
        <v>0</v>
      </c>
      <c r="P230" s="32"/>
      <c r="Q230" s="33">
        <f t="shared" si="24"/>
        <v>0</v>
      </c>
      <c r="R230" s="33">
        <f t="shared" si="25"/>
        <v>0</v>
      </c>
      <c r="S230" s="51"/>
    </row>
    <row r="231" spans="1:19" ht="12.75">
      <c r="A231" s="69" t="s">
        <v>145</v>
      </c>
      <c r="B231" s="59" t="s">
        <v>67</v>
      </c>
      <c r="C231" s="60" t="s">
        <v>181</v>
      </c>
      <c r="D231" s="70" t="s">
        <v>71</v>
      </c>
      <c r="E231" s="70" t="s">
        <v>146</v>
      </c>
      <c r="F231" s="70" t="s">
        <v>74</v>
      </c>
      <c r="G231" s="70" t="s">
        <v>74</v>
      </c>
      <c r="H231" s="71"/>
      <c r="I231" s="61">
        <f aca="true" t="shared" si="31" ref="I231:K232">I232</f>
        <v>41360</v>
      </c>
      <c r="J231" s="61">
        <f t="shared" si="31"/>
        <v>40000</v>
      </c>
      <c r="K231" s="61">
        <f t="shared" si="31"/>
        <v>40000</v>
      </c>
      <c r="L231" s="32">
        <f t="shared" si="22"/>
        <v>40000</v>
      </c>
      <c r="M231" s="61"/>
      <c r="N231" s="33">
        <f t="shared" si="23"/>
        <v>40482.105233999995</v>
      </c>
      <c r="O231" s="33">
        <f t="shared" si="26"/>
        <v>40482.105233999995</v>
      </c>
      <c r="P231" s="61"/>
      <c r="Q231" s="33">
        <f t="shared" si="24"/>
        <v>40530.92148172807</v>
      </c>
      <c r="R231" s="33">
        <f t="shared" si="25"/>
        <v>40530.92148172807</v>
      </c>
      <c r="S231" s="51"/>
    </row>
    <row r="232" spans="1:19" ht="22.5">
      <c r="A232" s="69" t="s">
        <v>149</v>
      </c>
      <c r="B232" s="59" t="s">
        <v>67</v>
      </c>
      <c r="C232" s="60" t="s">
        <v>181</v>
      </c>
      <c r="D232" s="70" t="s">
        <v>71</v>
      </c>
      <c r="E232" s="70" t="s">
        <v>146</v>
      </c>
      <c r="F232" s="70" t="s">
        <v>148</v>
      </c>
      <c r="G232" s="70" t="s">
        <v>82</v>
      </c>
      <c r="H232" s="71"/>
      <c r="I232" s="61">
        <f t="shared" si="31"/>
        <v>41360</v>
      </c>
      <c r="J232" s="61">
        <f t="shared" si="31"/>
        <v>40000</v>
      </c>
      <c r="K232" s="61">
        <f t="shared" si="31"/>
        <v>40000</v>
      </c>
      <c r="L232" s="32">
        <f t="shared" si="22"/>
        <v>40000</v>
      </c>
      <c r="M232" s="61"/>
      <c r="N232" s="33">
        <f t="shared" si="23"/>
        <v>40482.105233999995</v>
      </c>
      <c r="O232" s="33">
        <f t="shared" si="26"/>
        <v>40482.105233999995</v>
      </c>
      <c r="P232" s="61"/>
      <c r="Q232" s="33">
        <f t="shared" si="24"/>
        <v>40530.92148172807</v>
      </c>
      <c r="R232" s="33">
        <f t="shared" si="25"/>
        <v>40530.92148172807</v>
      </c>
      <c r="S232" s="51"/>
    </row>
    <row r="233" spans="1:19" ht="12.75">
      <c r="A233" s="69" t="s">
        <v>196</v>
      </c>
      <c r="B233" s="59" t="s">
        <v>67</v>
      </c>
      <c r="C233" s="60" t="s">
        <v>181</v>
      </c>
      <c r="D233" s="70" t="s">
        <v>71</v>
      </c>
      <c r="E233" s="70" t="s">
        <v>146</v>
      </c>
      <c r="F233" s="70" t="s">
        <v>148</v>
      </c>
      <c r="G233" s="70" t="s">
        <v>82</v>
      </c>
      <c r="H233" s="71" t="s">
        <v>188</v>
      </c>
      <c r="I233" s="72">
        <v>41360</v>
      </c>
      <c r="J233" s="72">
        <v>40000</v>
      </c>
      <c r="K233" s="72">
        <v>40000</v>
      </c>
      <c r="L233" s="32">
        <f t="shared" si="22"/>
        <v>40000</v>
      </c>
      <c r="M233" s="72"/>
      <c r="N233" s="33">
        <f t="shared" si="23"/>
        <v>40482.105233999995</v>
      </c>
      <c r="O233" s="33">
        <f t="shared" si="26"/>
        <v>40482.105233999995</v>
      </c>
      <c r="P233" s="72"/>
      <c r="Q233" s="33">
        <f t="shared" si="24"/>
        <v>40530.92148172807</v>
      </c>
      <c r="R233" s="33">
        <f t="shared" si="25"/>
        <v>40530.92148172807</v>
      </c>
      <c r="S233" s="51"/>
    </row>
    <row r="234" spans="1:19" ht="12.75">
      <c r="A234" s="40" t="s">
        <v>288</v>
      </c>
      <c r="B234" s="107" t="s">
        <v>67</v>
      </c>
      <c r="C234" s="79" t="s">
        <v>181</v>
      </c>
      <c r="D234" s="95" t="s">
        <v>71</v>
      </c>
      <c r="E234" s="95" t="s">
        <v>241</v>
      </c>
      <c r="F234" s="95" t="s">
        <v>74</v>
      </c>
      <c r="G234" s="37" t="s">
        <v>74</v>
      </c>
      <c r="H234" s="38"/>
      <c r="I234" s="32">
        <f aca="true" t="shared" si="32" ref="I234:K235">I235</f>
        <v>491967</v>
      </c>
      <c r="J234" s="32">
        <f t="shared" si="32"/>
        <v>1245195</v>
      </c>
      <c r="K234" s="32">
        <f t="shared" si="32"/>
        <v>0</v>
      </c>
      <c r="L234" s="32">
        <f t="shared" si="22"/>
        <v>0</v>
      </c>
      <c r="M234" s="32"/>
      <c r="N234" s="33">
        <f t="shared" si="23"/>
        <v>0</v>
      </c>
      <c r="O234" s="33">
        <f t="shared" si="26"/>
        <v>0</v>
      </c>
      <c r="P234" s="32"/>
      <c r="Q234" s="33">
        <f t="shared" si="24"/>
        <v>0</v>
      </c>
      <c r="R234" s="33">
        <f t="shared" si="25"/>
        <v>0</v>
      </c>
      <c r="S234" s="51"/>
    </row>
    <row r="235" spans="1:19" ht="12.75">
      <c r="A235" s="40" t="s">
        <v>307</v>
      </c>
      <c r="B235" s="107" t="s">
        <v>67</v>
      </c>
      <c r="C235" s="79" t="s">
        <v>181</v>
      </c>
      <c r="D235" s="95" t="s">
        <v>71</v>
      </c>
      <c r="E235" s="95" t="s">
        <v>241</v>
      </c>
      <c r="F235" s="95" t="s">
        <v>106</v>
      </c>
      <c r="G235" s="37" t="s">
        <v>69</v>
      </c>
      <c r="H235" s="38"/>
      <c r="I235" s="32">
        <f t="shared" si="32"/>
        <v>491967</v>
      </c>
      <c r="J235" s="32">
        <f t="shared" si="32"/>
        <v>1245195</v>
      </c>
      <c r="K235" s="32">
        <f t="shared" si="32"/>
        <v>0</v>
      </c>
      <c r="L235" s="32">
        <f t="shared" si="22"/>
        <v>0</v>
      </c>
      <c r="M235" s="32"/>
      <c r="N235" s="33">
        <f t="shared" si="23"/>
        <v>0</v>
      </c>
      <c r="O235" s="33">
        <f t="shared" si="26"/>
        <v>0</v>
      </c>
      <c r="P235" s="32"/>
      <c r="Q235" s="33">
        <f t="shared" si="24"/>
        <v>0</v>
      </c>
      <c r="R235" s="33">
        <f t="shared" si="25"/>
        <v>0</v>
      </c>
      <c r="S235" s="51"/>
    </row>
    <row r="236" spans="1:19" ht="12.75">
      <c r="A236" s="47" t="s">
        <v>196</v>
      </c>
      <c r="B236" s="107" t="s">
        <v>67</v>
      </c>
      <c r="C236" s="79" t="s">
        <v>181</v>
      </c>
      <c r="D236" s="95" t="s">
        <v>71</v>
      </c>
      <c r="E236" s="95" t="s">
        <v>241</v>
      </c>
      <c r="F236" s="95" t="s">
        <v>106</v>
      </c>
      <c r="G236" s="37" t="s">
        <v>69</v>
      </c>
      <c r="H236" s="38" t="s">
        <v>188</v>
      </c>
      <c r="I236" s="32">
        <v>491967</v>
      </c>
      <c r="J236" s="32">
        <v>1245195</v>
      </c>
      <c r="K236" s="32"/>
      <c r="L236" s="32">
        <f t="shared" si="22"/>
        <v>0</v>
      </c>
      <c r="M236" s="32"/>
      <c r="N236" s="33">
        <f t="shared" si="23"/>
        <v>0</v>
      </c>
      <c r="O236" s="33">
        <f t="shared" si="26"/>
        <v>0</v>
      </c>
      <c r="P236" s="32"/>
      <c r="Q236" s="33">
        <f t="shared" si="24"/>
        <v>0</v>
      </c>
      <c r="R236" s="33">
        <f t="shared" si="25"/>
        <v>0</v>
      </c>
      <c r="S236" s="51"/>
    </row>
    <row r="237" spans="1:19" ht="12.75">
      <c r="A237" s="69" t="s">
        <v>197</v>
      </c>
      <c r="B237" s="59" t="s">
        <v>67</v>
      </c>
      <c r="C237" s="60" t="s">
        <v>181</v>
      </c>
      <c r="D237" s="70" t="s">
        <v>71</v>
      </c>
      <c r="E237" s="70" t="s">
        <v>198</v>
      </c>
      <c r="F237" s="70" t="s">
        <v>74</v>
      </c>
      <c r="G237" s="70" t="s">
        <v>74</v>
      </c>
      <c r="H237" s="71"/>
      <c r="I237" s="61">
        <f>I238</f>
        <v>4346180.44</v>
      </c>
      <c r="J237" s="61">
        <f>J238</f>
        <v>3858819.56</v>
      </c>
      <c r="K237" s="61">
        <f>K238</f>
        <v>0</v>
      </c>
      <c r="L237" s="32">
        <f t="shared" si="22"/>
        <v>0</v>
      </c>
      <c r="M237" s="61"/>
      <c r="N237" s="33">
        <f t="shared" si="23"/>
        <v>0</v>
      </c>
      <c r="O237" s="33">
        <f t="shared" si="26"/>
        <v>0</v>
      </c>
      <c r="P237" s="61"/>
      <c r="Q237" s="33">
        <f t="shared" si="24"/>
        <v>0</v>
      </c>
      <c r="R237" s="33">
        <f t="shared" si="25"/>
        <v>0</v>
      </c>
      <c r="S237" s="51"/>
    </row>
    <row r="238" spans="1:19" ht="22.5">
      <c r="A238" s="69" t="s">
        <v>199</v>
      </c>
      <c r="B238" s="59" t="s">
        <v>67</v>
      </c>
      <c r="C238" s="60" t="s">
        <v>181</v>
      </c>
      <c r="D238" s="70" t="s">
        <v>71</v>
      </c>
      <c r="E238" s="70" t="s">
        <v>198</v>
      </c>
      <c r="F238" s="70" t="s">
        <v>82</v>
      </c>
      <c r="G238" s="70" t="s">
        <v>74</v>
      </c>
      <c r="H238" s="71"/>
      <c r="I238" s="61">
        <f>I239+I240</f>
        <v>4346180.44</v>
      </c>
      <c r="J238" s="61">
        <f>J239+J240</f>
        <v>3858819.56</v>
      </c>
      <c r="K238" s="61">
        <f>K239+K240</f>
        <v>0</v>
      </c>
      <c r="L238" s="32">
        <f t="shared" si="22"/>
        <v>0</v>
      </c>
      <c r="M238" s="61"/>
      <c r="N238" s="33">
        <f t="shared" si="23"/>
        <v>0</v>
      </c>
      <c r="O238" s="33">
        <f t="shared" si="26"/>
        <v>0</v>
      </c>
      <c r="P238" s="61"/>
      <c r="Q238" s="33">
        <f t="shared" si="24"/>
        <v>0</v>
      </c>
      <c r="R238" s="33">
        <f t="shared" si="25"/>
        <v>0</v>
      </c>
      <c r="S238" s="51"/>
    </row>
    <row r="239" spans="1:19" ht="12.75">
      <c r="A239" s="69" t="s">
        <v>196</v>
      </c>
      <c r="B239" s="59" t="s">
        <v>67</v>
      </c>
      <c r="C239" s="60" t="s">
        <v>181</v>
      </c>
      <c r="D239" s="70" t="s">
        <v>71</v>
      </c>
      <c r="E239" s="70" t="s">
        <v>198</v>
      </c>
      <c r="F239" s="70" t="s">
        <v>82</v>
      </c>
      <c r="G239" s="70" t="s">
        <v>74</v>
      </c>
      <c r="H239" s="71" t="s">
        <v>188</v>
      </c>
      <c r="I239" s="61">
        <v>4346180.44</v>
      </c>
      <c r="J239" s="61">
        <v>3618000</v>
      </c>
      <c r="K239" s="61"/>
      <c r="L239" s="32">
        <f t="shared" si="22"/>
        <v>0</v>
      </c>
      <c r="M239" s="61"/>
      <c r="N239" s="33">
        <f t="shared" si="23"/>
        <v>0</v>
      </c>
      <c r="O239" s="33">
        <f t="shared" si="26"/>
        <v>0</v>
      </c>
      <c r="P239" s="61"/>
      <c r="Q239" s="33">
        <f t="shared" si="24"/>
        <v>0</v>
      </c>
      <c r="R239" s="33">
        <f t="shared" si="25"/>
        <v>0</v>
      </c>
      <c r="S239" s="51"/>
    </row>
    <row r="240" spans="1:19" ht="12.75">
      <c r="A240" s="69" t="s">
        <v>308</v>
      </c>
      <c r="B240" s="59" t="s">
        <v>67</v>
      </c>
      <c r="C240" s="60" t="s">
        <v>181</v>
      </c>
      <c r="D240" s="70" t="s">
        <v>71</v>
      </c>
      <c r="E240" s="70" t="s">
        <v>198</v>
      </c>
      <c r="F240" s="70" t="s">
        <v>82</v>
      </c>
      <c r="G240" s="70" t="s">
        <v>74</v>
      </c>
      <c r="H240" s="71" t="s">
        <v>188</v>
      </c>
      <c r="I240" s="61"/>
      <c r="J240" s="61">
        <v>240819.56</v>
      </c>
      <c r="K240" s="61"/>
      <c r="L240" s="32">
        <f t="shared" si="22"/>
        <v>0</v>
      </c>
      <c r="M240" s="61"/>
      <c r="N240" s="33">
        <f t="shared" si="23"/>
        <v>0</v>
      </c>
      <c r="O240" s="33">
        <f t="shared" si="26"/>
        <v>0</v>
      </c>
      <c r="P240" s="61"/>
      <c r="Q240" s="33">
        <f t="shared" si="24"/>
        <v>0</v>
      </c>
      <c r="R240" s="33">
        <f t="shared" si="25"/>
        <v>0</v>
      </c>
      <c r="S240" s="51"/>
    </row>
    <row r="241" spans="1:19" ht="12.75">
      <c r="A241" s="69" t="s">
        <v>113</v>
      </c>
      <c r="B241" s="59" t="s">
        <v>67</v>
      </c>
      <c r="C241" s="60" t="s">
        <v>181</v>
      </c>
      <c r="D241" s="70" t="s">
        <v>71</v>
      </c>
      <c r="E241" s="70" t="s">
        <v>114</v>
      </c>
      <c r="F241" s="70" t="s">
        <v>74</v>
      </c>
      <c r="G241" s="70" t="s">
        <v>74</v>
      </c>
      <c r="H241" s="71"/>
      <c r="I241" s="61">
        <f aca="true" t="shared" si="33" ref="I241:K242">I242</f>
        <v>260570</v>
      </c>
      <c r="J241" s="61">
        <f t="shared" si="33"/>
        <v>350000</v>
      </c>
      <c r="K241" s="61">
        <f t="shared" si="33"/>
        <v>840000</v>
      </c>
      <c r="L241" s="32">
        <f t="shared" si="22"/>
        <v>840000</v>
      </c>
      <c r="M241" s="61"/>
      <c r="N241" s="33">
        <f t="shared" si="23"/>
        <v>850124.209914</v>
      </c>
      <c r="O241" s="33">
        <f t="shared" si="26"/>
        <v>850124.209914</v>
      </c>
      <c r="P241" s="61"/>
      <c r="Q241" s="33">
        <f t="shared" si="24"/>
        <v>851149.3511162896</v>
      </c>
      <c r="R241" s="33">
        <f t="shared" si="25"/>
        <v>851149.3511162896</v>
      </c>
      <c r="S241" s="51"/>
    </row>
    <row r="242" spans="1:19" ht="12.75">
      <c r="A242" s="69" t="s">
        <v>200</v>
      </c>
      <c r="B242" s="59" t="s">
        <v>67</v>
      </c>
      <c r="C242" s="84" t="s">
        <v>181</v>
      </c>
      <c r="D242" s="68" t="s">
        <v>71</v>
      </c>
      <c r="E242" s="68" t="s">
        <v>114</v>
      </c>
      <c r="F242" s="82" t="s">
        <v>87</v>
      </c>
      <c r="G242" s="82" t="s">
        <v>74</v>
      </c>
      <c r="H242" s="71"/>
      <c r="I242" s="61">
        <f t="shared" si="33"/>
        <v>260570</v>
      </c>
      <c r="J242" s="61">
        <f t="shared" si="33"/>
        <v>350000</v>
      </c>
      <c r="K242" s="61">
        <f t="shared" si="33"/>
        <v>840000</v>
      </c>
      <c r="L242" s="32">
        <f t="shared" si="22"/>
        <v>840000</v>
      </c>
      <c r="M242" s="61"/>
      <c r="N242" s="33">
        <f t="shared" si="23"/>
        <v>850124.209914</v>
      </c>
      <c r="O242" s="33">
        <f t="shared" si="26"/>
        <v>850124.209914</v>
      </c>
      <c r="P242" s="61"/>
      <c r="Q242" s="33">
        <f t="shared" si="24"/>
        <v>851149.3511162896</v>
      </c>
      <c r="R242" s="33">
        <f t="shared" si="25"/>
        <v>851149.3511162896</v>
      </c>
      <c r="S242" s="51"/>
    </row>
    <row r="243" spans="1:19" ht="33.75">
      <c r="A243" s="69" t="s">
        <v>194</v>
      </c>
      <c r="B243" s="59" t="s">
        <v>67</v>
      </c>
      <c r="C243" s="60" t="s">
        <v>181</v>
      </c>
      <c r="D243" s="70" t="s">
        <v>71</v>
      </c>
      <c r="E243" s="70" t="s">
        <v>114</v>
      </c>
      <c r="F243" s="70" t="s">
        <v>87</v>
      </c>
      <c r="G243" s="70" t="s">
        <v>74</v>
      </c>
      <c r="H243" s="85" t="s">
        <v>302</v>
      </c>
      <c r="I243" s="80">
        <v>260570</v>
      </c>
      <c r="J243" s="80">
        <v>350000</v>
      </c>
      <c r="K243" s="80">
        <f>640000+200000</f>
        <v>840000</v>
      </c>
      <c r="L243" s="32">
        <f t="shared" si="22"/>
        <v>840000</v>
      </c>
      <c r="M243" s="80"/>
      <c r="N243" s="33">
        <f t="shared" si="23"/>
        <v>850124.209914</v>
      </c>
      <c r="O243" s="33">
        <f t="shared" si="26"/>
        <v>850124.209914</v>
      </c>
      <c r="P243" s="80"/>
      <c r="Q243" s="33">
        <f t="shared" si="24"/>
        <v>851149.3511162896</v>
      </c>
      <c r="R243" s="33">
        <f t="shared" si="25"/>
        <v>851149.3511162896</v>
      </c>
      <c r="S243" s="51"/>
    </row>
    <row r="244" spans="1:19" ht="12.75">
      <c r="A244" s="69" t="s">
        <v>201</v>
      </c>
      <c r="B244" s="59" t="s">
        <v>67</v>
      </c>
      <c r="C244" s="60" t="s">
        <v>181</v>
      </c>
      <c r="D244" s="70" t="s">
        <v>76</v>
      </c>
      <c r="E244" s="70"/>
      <c r="F244" s="70"/>
      <c r="G244" s="70"/>
      <c r="H244" s="71"/>
      <c r="I244" s="61">
        <f>I245+I249+I247+I255+I252</f>
        <v>16828854.3</v>
      </c>
      <c r="J244" s="61">
        <f>J245+J249+J247+J255+J252</f>
        <v>26699241.44</v>
      </c>
      <c r="K244" s="61">
        <f>K245+K249+K247+K255+K252</f>
        <v>25366000</v>
      </c>
      <c r="L244" s="32">
        <f t="shared" si="22"/>
        <v>25366000</v>
      </c>
      <c r="M244" s="61"/>
      <c r="N244" s="33">
        <f t="shared" si="23"/>
        <v>25671727.0341411</v>
      </c>
      <c r="O244" s="33">
        <f t="shared" si="26"/>
        <v>25671727.0341411</v>
      </c>
      <c r="P244" s="61"/>
      <c r="Q244" s="33">
        <f t="shared" si="24"/>
        <v>25702683.85763786</v>
      </c>
      <c r="R244" s="33">
        <f t="shared" si="25"/>
        <v>25702683.85763786</v>
      </c>
      <c r="S244" s="51"/>
    </row>
    <row r="245" spans="1:19" ht="56.25">
      <c r="A245" s="69" t="s">
        <v>309</v>
      </c>
      <c r="B245" s="59" t="s">
        <v>67</v>
      </c>
      <c r="C245" s="66" t="s">
        <v>181</v>
      </c>
      <c r="D245" s="89" t="s">
        <v>76</v>
      </c>
      <c r="E245" s="70" t="s">
        <v>86</v>
      </c>
      <c r="F245" s="70" t="s">
        <v>69</v>
      </c>
      <c r="G245" s="70" t="s">
        <v>74</v>
      </c>
      <c r="H245" s="71"/>
      <c r="I245" s="61">
        <f>I246</f>
        <v>11845803.65</v>
      </c>
      <c r="J245" s="61">
        <f>J246</f>
        <v>16316000</v>
      </c>
      <c r="K245" s="61">
        <f>K246</f>
        <v>16249000</v>
      </c>
      <c r="L245" s="32">
        <f t="shared" si="22"/>
        <v>16249000</v>
      </c>
      <c r="M245" s="61"/>
      <c r="N245" s="33">
        <f t="shared" si="23"/>
        <v>16444843.198681649</v>
      </c>
      <c r="O245" s="33">
        <f t="shared" si="26"/>
        <v>16444843.198681649</v>
      </c>
      <c r="P245" s="61"/>
      <c r="Q245" s="33">
        <f t="shared" si="24"/>
        <v>16464673.578914987</v>
      </c>
      <c r="R245" s="33">
        <f t="shared" si="25"/>
        <v>16464673.578914987</v>
      </c>
      <c r="S245" s="51"/>
    </row>
    <row r="246" spans="1:19" ht="12.75">
      <c r="A246" s="69" t="s">
        <v>187</v>
      </c>
      <c r="B246" s="59" t="s">
        <v>67</v>
      </c>
      <c r="C246" s="66" t="s">
        <v>181</v>
      </c>
      <c r="D246" s="89" t="s">
        <v>76</v>
      </c>
      <c r="E246" s="70" t="s">
        <v>86</v>
      </c>
      <c r="F246" s="70" t="s">
        <v>69</v>
      </c>
      <c r="G246" s="70" t="s">
        <v>74</v>
      </c>
      <c r="H246" s="93" t="s">
        <v>188</v>
      </c>
      <c r="I246" s="61">
        <v>11845803.65</v>
      </c>
      <c r="J246" s="61">
        <v>16316000</v>
      </c>
      <c r="K246" s="61">
        <v>16249000</v>
      </c>
      <c r="L246" s="32">
        <f t="shared" si="22"/>
        <v>16249000</v>
      </c>
      <c r="M246" s="61"/>
      <c r="N246" s="33">
        <f t="shared" si="23"/>
        <v>16444843.198681649</v>
      </c>
      <c r="O246" s="33">
        <f t="shared" si="26"/>
        <v>16444843.198681649</v>
      </c>
      <c r="P246" s="61"/>
      <c r="Q246" s="33">
        <f t="shared" si="24"/>
        <v>16464673.578914987</v>
      </c>
      <c r="R246" s="33">
        <f t="shared" si="25"/>
        <v>16464673.578914987</v>
      </c>
      <c r="S246" s="51"/>
    </row>
    <row r="247" spans="1:19" ht="22.5">
      <c r="A247" s="106" t="s">
        <v>202</v>
      </c>
      <c r="B247" s="59" t="s">
        <v>67</v>
      </c>
      <c r="C247" s="66" t="s">
        <v>181</v>
      </c>
      <c r="D247" s="89" t="s">
        <v>76</v>
      </c>
      <c r="E247" s="70" t="s">
        <v>86</v>
      </c>
      <c r="F247" s="70" t="s">
        <v>93</v>
      </c>
      <c r="G247" s="70" t="s">
        <v>74</v>
      </c>
      <c r="H247" s="93"/>
      <c r="I247" s="61">
        <f>I248</f>
        <v>633930.18</v>
      </c>
      <c r="J247" s="61">
        <f>J248</f>
        <v>593000</v>
      </c>
      <c r="K247" s="61">
        <f>K248</f>
        <v>688000</v>
      </c>
      <c r="L247" s="32">
        <f t="shared" si="22"/>
        <v>688000</v>
      </c>
      <c r="M247" s="61"/>
      <c r="N247" s="33">
        <f t="shared" si="23"/>
        <v>696292.2100248</v>
      </c>
      <c r="O247" s="33">
        <f t="shared" si="26"/>
        <v>696292.2100248</v>
      </c>
      <c r="P247" s="61"/>
      <c r="Q247" s="33">
        <f t="shared" si="24"/>
        <v>697131.849485723</v>
      </c>
      <c r="R247" s="33">
        <f t="shared" si="25"/>
        <v>697131.849485723</v>
      </c>
      <c r="S247" s="51"/>
    </row>
    <row r="248" spans="1:19" ht="12.75">
      <c r="A248" s="39" t="s">
        <v>77</v>
      </c>
      <c r="B248" s="59" t="s">
        <v>67</v>
      </c>
      <c r="C248" s="66" t="s">
        <v>181</v>
      </c>
      <c r="D248" s="89" t="s">
        <v>76</v>
      </c>
      <c r="E248" s="70" t="s">
        <v>86</v>
      </c>
      <c r="F248" s="70" t="s">
        <v>93</v>
      </c>
      <c r="G248" s="70" t="s">
        <v>74</v>
      </c>
      <c r="H248" s="93" t="s">
        <v>78</v>
      </c>
      <c r="I248" s="61">
        <v>633930.18</v>
      </c>
      <c r="J248" s="61">
        <v>593000</v>
      </c>
      <c r="K248" s="61">
        <v>688000</v>
      </c>
      <c r="L248" s="32">
        <f t="shared" si="22"/>
        <v>688000</v>
      </c>
      <c r="M248" s="61"/>
      <c r="N248" s="33">
        <f t="shared" si="23"/>
        <v>696292.2100248</v>
      </c>
      <c r="O248" s="33">
        <f t="shared" si="26"/>
        <v>696292.2100248</v>
      </c>
      <c r="P248" s="61"/>
      <c r="Q248" s="33">
        <f t="shared" si="24"/>
        <v>697131.849485723</v>
      </c>
      <c r="R248" s="33">
        <f t="shared" si="25"/>
        <v>697131.849485723</v>
      </c>
      <c r="S248" s="51"/>
    </row>
    <row r="249" spans="1:19" ht="45">
      <c r="A249" s="69" t="s">
        <v>203</v>
      </c>
      <c r="B249" s="59" t="s">
        <v>67</v>
      </c>
      <c r="C249" s="66" t="s">
        <v>181</v>
      </c>
      <c r="D249" s="89" t="s">
        <v>76</v>
      </c>
      <c r="E249" s="70" t="s">
        <v>86</v>
      </c>
      <c r="F249" s="70" t="s">
        <v>117</v>
      </c>
      <c r="G249" s="70" t="s">
        <v>74</v>
      </c>
      <c r="H249" s="93"/>
      <c r="I249" s="61">
        <f>I250+I251</f>
        <v>2535434.17</v>
      </c>
      <c r="J249" s="61">
        <f>J250+J251</f>
        <v>3655241.44</v>
      </c>
      <c r="K249" s="61">
        <f>K250+K251</f>
        <v>2362000</v>
      </c>
      <c r="L249" s="32">
        <f t="shared" si="22"/>
        <v>2362000</v>
      </c>
      <c r="M249" s="61"/>
      <c r="N249" s="33">
        <f t="shared" si="23"/>
        <v>2390468.3140677</v>
      </c>
      <c r="O249" s="33">
        <f t="shared" si="26"/>
        <v>2390468.3140677</v>
      </c>
      <c r="P249" s="61"/>
      <c r="Q249" s="33">
        <f t="shared" si="24"/>
        <v>2393350.913496043</v>
      </c>
      <c r="R249" s="33">
        <f t="shared" si="25"/>
        <v>2393350.913496043</v>
      </c>
      <c r="S249" s="51"/>
    </row>
    <row r="250" spans="1:19" ht="12.75">
      <c r="A250" s="69" t="s">
        <v>187</v>
      </c>
      <c r="B250" s="59" t="s">
        <v>67</v>
      </c>
      <c r="C250" s="66" t="s">
        <v>181</v>
      </c>
      <c r="D250" s="89" t="s">
        <v>76</v>
      </c>
      <c r="E250" s="70" t="s">
        <v>86</v>
      </c>
      <c r="F250" s="70" t="s">
        <v>117</v>
      </c>
      <c r="G250" s="70" t="s">
        <v>74</v>
      </c>
      <c r="H250" s="93" t="s">
        <v>188</v>
      </c>
      <c r="I250" s="61">
        <v>2387112.57</v>
      </c>
      <c r="J250" s="61">
        <f>3655241.44-J251</f>
        <v>3470000</v>
      </c>
      <c r="K250" s="61">
        <v>2362000</v>
      </c>
      <c r="L250" s="32">
        <f t="shared" si="22"/>
        <v>2362000</v>
      </c>
      <c r="M250" s="61"/>
      <c r="N250" s="33">
        <f t="shared" si="23"/>
        <v>2390468.3140677</v>
      </c>
      <c r="O250" s="33">
        <f t="shared" si="26"/>
        <v>2390468.3140677</v>
      </c>
      <c r="P250" s="61"/>
      <c r="Q250" s="33">
        <f t="shared" si="24"/>
        <v>2393350.913496043</v>
      </c>
      <c r="R250" s="33">
        <f t="shared" si="25"/>
        <v>2393350.913496043</v>
      </c>
      <c r="S250" s="51"/>
    </row>
    <row r="251" spans="1:19" ht="12.75">
      <c r="A251" s="69" t="s">
        <v>308</v>
      </c>
      <c r="B251" s="59" t="s">
        <v>67</v>
      </c>
      <c r="C251" s="66" t="s">
        <v>181</v>
      </c>
      <c r="D251" s="89" t="s">
        <v>76</v>
      </c>
      <c r="E251" s="70" t="s">
        <v>86</v>
      </c>
      <c r="F251" s="70" t="s">
        <v>117</v>
      </c>
      <c r="G251" s="70" t="s">
        <v>74</v>
      </c>
      <c r="H251" s="93" t="s">
        <v>188</v>
      </c>
      <c r="I251" s="61">
        <v>148321.6</v>
      </c>
      <c r="J251" s="61">
        <v>185241.44</v>
      </c>
      <c r="K251" s="61"/>
      <c r="L251" s="32">
        <f t="shared" si="22"/>
        <v>0</v>
      </c>
      <c r="M251" s="61"/>
      <c r="N251" s="33">
        <f t="shared" si="23"/>
        <v>0</v>
      </c>
      <c r="O251" s="33">
        <f t="shared" si="26"/>
        <v>0</v>
      </c>
      <c r="P251" s="61"/>
      <c r="Q251" s="33">
        <f t="shared" si="24"/>
        <v>0</v>
      </c>
      <c r="R251" s="33">
        <f t="shared" si="25"/>
        <v>0</v>
      </c>
      <c r="S251" s="51"/>
    </row>
    <row r="252" spans="1:19" ht="45">
      <c r="A252" s="69" t="s">
        <v>204</v>
      </c>
      <c r="B252" s="59" t="s">
        <v>67</v>
      </c>
      <c r="C252" s="66" t="s">
        <v>181</v>
      </c>
      <c r="D252" s="89" t="s">
        <v>76</v>
      </c>
      <c r="E252" s="70" t="s">
        <v>146</v>
      </c>
      <c r="F252" s="70" t="s">
        <v>268</v>
      </c>
      <c r="G252" s="70" t="s">
        <v>82</v>
      </c>
      <c r="H252" s="93"/>
      <c r="I252" s="61">
        <f>I253+I254</f>
        <v>682000</v>
      </c>
      <c r="J252" s="61">
        <f>J253+J254</f>
        <v>4467000</v>
      </c>
      <c r="K252" s="61">
        <f>K253+K254</f>
        <v>6067000</v>
      </c>
      <c r="L252" s="32">
        <f t="shared" si="22"/>
        <v>6067000</v>
      </c>
      <c r="M252" s="61"/>
      <c r="N252" s="33">
        <f t="shared" si="23"/>
        <v>6140123.31136695</v>
      </c>
      <c r="O252" s="33">
        <f t="shared" si="26"/>
        <v>6140123.31136695</v>
      </c>
      <c r="P252" s="61"/>
      <c r="Q252" s="33">
        <f t="shared" si="24"/>
        <v>6147527.515741106</v>
      </c>
      <c r="R252" s="33">
        <f t="shared" si="25"/>
        <v>6147527.515741106</v>
      </c>
      <c r="S252" s="51"/>
    </row>
    <row r="253" spans="1:19" ht="12.75">
      <c r="A253" s="69" t="s">
        <v>187</v>
      </c>
      <c r="B253" s="59" t="s">
        <v>67</v>
      </c>
      <c r="C253" s="66" t="s">
        <v>181</v>
      </c>
      <c r="D253" s="89" t="s">
        <v>76</v>
      </c>
      <c r="E253" s="70" t="s">
        <v>146</v>
      </c>
      <c r="F253" s="70" t="s">
        <v>268</v>
      </c>
      <c r="G253" s="70" t="s">
        <v>82</v>
      </c>
      <c r="H253" s="93" t="s">
        <v>188</v>
      </c>
      <c r="I253" s="61">
        <v>682000</v>
      </c>
      <c r="J253" s="61">
        <v>4232000</v>
      </c>
      <c r="K253" s="61">
        <v>6067000</v>
      </c>
      <c r="L253" s="32">
        <f t="shared" si="22"/>
        <v>6067000</v>
      </c>
      <c r="M253" s="61"/>
      <c r="N253" s="33">
        <f t="shared" si="23"/>
        <v>6140123.31136695</v>
      </c>
      <c r="O253" s="33">
        <f t="shared" si="26"/>
        <v>6140123.31136695</v>
      </c>
      <c r="P253" s="61"/>
      <c r="Q253" s="33">
        <f t="shared" si="24"/>
        <v>6147527.515741106</v>
      </c>
      <c r="R253" s="33">
        <f t="shared" si="25"/>
        <v>6147527.515741106</v>
      </c>
      <c r="S253" s="51"/>
    </row>
    <row r="254" spans="1:19" ht="12.75">
      <c r="A254" s="69" t="s">
        <v>308</v>
      </c>
      <c r="B254" s="59" t="s">
        <v>67</v>
      </c>
      <c r="C254" s="66" t="s">
        <v>181</v>
      </c>
      <c r="D254" s="89" t="s">
        <v>76</v>
      </c>
      <c r="E254" s="70" t="s">
        <v>146</v>
      </c>
      <c r="F254" s="70" t="s">
        <v>268</v>
      </c>
      <c r="G254" s="70" t="s">
        <v>82</v>
      </c>
      <c r="H254" s="93" t="s">
        <v>188</v>
      </c>
      <c r="I254" s="61"/>
      <c r="J254" s="61">
        <v>235000</v>
      </c>
      <c r="K254" s="61"/>
      <c r="L254" s="32">
        <f t="shared" si="22"/>
        <v>0</v>
      </c>
      <c r="M254" s="61"/>
      <c r="N254" s="33">
        <f t="shared" si="23"/>
        <v>0</v>
      </c>
      <c r="O254" s="33">
        <f t="shared" si="26"/>
        <v>0</v>
      </c>
      <c r="P254" s="61"/>
      <c r="Q254" s="33">
        <f t="shared" si="24"/>
        <v>0</v>
      </c>
      <c r="R254" s="33">
        <f t="shared" si="25"/>
        <v>0</v>
      </c>
      <c r="S254" s="51"/>
    </row>
    <row r="255" spans="1:19" ht="22.5">
      <c r="A255" s="106" t="s">
        <v>205</v>
      </c>
      <c r="B255" s="59" t="s">
        <v>67</v>
      </c>
      <c r="C255" s="66" t="s">
        <v>181</v>
      </c>
      <c r="D255" s="89" t="s">
        <v>76</v>
      </c>
      <c r="E255" s="70" t="s">
        <v>160</v>
      </c>
      <c r="F255" s="70" t="s">
        <v>181</v>
      </c>
      <c r="G255" s="70" t="s">
        <v>74</v>
      </c>
      <c r="H255" s="71"/>
      <c r="I255" s="61">
        <f>I256</f>
        <v>1131686.3</v>
      </c>
      <c r="J255" s="61">
        <f>J256</f>
        <v>1668000</v>
      </c>
      <c r="K255" s="61">
        <f>K256</f>
        <v>0</v>
      </c>
      <c r="L255" s="32">
        <f t="shared" si="22"/>
        <v>0</v>
      </c>
      <c r="M255" s="61"/>
      <c r="N255" s="33">
        <f t="shared" si="23"/>
        <v>0</v>
      </c>
      <c r="O255" s="33">
        <f t="shared" si="26"/>
        <v>0</v>
      </c>
      <c r="P255" s="61"/>
      <c r="Q255" s="33">
        <f t="shared" si="24"/>
        <v>0</v>
      </c>
      <c r="R255" s="33">
        <f t="shared" si="25"/>
        <v>0</v>
      </c>
      <c r="S255" s="51"/>
    </row>
    <row r="256" spans="1:19" ht="12.75">
      <c r="A256" s="69" t="s">
        <v>142</v>
      </c>
      <c r="B256" s="59" t="s">
        <v>67</v>
      </c>
      <c r="C256" s="66" t="s">
        <v>181</v>
      </c>
      <c r="D256" s="89" t="s">
        <v>76</v>
      </c>
      <c r="E256" s="70" t="s">
        <v>160</v>
      </c>
      <c r="F256" s="70" t="s">
        <v>181</v>
      </c>
      <c r="G256" s="70" t="s">
        <v>74</v>
      </c>
      <c r="H256" s="93" t="s">
        <v>102</v>
      </c>
      <c r="I256" s="61">
        <v>1131686.3</v>
      </c>
      <c r="J256" s="61">
        <v>1668000</v>
      </c>
      <c r="K256" s="61"/>
      <c r="L256" s="32">
        <f t="shared" si="22"/>
        <v>0</v>
      </c>
      <c r="M256" s="61"/>
      <c r="N256" s="33">
        <f t="shared" si="23"/>
        <v>0</v>
      </c>
      <c r="O256" s="33">
        <f t="shared" si="26"/>
        <v>0</v>
      </c>
      <c r="P256" s="61"/>
      <c r="Q256" s="33">
        <f t="shared" si="24"/>
        <v>0</v>
      </c>
      <c r="R256" s="33">
        <f t="shared" si="25"/>
        <v>0</v>
      </c>
      <c r="S256" s="51"/>
    </row>
    <row r="257" spans="1:19" ht="12.75">
      <c r="A257" s="69" t="s">
        <v>206</v>
      </c>
      <c r="B257" s="59" t="s">
        <v>67</v>
      </c>
      <c r="C257" s="66" t="s">
        <v>106</v>
      </c>
      <c r="D257" s="89"/>
      <c r="E257" s="70"/>
      <c r="F257" s="70"/>
      <c r="G257" s="70"/>
      <c r="H257" s="93"/>
      <c r="I257" s="61">
        <f aca="true" t="shared" si="34" ref="I257:K260">I258</f>
        <v>1420124.72</v>
      </c>
      <c r="J257" s="61">
        <f t="shared" si="34"/>
        <v>141850</v>
      </c>
      <c r="K257" s="61">
        <f t="shared" si="34"/>
        <v>396000</v>
      </c>
      <c r="L257" s="32">
        <f t="shared" si="22"/>
        <v>396000</v>
      </c>
      <c r="M257" s="61"/>
      <c r="N257" s="33">
        <f t="shared" si="23"/>
        <v>400772.8418166</v>
      </c>
      <c r="O257" s="33">
        <f t="shared" si="26"/>
        <v>400772.8418166</v>
      </c>
      <c r="P257" s="61"/>
      <c r="Q257" s="33">
        <f t="shared" si="24"/>
        <v>401256.122669108</v>
      </c>
      <c r="R257" s="33">
        <f t="shared" si="25"/>
        <v>401256.122669108</v>
      </c>
      <c r="S257" s="51"/>
    </row>
    <row r="258" spans="1:19" ht="12.75">
      <c r="A258" s="69" t="s">
        <v>207</v>
      </c>
      <c r="B258" s="59" t="s">
        <v>67</v>
      </c>
      <c r="C258" s="66" t="s">
        <v>106</v>
      </c>
      <c r="D258" s="89" t="s">
        <v>87</v>
      </c>
      <c r="E258" s="70"/>
      <c r="F258" s="70"/>
      <c r="G258" s="70"/>
      <c r="H258" s="93"/>
      <c r="I258" s="61">
        <f t="shared" si="34"/>
        <v>1420124.72</v>
      </c>
      <c r="J258" s="61">
        <f t="shared" si="34"/>
        <v>141850</v>
      </c>
      <c r="K258" s="61">
        <f t="shared" si="34"/>
        <v>396000</v>
      </c>
      <c r="L258" s="32">
        <f t="shared" si="22"/>
        <v>396000</v>
      </c>
      <c r="M258" s="61"/>
      <c r="N258" s="33">
        <f t="shared" si="23"/>
        <v>400772.8418166</v>
      </c>
      <c r="O258" s="33">
        <f t="shared" si="26"/>
        <v>400772.8418166</v>
      </c>
      <c r="P258" s="61"/>
      <c r="Q258" s="33">
        <f t="shared" si="24"/>
        <v>401256.122669108</v>
      </c>
      <c r="R258" s="33">
        <f t="shared" si="25"/>
        <v>401256.122669108</v>
      </c>
      <c r="S258" s="51"/>
    </row>
    <row r="259" spans="1:19" ht="12.75">
      <c r="A259" s="69" t="s">
        <v>113</v>
      </c>
      <c r="B259" s="59" t="s">
        <v>67</v>
      </c>
      <c r="C259" s="60" t="s">
        <v>106</v>
      </c>
      <c r="D259" s="70" t="s">
        <v>87</v>
      </c>
      <c r="E259" s="70" t="s">
        <v>114</v>
      </c>
      <c r="F259" s="70" t="s">
        <v>74</v>
      </c>
      <c r="G259" s="70" t="s">
        <v>74</v>
      </c>
      <c r="H259" s="93"/>
      <c r="I259" s="61">
        <f t="shared" si="34"/>
        <v>1420124.72</v>
      </c>
      <c r="J259" s="61">
        <f t="shared" si="34"/>
        <v>141850</v>
      </c>
      <c r="K259" s="61">
        <f t="shared" si="34"/>
        <v>396000</v>
      </c>
      <c r="L259" s="32">
        <f t="shared" si="22"/>
        <v>396000</v>
      </c>
      <c r="M259" s="61"/>
      <c r="N259" s="33">
        <f t="shared" si="23"/>
        <v>400772.8418166</v>
      </c>
      <c r="O259" s="33">
        <f t="shared" si="26"/>
        <v>400772.8418166</v>
      </c>
      <c r="P259" s="61"/>
      <c r="Q259" s="33">
        <f t="shared" si="24"/>
        <v>401256.122669108</v>
      </c>
      <c r="R259" s="33">
        <f t="shared" si="25"/>
        <v>401256.122669108</v>
      </c>
      <c r="S259" s="51"/>
    </row>
    <row r="260" spans="1:19" ht="22.5">
      <c r="A260" s="69" t="s">
        <v>208</v>
      </c>
      <c r="B260" s="59" t="s">
        <v>67</v>
      </c>
      <c r="C260" s="84" t="s">
        <v>106</v>
      </c>
      <c r="D260" s="68" t="s">
        <v>87</v>
      </c>
      <c r="E260" s="68" t="s">
        <v>114</v>
      </c>
      <c r="F260" s="82" t="s">
        <v>71</v>
      </c>
      <c r="G260" s="82" t="s">
        <v>74</v>
      </c>
      <c r="H260" s="71"/>
      <c r="I260" s="61">
        <f t="shared" si="34"/>
        <v>1420124.72</v>
      </c>
      <c r="J260" s="61">
        <f t="shared" si="34"/>
        <v>141850</v>
      </c>
      <c r="K260" s="61">
        <f t="shared" si="34"/>
        <v>396000</v>
      </c>
      <c r="L260" s="32">
        <f t="shared" si="22"/>
        <v>396000</v>
      </c>
      <c r="M260" s="61"/>
      <c r="N260" s="33">
        <f t="shared" si="23"/>
        <v>400772.8418166</v>
      </c>
      <c r="O260" s="33">
        <f t="shared" si="26"/>
        <v>400772.8418166</v>
      </c>
      <c r="P260" s="61"/>
      <c r="Q260" s="33">
        <f t="shared" si="24"/>
        <v>401256.122669108</v>
      </c>
      <c r="R260" s="33">
        <f t="shared" si="25"/>
        <v>401256.122669108</v>
      </c>
      <c r="S260" s="51"/>
    </row>
    <row r="261" spans="1:19" ht="22.5">
      <c r="A261" s="69" t="s">
        <v>209</v>
      </c>
      <c r="B261" s="59" t="s">
        <v>67</v>
      </c>
      <c r="C261" s="60" t="s">
        <v>106</v>
      </c>
      <c r="D261" s="70" t="s">
        <v>87</v>
      </c>
      <c r="E261" s="70" t="s">
        <v>114</v>
      </c>
      <c r="F261" s="70" t="s">
        <v>71</v>
      </c>
      <c r="G261" s="70" t="s">
        <v>74</v>
      </c>
      <c r="H261" s="71" t="s">
        <v>210</v>
      </c>
      <c r="I261" s="80">
        <v>1420124.72</v>
      </c>
      <c r="J261" s="80">
        <v>141850</v>
      </c>
      <c r="K261" s="80">
        <v>396000</v>
      </c>
      <c r="L261" s="32">
        <f t="shared" si="22"/>
        <v>396000</v>
      </c>
      <c r="M261" s="80"/>
      <c r="N261" s="33">
        <f t="shared" si="23"/>
        <v>400772.8418166</v>
      </c>
      <c r="O261" s="33">
        <f t="shared" si="26"/>
        <v>400772.8418166</v>
      </c>
      <c r="P261" s="80"/>
      <c r="Q261" s="33">
        <f t="shared" si="24"/>
        <v>401256.122669108</v>
      </c>
      <c r="R261" s="33">
        <f t="shared" si="25"/>
        <v>401256.122669108</v>
      </c>
      <c r="S261" s="51"/>
    </row>
    <row r="262" spans="1:19" ht="12.75">
      <c r="A262" s="69" t="s">
        <v>211</v>
      </c>
      <c r="B262" s="59" t="s">
        <v>67</v>
      </c>
      <c r="C262" s="66" t="s">
        <v>126</v>
      </c>
      <c r="D262" s="89"/>
      <c r="E262" s="70"/>
      <c r="F262" s="70"/>
      <c r="G262" s="70"/>
      <c r="H262" s="93"/>
      <c r="I262" s="61">
        <f aca="true" t="shared" si="35" ref="I262:K264">I263</f>
        <v>475000</v>
      </c>
      <c r="J262" s="61">
        <f t="shared" si="35"/>
        <v>600000</v>
      </c>
      <c r="K262" s="61">
        <f t="shared" si="35"/>
        <v>600000</v>
      </c>
      <c r="L262" s="32">
        <f t="shared" si="22"/>
        <v>600000</v>
      </c>
      <c r="M262" s="61"/>
      <c r="N262" s="33">
        <f t="shared" si="23"/>
        <v>607231.57851</v>
      </c>
      <c r="O262" s="33">
        <f t="shared" si="26"/>
        <v>607231.57851</v>
      </c>
      <c r="P262" s="61"/>
      <c r="Q262" s="33">
        <f t="shared" si="24"/>
        <v>607963.8222259212</v>
      </c>
      <c r="R262" s="33">
        <f t="shared" si="25"/>
        <v>607963.8222259212</v>
      </c>
      <c r="S262" s="51"/>
    </row>
    <row r="263" spans="1:19" ht="12.75">
      <c r="A263" s="69" t="s">
        <v>212</v>
      </c>
      <c r="B263" s="59" t="s">
        <v>67</v>
      </c>
      <c r="C263" s="66" t="s">
        <v>126</v>
      </c>
      <c r="D263" s="89" t="s">
        <v>82</v>
      </c>
      <c r="E263" s="70"/>
      <c r="F263" s="70"/>
      <c r="G263" s="70"/>
      <c r="H263" s="93"/>
      <c r="I263" s="61">
        <f t="shared" si="35"/>
        <v>475000</v>
      </c>
      <c r="J263" s="61">
        <f t="shared" si="35"/>
        <v>600000</v>
      </c>
      <c r="K263" s="61">
        <f t="shared" si="35"/>
        <v>600000</v>
      </c>
      <c r="L263" s="32">
        <f t="shared" si="22"/>
        <v>600000</v>
      </c>
      <c r="M263" s="61"/>
      <c r="N263" s="33">
        <f t="shared" si="23"/>
        <v>607231.57851</v>
      </c>
      <c r="O263" s="33">
        <f t="shared" si="26"/>
        <v>607231.57851</v>
      </c>
      <c r="P263" s="61"/>
      <c r="Q263" s="33">
        <f t="shared" si="24"/>
        <v>607963.8222259212</v>
      </c>
      <c r="R263" s="33">
        <f t="shared" si="25"/>
        <v>607963.8222259212</v>
      </c>
      <c r="S263" s="51"/>
    </row>
    <row r="264" spans="1:19" ht="22.5">
      <c r="A264" s="98" t="s">
        <v>213</v>
      </c>
      <c r="B264" s="59" t="s">
        <v>67</v>
      </c>
      <c r="C264" s="60" t="s">
        <v>126</v>
      </c>
      <c r="D264" s="70" t="s">
        <v>82</v>
      </c>
      <c r="E264" s="70" t="s">
        <v>214</v>
      </c>
      <c r="F264" s="70" t="s">
        <v>74</v>
      </c>
      <c r="G264" s="70" t="s">
        <v>74</v>
      </c>
      <c r="H264" s="93"/>
      <c r="I264" s="61">
        <f t="shared" si="35"/>
        <v>475000</v>
      </c>
      <c r="J264" s="61">
        <f t="shared" si="35"/>
        <v>600000</v>
      </c>
      <c r="K264" s="61">
        <f t="shared" si="35"/>
        <v>600000</v>
      </c>
      <c r="L264" s="32">
        <f t="shared" si="22"/>
        <v>600000</v>
      </c>
      <c r="M264" s="61"/>
      <c r="N264" s="33">
        <f t="shared" si="23"/>
        <v>607231.57851</v>
      </c>
      <c r="O264" s="33">
        <f t="shared" si="26"/>
        <v>607231.57851</v>
      </c>
      <c r="P264" s="61"/>
      <c r="Q264" s="33">
        <f t="shared" si="24"/>
        <v>607963.8222259212</v>
      </c>
      <c r="R264" s="33">
        <f t="shared" si="25"/>
        <v>607963.8222259212</v>
      </c>
      <c r="S264" s="51"/>
    </row>
    <row r="265" spans="1:19" ht="22.5">
      <c r="A265" s="35" t="s">
        <v>253</v>
      </c>
      <c r="B265" s="59" t="s">
        <v>67</v>
      </c>
      <c r="C265" s="60" t="s">
        <v>126</v>
      </c>
      <c r="D265" s="70" t="s">
        <v>82</v>
      </c>
      <c r="E265" s="70" t="s">
        <v>214</v>
      </c>
      <c r="F265" s="70" t="s">
        <v>74</v>
      </c>
      <c r="G265" s="70" t="s">
        <v>74</v>
      </c>
      <c r="H265" s="71" t="s">
        <v>134</v>
      </c>
      <c r="I265" s="80">
        <v>475000</v>
      </c>
      <c r="J265" s="80">
        <v>600000</v>
      </c>
      <c r="K265" s="80">
        <v>600000</v>
      </c>
      <c r="L265" s="32">
        <f t="shared" si="22"/>
        <v>600000</v>
      </c>
      <c r="M265" s="80"/>
      <c r="N265" s="33">
        <f t="shared" si="23"/>
        <v>607231.57851</v>
      </c>
      <c r="O265" s="33">
        <f t="shared" si="26"/>
        <v>607231.57851</v>
      </c>
      <c r="P265" s="80"/>
      <c r="Q265" s="33">
        <f t="shared" si="24"/>
        <v>607963.8222259212</v>
      </c>
      <c r="R265" s="33">
        <f t="shared" si="25"/>
        <v>607963.8222259212</v>
      </c>
      <c r="S265" s="51"/>
    </row>
    <row r="266" spans="1:19" ht="12.75">
      <c r="A266" s="69" t="s">
        <v>215</v>
      </c>
      <c r="B266" s="59" t="s">
        <v>67</v>
      </c>
      <c r="C266" s="60" t="s">
        <v>112</v>
      </c>
      <c r="D266" s="70"/>
      <c r="E266" s="70"/>
      <c r="F266" s="70"/>
      <c r="G266" s="70"/>
      <c r="H266" s="71"/>
      <c r="I266" s="80">
        <f aca="true" t="shared" si="36" ref="I266:K268">I267</f>
        <v>277611.7</v>
      </c>
      <c r="J266" s="80">
        <f t="shared" si="36"/>
        <v>2600000</v>
      </c>
      <c r="K266" s="80">
        <f t="shared" si="36"/>
        <v>2400000</v>
      </c>
      <c r="L266" s="32">
        <f t="shared" si="22"/>
        <v>2400000</v>
      </c>
      <c r="M266" s="80"/>
      <c r="N266" s="33">
        <f t="shared" si="23"/>
        <v>2428926.31404</v>
      </c>
      <c r="O266" s="33">
        <f t="shared" si="26"/>
        <v>2428926.31404</v>
      </c>
      <c r="P266" s="80"/>
      <c r="Q266" s="33">
        <f t="shared" si="24"/>
        <v>2431855.288903685</v>
      </c>
      <c r="R266" s="33">
        <f t="shared" si="25"/>
        <v>2431855.288903685</v>
      </c>
      <c r="S266" s="51"/>
    </row>
    <row r="267" spans="1:19" ht="22.5">
      <c r="A267" s="69" t="s">
        <v>216</v>
      </c>
      <c r="B267" s="59" t="s">
        <v>67</v>
      </c>
      <c r="C267" s="60" t="s">
        <v>112</v>
      </c>
      <c r="D267" s="70" t="s">
        <v>69</v>
      </c>
      <c r="E267" s="70"/>
      <c r="F267" s="70"/>
      <c r="G267" s="70"/>
      <c r="H267" s="71"/>
      <c r="I267" s="80">
        <f t="shared" si="36"/>
        <v>277611.7</v>
      </c>
      <c r="J267" s="80">
        <f t="shared" si="36"/>
        <v>2600000</v>
      </c>
      <c r="K267" s="80">
        <f t="shared" si="36"/>
        <v>2400000</v>
      </c>
      <c r="L267" s="32">
        <f t="shared" si="22"/>
        <v>2400000</v>
      </c>
      <c r="M267" s="80"/>
      <c r="N267" s="33">
        <f t="shared" si="23"/>
        <v>2428926.31404</v>
      </c>
      <c r="O267" s="33">
        <f t="shared" si="26"/>
        <v>2428926.31404</v>
      </c>
      <c r="P267" s="80"/>
      <c r="Q267" s="33">
        <f t="shared" si="24"/>
        <v>2431855.288903685</v>
      </c>
      <c r="R267" s="33">
        <f t="shared" si="25"/>
        <v>2431855.288903685</v>
      </c>
      <c r="S267" s="51"/>
    </row>
    <row r="268" spans="1:19" ht="12.75">
      <c r="A268" s="69" t="s">
        <v>217</v>
      </c>
      <c r="B268" s="59" t="s">
        <v>67</v>
      </c>
      <c r="C268" s="60" t="s">
        <v>112</v>
      </c>
      <c r="D268" s="70" t="s">
        <v>69</v>
      </c>
      <c r="E268" s="70" t="s">
        <v>218</v>
      </c>
      <c r="F268" s="70" t="s">
        <v>71</v>
      </c>
      <c r="G268" s="70" t="s">
        <v>74</v>
      </c>
      <c r="H268" s="71"/>
      <c r="I268" s="80">
        <f t="shared" si="36"/>
        <v>277611.7</v>
      </c>
      <c r="J268" s="80">
        <f t="shared" si="36"/>
        <v>2600000</v>
      </c>
      <c r="K268" s="80">
        <f t="shared" si="36"/>
        <v>2400000</v>
      </c>
      <c r="L268" s="32">
        <f t="shared" si="22"/>
        <v>2400000</v>
      </c>
      <c r="M268" s="80"/>
      <c r="N268" s="33">
        <f t="shared" si="23"/>
        <v>2428926.31404</v>
      </c>
      <c r="O268" s="33">
        <f t="shared" si="26"/>
        <v>2428926.31404</v>
      </c>
      <c r="P268" s="80"/>
      <c r="Q268" s="33">
        <f t="shared" si="24"/>
        <v>2431855.288903685</v>
      </c>
      <c r="R268" s="33">
        <f t="shared" si="25"/>
        <v>2431855.288903685</v>
      </c>
      <c r="S268" s="51"/>
    </row>
    <row r="269" spans="1:19" ht="12.75">
      <c r="A269" s="69" t="s">
        <v>109</v>
      </c>
      <c r="B269" s="59" t="s">
        <v>67</v>
      </c>
      <c r="C269" s="60" t="s">
        <v>112</v>
      </c>
      <c r="D269" s="70" t="s">
        <v>69</v>
      </c>
      <c r="E269" s="70" t="s">
        <v>218</v>
      </c>
      <c r="F269" s="70" t="s">
        <v>71</v>
      </c>
      <c r="G269" s="70" t="s">
        <v>74</v>
      </c>
      <c r="H269" s="71" t="s">
        <v>110</v>
      </c>
      <c r="I269" s="80">
        <v>277611.7</v>
      </c>
      <c r="J269" s="80">
        <v>2600000</v>
      </c>
      <c r="K269" s="80">
        <v>2400000</v>
      </c>
      <c r="L269" s="32">
        <f t="shared" si="22"/>
        <v>2400000</v>
      </c>
      <c r="M269" s="80"/>
      <c r="N269" s="33">
        <f t="shared" si="23"/>
        <v>2428926.31404</v>
      </c>
      <c r="O269" s="33">
        <f t="shared" si="26"/>
        <v>2428926.31404</v>
      </c>
      <c r="P269" s="80"/>
      <c r="Q269" s="33">
        <f t="shared" si="24"/>
        <v>2431855.288903685</v>
      </c>
      <c r="R269" s="33">
        <f t="shared" si="25"/>
        <v>2431855.288903685</v>
      </c>
      <c r="S269" s="51"/>
    </row>
    <row r="270" spans="1:19" ht="33.75">
      <c r="A270" s="69" t="s">
        <v>219</v>
      </c>
      <c r="B270" s="59" t="s">
        <v>67</v>
      </c>
      <c r="C270" s="60" t="s">
        <v>220</v>
      </c>
      <c r="D270" s="70"/>
      <c r="E270" s="70"/>
      <c r="F270" s="70"/>
      <c r="G270" s="70"/>
      <c r="H270" s="71"/>
      <c r="I270" s="61">
        <f>I271+I277</f>
        <v>18080594.33</v>
      </c>
      <c r="J270" s="61">
        <f>J271+J277</f>
        <v>12614000</v>
      </c>
      <c r="K270" s="61">
        <f>K271+K277</f>
        <v>9615000</v>
      </c>
      <c r="L270" s="32">
        <f t="shared" si="22"/>
        <v>9615000</v>
      </c>
      <c r="M270" s="61"/>
      <c r="N270" s="33">
        <f t="shared" si="23"/>
        <v>9730886.04562275</v>
      </c>
      <c r="O270" s="33">
        <f t="shared" si="26"/>
        <v>9730886.04562275</v>
      </c>
      <c r="P270" s="61"/>
      <c r="Q270" s="33">
        <f t="shared" si="24"/>
        <v>9742620.251170386</v>
      </c>
      <c r="R270" s="33">
        <f t="shared" si="25"/>
        <v>9742620.251170386</v>
      </c>
      <c r="S270" s="51"/>
    </row>
    <row r="271" spans="1:19" ht="33.75">
      <c r="A271" s="69" t="s">
        <v>221</v>
      </c>
      <c r="B271" s="59" t="s">
        <v>67</v>
      </c>
      <c r="C271" s="67" t="s">
        <v>220</v>
      </c>
      <c r="D271" s="91" t="s">
        <v>69</v>
      </c>
      <c r="E271" s="108"/>
      <c r="F271" s="82"/>
      <c r="G271" s="82"/>
      <c r="H271" s="71"/>
      <c r="I271" s="61">
        <f>I272</f>
        <v>9956000</v>
      </c>
      <c r="J271" s="61">
        <f>J272</f>
        <v>9049000</v>
      </c>
      <c r="K271" s="61">
        <f>K272</f>
        <v>9615000</v>
      </c>
      <c r="L271" s="32">
        <f aca="true" t="shared" si="37" ref="L271:L279">K271</f>
        <v>9615000</v>
      </c>
      <c r="M271" s="61"/>
      <c r="N271" s="33">
        <f aca="true" t="shared" si="38" ref="N271:N280">K271*1.01205263085</f>
        <v>9730886.04562275</v>
      </c>
      <c r="O271" s="33">
        <f t="shared" si="26"/>
        <v>9730886.04562275</v>
      </c>
      <c r="P271" s="61"/>
      <c r="Q271" s="33">
        <f aca="true" t="shared" si="39" ref="Q271:Q280">N271*1.00120587226</f>
        <v>9742620.251170386</v>
      </c>
      <c r="R271" s="33">
        <f aca="true" t="shared" si="40" ref="R271:R280">Q271</f>
        <v>9742620.251170386</v>
      </c>
      <c r="S271" s="51"/>
    </row>
    <row r="272" spans="1:19" ht="12.75">
      <c r="A272" s="53" t="s">
        <v>222</v>
      </c>
      <c r="B272" s="59" t="s">
        <v>67</v>
      </c>
      <c r="C272" s="109" t="s">
        <v>220</v>
      </c>
      <c r="D272" s="110" t="s">
        <v>69</v>
      </c>
      <c r="E272" s="109" t="s">
        <v>223</v>
      </c>
      <c r="F272" s="110" t="s">
        <v>74</v>
      </c>
      <c r="G272" s="89" t="s">
        <v>74</v>
      </c>
      <c r="H272" s="85"/>
      <c r="I272" s="61">
        <f>I273+I275</f>
        <v>9956000</v>
      </c>
      <c r="J272" s="61">
        <f>J273+J275</f>
        <v>9049000</v>
      </c>
      <c r="K272" s="61">
        <f>K273+K275</f>
        <v>9615000</v>
      </c>
      <c r="L272" s="32">
        <f t="shared" si="37"/>
        <v>9615000</v>
      </c>
      <c r="M272" s="61"/>
      <c r="N272" s="33">
        <f t="shared" si="38"/>
        <v>9730886.04562275</v>
      </c>
      <c r="O272" s="33">
        <f t="shared" si="26"/>
        <v>9730886.04562275</v>
      </c>
      <c r="P272" s="61"/>
      <c r="Q272" s="33">
        <f t="shared" si="39"/>
        <v>9742620.251170386</v>
      </c>
      <c r="R272" s="33">
        <f t="shared" si="40"/>
        <v>9742620.251170386</v>
      </c>
      <c r="S272" s="51"/>
    </row>
    <row r="273" spans="1:19" ht="12.75">
      <c r="A273" s="111" t="s">
        <v>224</v>
      </c>
      <c r="B273" s="59" t="s">
        <v>67</v>
      </c>
      <c r="C273" s="109" t="s">
        <v>220</v>
      </c>
      <c r="D273" s="110" t="s">
        <v>69</v>
      </c>
      <c r="E273" s="109" t="s">
        <v>223</v>
      </c>
      <c r="F273" s="110" t="s">
        <v>69</v>
      </c>
      <c r="G273" s="89" t="s">
        <v>225</v>
      </c>
      <c r="H273" s="71"/>
      <c r="I273" s="61">
        <f>I274</f>
        <v>4000000</v>
      </c>
      <c r="J273" s="61">
        <f>J274</f>
        <v>3000000</v>
      </c>
      <c r="K273" s="61">
        <f>K274</f>
        <v>4000000</v>
      </c>
      <c r="L273" s="32">
        <f t="shared" si="37"/>
        <v>4000000</v>
      </c>
      <c r="M273" s="61"/>
      <c r="N273" s="33">
        <f t="shared" si="38"/>
        <v>4048210.5234</v>
      </c>
      <c r="O273" s="33">
        <f aca="true" t="shared" si="41" ref="O273:O280">N273</f>
        <v>4048210.5234</v>
      </c>
      <c r="P273" s="61"/>
      <c r="Q273" s="33">
        <f t="shared" si="39"/>
        <v>4053092.1481728074</v>
      </c>
      <c r="R273" s="33">
        <f t="shared" si="40"/>
        <v>4053092.1481728074</v>
      </c>
      <c r="S273" s="51"/>
    </row>
    <row r="274" spans="1:19" ht="12.75">
      <c r="A274" s="69" t="s">
        <v>226</v>
      </c>
      <c r="B274" s="59" t="s">
        <v>67</v>
      </c>
      <c r="C274" s="67" t="s">
        <v>220</v>
      </c>
      <c r="D274" s="68" t="s">
        <v>69</v>
      </c>
      <c r="E274" s="81" t="s">
        <v>223</v>
      </c>
      <c r="F274" s="82" t="s">
        <v>69</v>
      </c>
      <c r="G274" s="82" t="s">
        <v>225</v>
      </c>
      <c r="H274" s="70" t="s">
        <v>227</v>
      </c>
      <c r="I274" s="72">
        <v>4000000</v>
      </c>
      <c r="J274" s="72">
        <v>3000000</v>
      </c>
      <c r="K274" s="72">
        <v>4000000</v>
      </c>
      <c r="L274" s="32">
        <f t="shared" si="37"/>
        <v>4000000</v>
      </c>
      <c r="M274" s="72"/>
      <c r="N274" s="33">
        <f t="shared" si="38"/>
        <v>4048210.5234</v>
      </c>
      <c r="O274" s="33">
        <f t="shared" si="41"/>
        <v>4048210.5234</v>
      </c>
      <c r="P274" s="72"/>
      <c r="Q274" s="33">
        <f t="shared" si="39"/>
        <v>4053092.1481728074</v>
      </c>
      <c r="R274" s="33">
        <f t="shared" si="40"/>
        <v>4053092.1481728074</v>
      </c>
      <c r="S274" s="51"/>
    </row>
    <row r="275" spans="1:19" ht="22.5">
      <c r="A275" s="112" t="s">
        <v>228</v>
      </c>
      <c r="B275" s="59" t="s">
        <v>67</v>
      </c>
      <c r="C275" s="109" t="s">
        <v>220</v>
      </c>
      <c r="D275" s="110" t="s">
        <v>69</v>
      </c>
      <c r="E275" s="109" t="s">
        <v>223</v>
      </c>
      <c r="F275" s="110" t="s">
        <v>69</v>
      </c>
      <c r="G275" s="89" t="s">
        <v>229</v>
      </c>
      <c r="H275" s="70"/>
      <c r="I275" s="61">
        <f>I276</f>
        <v>5956000</v>
      </c>
      <c r="J275" s="61">
        <f>J276</f>
        <v>6049000</v>
      </c>
      <c r="K275" s="61">
        <f>K276</f>
        <v>5615000</v>
      </c>
      <c r="L275" s="32">
        <f t="shared" si="37"/>
        <v>5615000</v>
      </c>
      <c r="M275" s="61"/>
      <c r="N275" s="33">
        <f t="shared" si="38"/>
        <v>5682675.52222275</v>
      </c>
      <c r="O275" s="33">
        <f t="shared" si="41"/>
        <v>5682675.52222275</v>
      </c>
      <c r="P275" s="61"/>
      <c r="Q275" s="33">
        <f t="shared" si="39"/>
        <v>5689528.102997579</v>
      </c>
      <c r="R275" s="33">
        <f t="shared" si="40"/>
        <v>5689528.102997579</v>
      </c>
      <c r="S275" s="51"/>
    </row>
    <row r="276" spans="1:19" ht="12.75">
      <c r="A276" s="83" t="s">
        <v>226</v>
      </c>
      <c r="B276" s="59" t="s">
        <v>67</v>
      </c>
      <c r="C276" s="84" t="s">
        <v>220</v>
      </c>
      <c r="D276" s="68" t="s">
        <v>69</v>
      </c>
      <c r="E276" s="85" t="s">
        <v>223</v>
      </c>
      <c r="F276" s="82" t="s">
        <v>69</v>
      </c>
      <c r="G276" s="82" t="s">
        <v>229</v>
      </c>
      <c r="H276" s="70" t="s">
        <v>227</v>
      </c>
      <c r="I276" s="72">
        <v>5956000</v>
      </c>
      <c r="J276" s="72">
        <v>6049000</v>
      </c>
      <c r="K276" s="72">
        <v>5615000</v>
      </c>
      <c r="L276" s="32">
        <f t="shared" si="37"/>
        <v>5615000</v>
      </c>
      <c r="M276" s="72"/>
      <c r="N276" s="33">
        <f t="shared" si="38"/>
        <v>5682675.52222275</v>
      </c>
      <c r="O276" s="33">
        <f t="shared" si="41"/>
        <v>5682675.52222275</v>
      </c>
      <c r="P276" s="72"/>
      <c r="Q276" s="33">
        <f t="shared" si="39"/>
        <v>5689528.102997579</v>
      </c>
      <c r="R276" s="33">
        <f t="shared" si="40"/>
        <v>5689528.102997579</v>
      </c>
      <c r="S276" s="51"/>
    </row>
    <row r="277" spans="1:19" ht="12.75">
      <c r="A277" s="69" t="s">
        <v>230</v>
      </c>
      <c r="B277" s="59" t="s">
        <v>67</v>
      </c>
      <c r="C277" s="60" t="s">
        <v>220</v>
      </c>
      <c r="D277" s="70" t="s">
        <v>71</v>
      </c>
      <c r="E277" s="70"/>
      <c r="F277" s="89"/>
      <c r="G277" s="89"/>
      <c r="H277" s="70"/>
      <c r="I277" s="61">
        <f aca="true" t="shared" si="42" ref="I277:K278">I278</f>
        <v>8124594.33</v>
      </c>
      <c r="J277" s="61">
        <f t="shared" si="42"/>
        <v>3565000</v>
      </c>
      <c r="K277" s="61">
        <f t="shared" si="42"/>
        <v>0</v>
      </c>
      <c r="L277" s="32">
        <f t="shared" si="37"/>
        <v>0</v>
      </c>
      <c r="M277" s="61"/>
      <c r="N277" s="33">
        <f t="shared" si="38"/>
        <v>0</v>
      </c>
      <c r="O277" s="33">
        <f t="shared" si="41"/>
        <v>0</v>
      </c>
      <c r="P277" s="61"/>
      <c r="Q277" s="33">
        <f t="shared" si="39"/>
        <v>0</v>
      </c>
      <c r="R277" s="33">
        <f t="shared" si="40"/>
        <v>0</v>
      </c>
      <c r="S277" s="51"/>
    </row>
    <row r="278" spans="1:19" ht="33.75">
      <c r="A278" s="69" t="s">
        <v>310</v>
      </c>
      <c r="B278" s="59" t="s">
        <v>67</v>
      </c>
      <c r="C278" s="109" t="s">
        <v>220</v>
      </c>
      <c r="D278" s="110" t="s">
        <v>71</v>
      </c>
      <c r="E278" s="70" t="s">
        <v>160</v>
      </c>
      <c r="F278" s="89" t="s">
        <v>76</v>
      </c>
      <c r="G278" s="89" t="s">
        <v>74</v>
      </c>
      <c r="H278" s="70"/>
      <c r="I278" s="61">
        <f t="shared" si="42"/>
        <v>8124594.33</v>
      </c>
      <c r="J278" s="61">
        <f t="shared" si="42"/>
        <v>3565000</v>
      </c>
      <c r="K278" s="61">
        <f t="shared" si="42"/>
        <v>0</v>
      </c>
      <c r="L278" s="32">
        <f t="shared" si="37"/>
        <v>0</v>
      </c>
      <c r="M278" s="61"/>
      <c r="N278" s="33">
        <f t="shared" si="38"/>
        <v>0</v>
      </c>
      <c r="O278" s="33">
        <f t="shared" si="41"/>
        <v>0</v>
      </c>
      <c r="P278" s="61"/>
      <c r="Q278" s="33">
        <f t="shared" si="39"/>
        <v>0</v>
      </c>
      <c r="R278" s="33">
        <f t="shared" si="40"/>
        <v>0</v>
      </c>
      <c r="S278" s="51"/>
    </row>
    <row r="279" spans="1:19" ht="13.5" thickBot="1">
      <c r="A279" s="69" t="s">
        <v>122</v>
      </c>
      <c r="B279" s="75" t="s">
        <v>67</v>
      </c>
      <c r="C279" s="67" t="s">
        <v>220</v>
      </c>
      <c r="D279" s="68" t="s">
        <v>71</v>
      </c>
      <c r="E279" s="91" t="s">
        <v>160</v>
      </c>
      <c r="F279" s="91" t="s">
        <v>76</v>
      </c>
      <c r="G279" s="91" t="s">
        <v>74</v>
      </c>
      <c r="H279" s="91" t="s">
        <v>123</v>
      </c>
      <c r="I279" s="86">
        <v>8124594.33</v>
      </c>
      <c r="J279" s="86">
        <v>3565000</v>
      </c>
      <c r="K279" s="86"/>
      <c r="L279" s="32">
        <f t="shared" si="37"/>
        <v>0</v>
      </c>
      <c r="M279" s="86"/>
      <c r="N279" s="33">
        <f t="shared" si="38"/>
        <v>0</v>
      </c>
      <c r="O279" s="33">
        <f t="shared" si="41"/>
        <v>0</v>
      </c>
      <c r="P279" s="86"/>
      <c r="Q279" s="33">
        <f t="shared" si="39"/>
        <v>0</v>
      </c>
      <c r="R279" s="33">
        <f t="shared" si="40"/>
        <v>0</v>
      </c>
      <c r="S279" s="51"/>
    </row>
    <row r="280" spans="1:19" ht="13.5" thickBot="1">
      <c r="A280" s="113" t="s">
        <v>231</v>
      </c>
      <c r="B280" s="96" t="s">
        <v>67</v>
      </c>
      <c r="C280" s="54"/>
      <c r="D280" s="55"/>
      <c r="E280" s="56"/>
      <c r="F280" s="56"/>
      <c r="G280" s="56"/>
      <c r="H280" s="56"/>
      <c r="I280" s="114">
        <v>427423471.32</v>
      </c>
      <c r="J280" s="114">
        <f>J14+J58+J63+J74+J101+J175+J209+J216+J257+J262+J266+J270</f>
        <v>438384000</v>
      </c>
      <c r="K280" s="114">
        <f>K14+K58+K63+K74+K101+K175+K209+K216+K257+K262+K266+K270</f>
        <v>357258100</v>
      </c>
      <c r="L280" s="114">
        <f>L14+L58+L63+L74+L101+L175+L209+L216+L257+L262+L266+L270</f>
        <v>357258100</v>
      </c>
      <c r="M280" s="114"/>
      <c r="N280" s="33">
        <f t="shared" si="38"/>
        <v>361563999.99747235</v>
      </c>
      <c r="O280" s="33">
        <f t="shared" si="41"/>
        <v>361563999.99747235</v>
      </c>
      <c r="P280" s="114"/>
      <c r="Q280" s="33">
        <f t="shared" si="39"/>
        <v>361999999.9952839</v>
      </c>
      <c r="R280" s="33">
        <f t="shared" si="40"/>
        <v>361999999.9952839</v>
      </c>
      <c r="S280" s="51"/>
    </row>
  </sheetData>
  <sheetProtection/>
  <mergeCells count="21">
    <mergeCell ref="E7:G12"/>
    <mergeCell ref="H7:H12"/>
    <mergeCell ref="A7:A12"/>
    <mergeCell ref="B7:B12"/>
    <mergeCell ref="C7:C12"/>
    <mergeCell ref="D7:D12"/>
    <mergeCell ref="I7:I12"/>
    <mergeCell ref="J7:J12"/>
    <mergeCell ref="K7:S8"/>
    <mergeCell ref="K9:M9"/>
    <mergeCell ref="N9:P9"/>
    <mergeCell ref="Q9:S9"/>
    <mergeCell ref="K10:K12"/>
    <mergeCell ref="L10:L12"/>
    <mergeCell ref="M10:M12"/>
    <mergeCell ref="N10:N12"/>
    <mergeCell ref="S10:S12"/>
    <mergeCell ref="O10:O12"/>
    <mergeCell ref="P10:P12"/>
    <mergeCell ref="Q10:Q12"/>
    <mergeCell ref="R10:R12"/>
  </mergeCells>
  <printOptions/>
  <pageMargins left="0.23" right="0.17" top="0.17" bottom="0.17" header="0.17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9" sqref="A19"/>
    </sheetView>
  </sheetViews>
  <sheetFormatPr defaultColWidth="9.00390625" defaultRowHeight="12.75"/>
  <cols>
    <col min="1" max="1" width="13.625" style="0" customWidth="1"/>
    <col min="2" max="2" width="12.00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  <col min="10" max="10" width="12.375" style="0" customWidth="1"/>
    <col min="11" max="11" width="10.875" style="0" customWidth="1"/>
  </cols>
  <sheetData>
    <row r="1" ht="15.75">
      <c r="A1" s="3"/>
    </row>
    <row r="2" ht="15.75">
      <c r="G2" s="6" t="s">
        <v>18</v>
      </c>
    </row>
    <row r="3" ht="15.75">
      <c r="A3" s="3"/>
    </row>
    <row r="4" ht="15.75">
      <c r="A4" s="3"/>
    </row>
    <row r="5" spans="1:8" ht="14.25">
      <c r="A5" s="119" t="s">
        <v>315</v>
      </c>
      <c r="B5" s="120"/>
      <c r="C5" s="120"/>
      <c r="D5" s="120"/>
      <c r="E5" s="120"/>
      <c r="F5" s="120"/>
      <c r="G5" s="120"/>
      <c r="H5" s="120"/>
    </row>
    <row r="6" ht="15.75">
      <c r="A6" s="6"/>
    </row>
    <row r="7" ht="16.5" thickBot="1">
      <c r="G7" s="6" t="s">
        <v>4</v>
      </c>
    </row>
    <row r="8" spans="1:8" ht="15.75">
      <c r="A8" s="157" t="s">
        <v>19</v>
      </c>
      <c r="B8" s="12">
        <v>2009</v>
      </c>
      <c r="C8" s="12">
        <v>2010</v>
      </c>
      <c r="D8" s="12">
        <v>2011</v>
      </c>
      <c r="E8" s="12" t="s">
        <v>22</v>
      </c>
      <c r="F8" s="12" t="s">
        <v>24</v>
      </c>
      <c r="G8" s="157" t="s">
        <v>25</v>
      </c>
      <c r="H8" s="157" t="s">
        <v>317</v>
      </c>
    </row>
    <row r="9" spans="1:8" ht="16.5" thickBot="1">
      <c r="A9" s="158"/>
      <c r="B9" s="13" t="s">
        <v>20</v>
      </c>
      <c r="C9" s="13" t="s">
        <v>21</v>
      </c>
      <c r="D9" s="13" t="s">
        <v>21</v>
      </c>
      <c r="E9" s="13" t="s">
        <v>8</v>
      </c>
      <c r="F9" s="13" t="s">
        <v>316</v>
      </c>
      <c r="G9" s="158"/>
      <c r="H9" s="158"/>
    </row>
    <row r="10" spans="1:8" ht="16.5" thickBot="1">
      <c r="A10" s="14" t="s">
        <v>26</v>
      </c>
      <c r="B10" s="13"/>
      <c r="C10" s="13"/>
      <c r="D10" s="13"/>
      <c r="E10" s="13"/>
      <c r="F10" s="13"/>
      <c r="G10" s="13"/>
      <c r="H10" s="13"/>
    </row>
    <row r="11" spans="1:11" ht="33.75" customHeight="1" thickBot="1">
      <c r="A11" s="15" t="s">
        <v>27</v>
      </c>
      <c r="B11" s="13">
        <v>100154</v>
      </c>
      <c r="C11" s="13">
        <v>101432</v>
      </c>
      <c r="D11" s="13">
        <v>104363</v>
      </c>
      <c r="E11" s="13">
        <v>127252</v>
      </c>
      <c r="F11" s="13">
        <v>128830</v>
      </c>
      <c r="G11" s="13">
        <v>129000</v>
      </c>
      <c r="H11" s="13">
        <v>129000</v>
      </c>
      <c r="J11" s="115"/>
      <c r="K11" s="115"/>
    </row>
    <row r="12" spans="1:11" ht="48.75" customHeight="1" thickBot="1">
      <c r="A12" s="15" t="s">
        <v>28</v>
      </c>
      <c r="B12" s="13">
        <v>260881</v>
      </c>
      <c r="C12" s="13">
        <v>236897</v>
      </c>
      <c r="D12" s="13">
        <v>309444</v>
      </c>
      <c r="E12" s="13">
        <v>275749</v>
      </c>
      <c r="F12" s="13">
        <v>221081</v>
      </c>
      <c r="G12" s="13">
        <v>224840</v>
      </c>
      <c r="H12" s="13">
        <v>225000</v>
      </c>
      <c r="J12" s="116"/>
      <c r="K12" s="116"/>
    </row>
    <row r="13" spans="1:11" ht="18" customHeight="1" thickBot="1">
      <c r="A13" s="14" t="s">
        <v>29</v>
      </c>
      <c r="B13" s="16">
        <v>361035</v>
      </c>
      <c r="C13" s="16">
        <v>338329</v>
      </c>
      <c r="D13" s="16">
        <f>D11+D12</f>
        <v>413807</v>
      </c>
      <c r="E13" s="16">
        <v>403001</v>
      </c>
      <c r="F13" s="16">
        <v>349911</v>
      </c>
      <c r="G13" s="16">
        <f>G11+G12</f>
        <v>353840</v>
      </c>
      <c r="H13" s="16">
        <f>H11+H12</f>
        <v>354000</v>
      </c>
      <c r="J13" s="115"/>
      <c r="K13" s="115"/>
    </row>
    <row r="14" spans="1:11" ht="16.5" customHeight="1" thickBot="1">
      <c r="A14" s="14" t="s">
        <v>30</v>
      </c>
      <c r="B14" s="13"/>
      <c r="C14" s="13"/>
      <c r="D14" s="13"/>
      <c r="E14" s="13"/>
      <c r="F14" s="13"/>
      <c r="G14" s="13"/>
      <c r="H14" s="13"/>
      <c r="J14" s="116"/>
      <c r="K14" s="116"/>
    </row>
    <row r="15" spans="1:11" ht="15" customHeight="1" thickBot="1">
      <c r="A15" s="15" t="s">
        <v>31</v>
      </c>
      <c r="B15" s="13"/>
      <c r="C15" s="13"/>
      <c r="D15" s="13"/>
      <c r="E15" s="13"/>
      <c r="F15" s="13"/>
      <c r="G15" s="13"/>
      <c r="H15" s="13"/>
      <c r="J15" s="115"/>
      <c r="K15" s="115"/>
    </row>
    <row r="16" spans="1:11" ht="32.25" customHeight="1" thickBot="1">
      <c r="A16" s="15" t="s">
        <v>15</v>
      </c>
      <c r="B16" s="13">
        <v>202573</v>
      </c>
      <c r="C16" s="13">
        <v>200355</v>
      </c>
      <c r="D16" s="13">
        <v>236686</v>
      </c>
      <c r="E16" s="13">
        <v>191281</v>
      </c>
      <c r="F16" s="13">
        <v>202758</v>
      </c>
      <c r="G16" s="13">
        <v>214923</v>
      </c>
      <c r="H16" s="13">
        <v>215000</v>
      </c>
      <c r="J16" s="116"/>
      <c r="K16" s="116"/>
    </row>
    <row r="17" spans="1:8" ht="18.75" customHeight="1" thickBot="1">
      <c r="A17" s="14" t="s">
        <v>32</v>
      </c>
      <c r="B17" s="16">
        <v>362059</v>
      </c>
      <c r="C17" s="16">
        <v>349928</v>
      </c>
      <c r="D17" s="16">
        <v>427423</v>
      </c>
      <c r="E17" s="16">
        <v>438384</v>
      </c>
      <c r="F17" s="16">
        <v>357258</v>
      </c>
      <c r="G17" s="16">
        <v>361564</v>
      </c>
      <c r="H17" s="16">
        <v>362000</v>
      </c>
    </row>
    <row r="18" spans="1:8" ht="46.5" customHeight="1" thickBot="1">
      <c r="A18" s="14" t="s">
        <v>16</v>
      </c>
      <c r="B18" s="16">
        <v>-1024</v>
      </c>
      <c r="C18" s="16">
        <v>-11599</v>
      </c>
      <c r="D18" s="16">
        <v>-13617</v>
      </c>
      <c r="E18" s="16">
        <f>E13-E17</f>
        <v>-35383</v>
      </c>
      <c r="F18" s="16">
        <f>F13-F17</f>
        <v>-7347</v>
      </c>
      <c r="G18" s="16">
        <f>G13-G17</f>
        <v>-7724</v>
      </c>
      <c r="H18" s="16">
        <f>H13-H17</f>
        <v>-8000</v>
      </c>
    </row>
    <row r="19" spans="1:8" ht="162" customHeight="1" thickBot="1">
      <c r="A19" s="14" t="s">
        <v>33</v>
      </c>
      <c r="B19" s="16"/>
      <c r="C19" s="16">
        <v>6503</v>
      </c>
      <c r="D19" s="16">
        <v>38000</v>
      </c>
      <c r="E19" s="16">
        <v>48613</v>
      </c>
      <c r="F19" s="16">
        <v>34387</v>
      </c>
      <c r="G19" s="16">
        <v>23887</v>
      </c>
      <c r="H19" s="16"/>
    </row>
    <row r="20" ht="12.75">
      <c r="A20" s="17"/>
    </row>
    <row r="21" ht="15.75">
      <c r="A21" s="3"/>
    </row>
    <row r="22" ht="15.75">
      <c r="A22" s="6"/>
    </row>
    <row r="23" ht="15.75">
      <c r="A23" s="6"/>
    </row>
    <row r="24" ht="15.75">
      <c r="A24" s="6"/>
    </row>
  </sheetData>
  <sheetProtection/>
  <mergeCells count="4">
    <mergeCell ref="A5:H5"/>
    <mergeCell ref="A8:A9"/>
    <mergeCell ref="G8:G9"/>
    <mergeCell ref="H8:H9"/>
  </mergeCells>
  <printOptions/>
  <pageMargins left="0.75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6.00390625" style="0" customWidth="1"/>
    <col min="2" max="2" width="27.75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</cols>
  <sheetData>
    <row r="1" ht="15.75">
      <c r="A1" s="6"/>
    </row>
    <row r="2" ht="15.75">
      <c r="E2" s="6" t="s">
        <v>34</v>
      </c>
    </row>
    <row r="3" ht="15.75">
      <c r="A3" s="6"/>
    </row>
    <row r="4" spans="1:7" ht="51.75" customHeight="1">
      <c r="A4" s="159" t="s">
        <v>35</v>
      </c>
      <c r="B4" s="120"/>
      <c r="C4" s="120"/>
      <c r="D4" s="120"/>
      <c r="E4" s="120"/>
      <c r="F4" s="120"/>
      <c r="G4" s="163"/>
    </row>
    <row r="5" ht="15.75">
      <c r="C5" s="18" t="s">
        <v>318</v>
      </c>
    </row>
    <row r="6" ht="15.75">
      <c r="A6" s="18"/>
    </row>
    <row r="7" ht="15.75">
      <c r="A7" s="18"/>
    </row>
    <row r="8" ht="15.75">
      <c r="A8" s="18"/>
    </row>
    <row r="9" ht="16.5" thickBot="1">
      <c r="E9" s="6" t="s">
        <v>4</v>
      </c>
    </row>
    <row r="10" spans="1:5" ht="18" customHeight="1" thickBot="1">
      <c r="A10" s="157" t="s">
        <v>36</v>
      </c>
      <c r="B10" s="157" t="s">
        <v>37</v>
      </c>
      <c r="C10" s="160" t="s">
        <v>7</v>
      </c>
      <c r="D10" s="161"/>
      <c r="E10" s="162"/>
    </row>
    <row r="11" spans="1:5" ht="48" thickBot="1">
      <c r="A11" s="158"/>
      <c r="B11" s="158"/>
      <c r="C11" s="13" t="s">
        <v>319</v>
      </c>
      <c r="D11" s="13" t="s">
        <v>38</v>
      </c>
      <c r="E11" s="13" t="s">
        <v>320</v>
      </c>
    </row>
    <row r="12" spans="1:5" ht="35.25" customHeight="1" thickBot="1">
      <c r="A12" s="15" t="s">
        <v>39</v>
      </c>
      <c r="B12" s="13" t="s">
        <v>40</v>
      </c>
      <c r="C12" s="57">
        <v>0</v>
      </c>
      <c r="D12" s="57">
        <v>0</v>
      </c>
      <c r="E12" s="57">
        <v>0</v>
      </c>
    </row>
    <row r="13" spans="1:5" ht="34.5" customHeight="1" thickBot="1">
      <c r="A13" s="15" t="s">
        <v>41</v>
      </c>
      <c r="B13" s="13" t="s">
        <v>42</v>
      </c>
      <c r="C13" s="57">
        <v>2894</v>
      </c>
      <c r="D13" s="57">
        <v>2900</v>
      </c>
      <c r="E13" s="57">
        <v>3000</v>
      </c>
    </row>
    <row r="14" spans="1:5" ht="34.5" customHeight="1" thickBot="1">
      <c r="A14" s="15" t="s">
        <v>43</v>
      </c>
      <c r="B14" s="13" t="s">
        <v>44</v>
      </c>
      <c r="C14" s="57">
        <v>3099</v>
      </c>
      <c r="D14" s="57">
        <v>3000</v>
      </c>
      <c r="E14" s="57">
        <v>3000</v>
      </c>
    </row>
    <row r="15" spans="1:5" ht="35.25" customHeight="1" thickBot="1">
      <c r="A15" s="15" t="s">
        <v>45</v>
      </c>
      <c r="B15" s="13" t="s">
        <v>46</v>
      </c>
      <c r="C15" s="57">
        <v>2737</v>
      </c>
      <c r="D15" s="57">
        <v>2800</v>
      </c>
      <c r="E15" s="57">
        <v>3000</v>
      </c>
    </row>
    <row r="16" spans="1:5" ht="33.75" customHeight="1" thickBot="1">
      <c r="A16" s="15" t="s">
        <v>47</v>
      </c>
      <c r="B16" s="13" t="s">
        <v>48</v>
      </c>
      <c r="C16" s="57">
        <v>885</v>
      </c>
      <c r="D16" s="57">
        <v>800</v>
      </c>
      <c r="E16" s="57">
        <v>800</v>
      </c>
    </row>
    <row r="17" spans="1:5" ht="16.5" thickBot="1">
      <c r="A17" s="15"/>
      <c r="B17" s="13" t="s">
        <v>49</v>
      </c>
      <c r="C17" s="57">
        <f>SUM(C12:C16)</f>
        <v>9615</v>
      </c>
      <c r="D17" s="57">
        <f>SUM(D12:D16)</f>
        <v>9500</v>
      </c>
      <c r="E17" s="57">
        <f>SUM(E12:E16)</f>
        <v>9800</v>
      </c>
    </row>
    <row r="18" ht="15.75">
      <c r="A18" s="4"/>
    </row>
  </sheetData>
  <sheetProtection/>
  <mergeCells count="4">
    <mergeCell ref="A10:A11"/>
    <mergeCell ref="B10:B11"/>
    <mergeCell ref="C10:E10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Кракулева А. Г.</cp:lastModifiedBy>
  <cp:lastPrinted>2012-11-15T07:13:57Z</cp:lastPrinted>
  <dcterms:created xsi:type="dcterms:W3CDTF">2012-10-31T10:55:23Z</dcterms:created>
  <dcterms:modified xsi:type="dcterms:W3CDTF">2012-11-15T07:14:01Z</dcterms:modified>
  <cp:category/>
  <cp:version/>
  <cp:contentType/>
  <cp:contentStatus/>
</cp:coreProperties>
</file>