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5" yWindow="120" windowWidth="1513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6" i="1" l="1"/>
  <c r="U27" i="1"/>
  <c r="Q25" i="1"/>
  <c r="P20" i="1"/>
  <c r="P23" i="1"/>
  <c r="P22" i="1"/>
  <c r="P21" i="1"/>
  <c r="P19" i="1" l="1"/>
  <c r="O17" i="1"/>
  <c r="P24" i="1" l="1"/>
  <c r="S27" i="1"/>
  <c r="N18" i="1" l="1"/>
  <c r="O23" i="1"/>
  <c r="O22" i="1"/>
  <c r="O21" i="1"/>
  <c r="O20" i="1" l="1"/>
  <c r="T20" i="1" s="1"/>
  <c r="O19" i="1"/>
  <c r="T19" i="1" s="1"/>
  <c r="N19" i="1"/>
  <c r="T17" i="1"/>
  <c r="N17" i="1"/>
  <c r="S17" i="1" s="1"/>
  <c r="O16" i="1"/>
  <c r="T16" i="1" s="1"/>
  <c r="V17" i="1"/>
  <c r="V18" i="1"/>
  <c r="V19" i="1"/>
  <c r="V20" i="1"/>
  <c r="V21" i="1"/>
  <c r="V22" i="1"/>
  <c r="V23" i="1"/>
  <c r="U17" i="1"/>
  <c r="U18" i="1"/>
  <c r="U19" i="1"/>
  <c r="U20" i="1"/>
  <c r="U21" i="1"/>
  <c r="U22" i="1"/>
  <c r="U23" i="1"/>
  <c r="V16" i="1"/>
  <c r="U16" i="1"/>
  <c r="S22" i="1"/>
  <c r="S23" i="1"/>
  <c r="T18" i="1"/>
  <c r="T21" i="1"/>
  <c r="T22" i="1"/>
  <c r="T23" i="1"/>
  <c r="S21" i="1"/>
  <c r="S18" i="1"/>
  <c r="S19" i="1"/>
  <c r="S20" i="1"/>
  <c r="S16" i="1"/>
  <c r="Q23" i="1"/>
  <c r="K24" i="1"/>
  <c r="F24" i="1"/>
  <c r="G25" i="1" s="1"/>
  <c r="E24" i="1"/>
  <c r="D24" i="1"/>
  <c r="Q22" i="1"/>
  <c r="Q21" i="1"/>
  <c r="Q20" i="1"/>
  <c r="Q17" i="1" l="1"/>
  <c r="Q18" i="1"/>
  <c r="Q19" i="1"/>
  <c r="Q16" i="1"/>
  <c r="P17" i="1"/>
  <c r="P16" i="1"/>
  <c r="U24" i="1" l="1"/>
  <c r="O18" i="1" l="1"/>
  <c r="N16" i="1"/>
  <c r="I24" i="1"/>
  <c r="J24" i="1" l="1"/>
  <c r="N24" i="1" l="1"/>
  <c r="O24" i="1"/>
  <c r="Q24" i="1" l="1"/>
  <c r="L24" i="1" l="1"/>
  <c r="L25" i="1" s="1"/>
  <c r="G24" i="1"/>
  <c r="V24" i="1" l="1"/>
  <c r="V27" i="1" l="1"/>
  <c r="M17" i="1"/>
  <c r="C24" i="1" l="1"/>
  <c r="T24" i="1" l="1"/>
  <c r="T27" i="1" s="1"/>
  <c r="M24" i="1"/>
  <c r="R17" i="1"/>
  <c r="R16" i="1"/>
  <c r="V25" i="1" l="1"/>
  <c r="D35" i="1"/>
  <c r="S24" i="1"/>
  <c r="R24" i="1"/>
  <c r="D34" i="1" l="1"/>
</calcChain>
</file>

<file path=xl/sharedStrings.xml><?xml version="1.0" encoding="utf-8"?>
<sst xmlns="http://schemas.openxmlformats.org/spreadsheetml/2006/main" count="55" uniqueCount="39">
  <si>
    <t>№ п/п</t>
  </si>
  <si>
    <t>Учреждение</t>
  </si>
  <si>
    <t>Численность обучающихся, зачисленных в лагеря (человек)</t>
  </si>
  <si>
    <t>Всего (рублей)</t>
  </si>
  <si>
    <t>лето</t>
  </si>
  <si>
    <t>осень</t>
  </si>
  <si>
    <t>Продолжительность смены                                        (дни)</t>
  </si>
  <si>
    <t>СМЕТА</t>
  </si>
  <si>
    <t>на организацию отдыха детей в каникулярное время</t>
  </si>
  <si>
    <t>в лагерях дневного пребывания и специализированных (профильных) лагерях</t>
  </si>
  <si>
    <t>МУНИЦИПАЛЬНОЕ ОБЩЕОБРАЗОВАТЕЛЬНОЕ УЧРЕЖДЕНИЕ "ПОРОСОЗЕРСКАЯ СРЕДНЯЯ ОБЩЕОБРАЗОВАТЕЛЬНАЯ ШКОЛА"</t>
  </si>
  <si>
    <t>ИТОГО:</t>
  </si>
  <si>
    <t>Справочно:</t>
  </si>
  <si>
    <t>Р.В. Петров</t>
  </si>
  <si>
    <t>весна</t>
  </si>
  <si>
    <t>Ведущий экономист МКУ "ЦБ" _________________________Е.А. Тетушкина</t>
  </si>
  <si>
    <t>Всего</t>
  </si>
  <si>
    <t xml:space="preserve">Полная стоимость путевки в лагерь (весенний период) (руб.) </t>
  </si>
  <si>
    <t xml:space="preserve">Полная стоимость путевки в лагерь (летний период) (руб.) - </t>
  </si>
  <si>
    <t xml:space="preserve">Полная стоимость путевки в лагерь (осенний период) (руб.) - </t>
  </si>
  <si>
    <t>МУНИЦИПАЛЬНОЕ ОБЩЕОБРАЗОВАТЕЛЬНОЕ УЧРЕЖДЕНИЕ ЛОЙМОЛЬСКАЯ СРЕДНЯЯ ОБЩЕОБРАЗОВАТЕЛЬНАЯ ШКОЛА</t>
  </si>
  <si>
    <t xml:space="preserve">Полная стоимость путевки в лагерь (зимний период) (руб.) - </t>
  </si>
  <si>
    <t>МУНИЦИПАЛЬНОЕ ОБЩЕОБРАЗОВАТЕЛЬНОЕ УЧРЕЖДЕНИЕ  ЛАХКОЛАМПИНСКАЯ СРЕДНЯЯ ОБЩЕОБРАЗОВАТЕЛЬНАЯ ШКОЛА</t>
  </si>
  <si>
    <r>
      <t xml:space="preserve">Стоимость питания в день на 1 человека составляет </t>
    </r>
    <r>
      <rPr>
        <b/>
        <sz val="13"/>
        <color theme="1"/>
        <rFont val="Times New Roman"/>
        <family val="1"/>
        <charset val="204"/>
      </rPr>
      <t>осень</t>
    </r>
    <r>
      <rPr>
        <sz val="13"/>
        <color theme="1"/>
        <rFont val="Times New Roman"/>
        <family val="1"/>
        <charset val="204"/>
      </rPr>
      <t xml:space="preserve"> (руб.) - </t>
    </r>
  </si>
  <si>
    <r>
      <t xml:space="preserve">Стоимость питания в день на 1 человека составляет </t>
    </r>
    <r>
      <rPr>
        <b/>
        <sz val="13"/>
        <color theme="1"/>
        <rFont val="Times New Roman"/>
        <family val="1"/>
        <charset val="204"/>
      </rPr>
      <t xml:space="preserve">весна </t>
    </r>
    <r>
      <rPr>
        <sz val="13"/>
        <color theme="1"/>
        <rFont val="Times New Roman"/>
        <family val="1"/>
        <charset val="204"/>
      </rPr>
      <t xml:space="preserve">(руб.) - </t>
    </r>
  </si>
  <si>
    <r>
      <t xml:space="preserve">Стоимость питания в день на 1 человека составляет </t>
    </r>
    <r>
      <rPr>
        <b/>
        <sz val="13"/>
        <color theme="1"/>
        <rFont val="Times New Roman"/>
        <family val="1"/>
        <charset val="204"/>
      </rPr>
      <t xml:space="preserve">лето </t>
    </r>
    <r>
      <rPr>
        <sz val="13"/>
        <color theme="1"/>
        <rFont val="Times New Roman"/>
        <family val="1"/>
        <charset val="204"/>
      </rPr>
      <t xml:space="preserve">(руб.) - </t>
    </r>
  </si>
  <si>
    <t>Примечание</t>
  </si>
  <si>
    <t>зима</t>
  </si>
  <si>
    <t>МУНИЦИПАЛЬНОЕ ОБЩЕОБРАЗОВАТЕЛЬНОЕ УЧРЕЖДЕНИЕ "ВЕШКЕЛЬСКАЯ СРЕДНЯЯ ОБЩЕОБРАЗОВАТЕЛЬНАЯ ШКОЛА"</t>
  </si>
  <si>
    <r>
      <t>Стоимость питания в день на 1 человека составляет зима</t>
    </r>
    <r>
      <rPr>
        <sz val="13"/>
        <color theme="1"/>
        <rFont val="Times New Roman"/>
        <family val="1"/>
        <charset val="204"/>
      </rPr>
      <t xml:space="preserve"> (руб.) - </t>
    </r>
  </si>
  <si>
    <t>МУНИЦИПАЛЬНОЕ ОБЩЕОБРАЗОВАТЕЛЬНОЕ УЧРЕЖДЕНИЕ СУОЯРВСКАЯ СРЕДНЯЯ ОБЩЕОБРАЗОВАТЕЛЬНАЯ ШКОЛА ИМ. Ф.А ШЕЛЬШАКОВА</t>
  </si>
  <si>
    <t>МУНИЦИПАЛЬНОЕ ОБЩЕОБРАЗОВАТЕЛЬНОЕ УЧРЕЖДЕНИЕ НАСТЕНЪЯРВСКАЯ СРЕДНЯЯ ОБЩЕОБРАЗОВАТЕЛЬНАЯ ШКОЛА</t>
  </si>
  <si>
    <t>МУНИЦИПАЛЬНОЕ ОБРАЗОВАТЕЛЬНОЕ УЧРЕЖДЕНИЕ ДОПОЛНИТЕЛЬНОГО ОБРАЗОВАНИЯ "ШКОЛА ИСКУССТВ"</t>
  </si>
  <si>
    <t>в Суоярвском муниципальном округе на 2025 год</t>
  </si>
  <si>
    <t>Финансирование за счет средств субсидии из бюджета Республики Карелия и за счет средств местного бюджета (рублей)</t>
  </si>
  <si>
    <t>Согласовано:</t>
  </si>
  <si>
    <t>Глава Суоярвского муниципального округа</t>
  </si>
  <si>
    <t>МУНИЦИПАЛЬНОЕ БЮДЖЕТНОЕ  УЧРЕЖДЕНИЕ ДОПОЛНИТЕЛЬНОГО ОБРАЗОВАНИЯ СУОЯРВСКАЯ СПОРТИВНАЯ ШКОЛА</t>
  </si>
  <si>
    <t>дата изменения 12 мая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</si>
</sst>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 shrinkToFit="1"/>
    </xf>
    <xf numFmtId="14" fontId="2" fillId="0" borderId="0" xfId="0" applyNumberFormat="1" applyFont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3" fontId="3" fillId="0" borderId="0" xfId="0" applyNumberFormat="1" applyFont="1" applyBorder="1"/>
    <xf numFmtId="0" fontId="5" fillId="0" borderId="0" xfId="0" applyFont="1"/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wrapText="1" shrinkToFit="1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wrapText="1" shrinkToFi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43" fontId="5" fillId="0" borderId="0" xfId="0" applyNumberFormat="1" applyFont="1" applyBorder="1"/>
    <xf numFmtId="0" fontId="9" fillId="2" borderId="1" xfId="0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/>
    <xf numFmtId="43" fontId="9" fillId="0" borderId="1" xfId="0" applyNumberFormat="1" applyFont="1" applyBorder="1"/>
    <xf numFmtId="43" fontId="10" fillId="0" borderId="1" xfId="0" applyNumberFormat="1" applyFont="1" applyBorder="1"/>
    <xf numFmtId="0" fontId="8" fillId="2" borderId="1" xfId="0" applyFont="1" applyFill="1" applyBorder="1" applyAlignment="1">
      <alignment wrapText="1" shrinkToFit="1"/>
    </xf>
    <xf numFmtId="43" fontId="2" fillId="0" borderId="0" xfId="0" applyNumberFormat="1" applyFont="1"/>
    <xf numFmtId="2" fontId="2" fillId="2" borderId="0" xfId="0" applyNumberFormat="1" applyFont="1" applyFill="1"/>
    <xf numFmtId="0" fontId="3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/>
    <xf numFmtId="43" fontId="9" fillId="2" borderId="1" xfId="0" applyNumberFormat="1" applyFont="1" applyFill="1" applyBorder="1" applyAlignment="1">
      <alignment vertical="center"/>
    </xf>
    <xf numFmtId="0" fontId="11" fillId="0" borderId="0" xfId="0" applyFont="1"/>
    <xf numFmtId="2" fontId="12" fillId="2" borderId="0" xfId="0" applyNumberFormat="1" applyFont="1" applyFill="1"/>
    <xf numFmtId="0" fontId="2" fillId="0" borderId="0" xfId="0" applyFont="1" applyAlignment="1">
      <alignment horizontal="left" wrapText="1" shrinkToFi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3" fontId="10" fillId="3" borderId="1" xfId="1" applyFont="1" applyFill="1" applyBorder="1" applyAlignment="1">
      <alignment vertical="center"/>
    </xf>
    <xf numFmtId="2" fontId="3" fillId="0" borderId="0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2" fillId="0" borderId="0" xfId="0" applyFont="1" applyAlignment="1">
      <alignment horizontal="left" wrapText="1" shrinkToFi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vertical="center" wrapText="1" shrinkToFit="1"/>
    </xf>
    <xf numFmtId="0" fontId="0" fillId="0" borderId="4" xfId="0" applyBorder="1" applyAlignment="1">
      <alignment vertical="center" wrapText="1" shrinkToFit="1"/>
    </xf>
    <xf numFmtId="0" fontId="0" fillId="0" borderId="5" xfId="0" applyBorder="1" applyAlignment="1">
      <alignment vertical="center" wrapText="1" shrinkToFit="1"/>
    </xf>
    <xf numFmtId="0" fontId="13" fillId="0" borderId="0" xfId="0" applyFont="1" applyAlignment="1">
      <alignment wrapText="1"/>
    </xf>
    <xf numFmtId="0" fontId="10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view="pageBreakPreview" topLeftCell="A15" zoomScale="75" zoomScaleNormal="100" zoomScaleSheetLayoutView="75" workbookViewId="0">
      <selection activeCell="D17" sqref="D17:D23"/>
    </sheetView>
  </sheetViews>
  <sheetFormatPr defaultColWidth="9" defaultRowHeight="16.5" x14ac:dyDescent="0.25"/>
  <cols>
    <col min="1" max="1" width="13.42578125" style="1" bestFit="1" customWidth="1"/>
    <col min="2" max="2" width="47.28515625" style="1" customWidth="1"/>
    <col min="3" max="3" width="0.42578125" style="1" customWidth="1"/>
    <col min="4" max="4" width="12.85546875" style="1" customWidth="1"/>
    <col min="5" max="7" width="11" style="1" customWidth="1"/>
    <col min="8" max="8" width="0.140625" style="1" customWidth="1"/>
    <col min="9" max="9" width="7.5703125" style="1" customWidth="1"/>
    <col min="10" max="11" width="9.140625" style="1" customWidth="1"/>
    <col min="12" max="12" width="8.85546875" style="1" customWidth="1"/>
    <col min="13" max="13" width="7" style="1" hidden="1" customWidth="1"/>
    <col min="14" max="14" width="21.5703125" style="1" customWidth="1"/>
    <col min="15" max="15" width="22.28515625" style="1" customWidth="1"/>
    <col min="16" max="16" width="19.28515625" style="1" customWidth="1"/>
    <col min="17" max="17" width="22" style="1" customWidth="1"/>
    <col min="18" max="18" width="10.42578125" style="1" hidden="1" customWidth="1"/>
    <col min="19" max="19" width="22.28515625" style="1" customWidth="1"/>
    <col min="20" max="21" width="20.140625" style="1" customWidth="1"/>
    <col min="22" max="22" width="22.28515625" style="1" customWidth="1"/>
    <col min="23" max="23" width="12.28515625" style="1" customWidth="1"/>
    <col min="24" max="16384" width="9" style="1"/>
  </cols>
  <sheetData>
    <row r="1" spans="1:22" x14ac:dyDescent="0.25">
      <c r="R1" s="48"/>
      <c r="S1" s="48"/>
      <c r="T1" s="48"/>
      <c r="U1" s="43"/>
      <c r="V1" s="21"/>
    </row>
    <row r="2" spans="1:22" x14ac:dyDescent="0.25">
      <c r="R2" s="48"/>
      <c r="S2" s="48"/>
      <c r="T2" s="48"/>
      <c r="U2" s="43"/>
      <c r="V2" s="21"/>
    </row>
    <row r="3" spans="1:22" x14ac:dyDescent="0.25">
      <c r="R3" s="48" t="s">
        <v>35</v>
      </c>
      <c r="S3" s="48"/>
      <c r="T3" s="48"/>
      <c r="U3" s="43"/>
      <c r="V3" s="21"/>
    </row>
    <row r="4" spans="1:22" x14ac:dyDescent="0.25">
      <c r="R4" s="49" t="s">
        <v>36</v>
      </c>
      <c r="S4" s="49"/>
      <c r="T4" s="49"/>
      <c r="U4" s="49"/>
      <c r="V4" s="21"/>
    </row>
    <row r="5" spans="1:22" ht="23.25" customHeight="1" x14ac:dyDescent="0.25">
      <c r="R5" s="46"/>
      <c r="S5" s="6"/>
      <c r="T5" s="47" t="s">
        <v>13</v>
      </c>
      <c r="U5" s="47"/>
      <c r="V5" s="2"/>
    </row>
    <row r="7" spans="1:22" ht="20.25" x14ac:dyDescent="0.3">
      <c r="A7" s="54" t="s">
        <v>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42"/>
      <c r="V7" s="20"/>
    </row>
    <row r="8" spans="1:22" ht="20.25" x14ac:dyDescent="0.3">
      <c r="A8" s="54" t="s">
        <v>8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42"/>
      <c r="V8" s="20"/>
    </row>
    <row r="9" spans="1:22" ht="20.25" x14ac:dyDescent="0.3">
      <c r="A9" s="54" t="s">
        <v>9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42"/>
      <c r="V9" s="20"/>
    </row>
    <row r="10" spans="1:22" ht="20.25" x14ac:dyDescent="0.3">
      <c r="A10" s="54" t="s">
        <v>33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42"/>
      <c r="V10" s="20"/>
    </row>
    <row r="11" spans="1:22" ht="20.25" x14ac:dyDescent="0.3">
      <c r="A11" s="18"/>
      <c r="B11" s="18"/>
      <c r="C11" s="18"/>
      <c r="D11" s="18"/>
      <c r="E11" s="18"/>
      <c r="F11" s="42"/>
      <c r="G11" s="20"/>
      <c r="H11" s="18"/>
      <c r="I11" s="18"/>
      <c r="J11" s="18"/>
      <c r="K11" s="42"/>
      <c r="L11" s="20"/>
      <c r="M11" s="18"/>
      <c r="N11" s="18"/>
      <c r="O11" s="18"/>
      <c r="P11" s="42"/>
      <c r="Q11" s="20"/>
      <c r="R11" s="18"/>
      <c r="S11" s="18"/>
      <c r="T11" s="18"/>
      <c r="U11" s="42"/>
      <c r="V11" s="20"/>
    </row>
    <row r="12" spans="1:22" ht="20.25" x14ac:dyDescent="0.3">
      <c r="A12" s="18"/>
      <c r="B12" s="18"/>
      <c r="C12" s="18"/>
      <c r="D12" s="18"/>
      <c r="E12" s="18"/>
      <c r="F12" s="42"/>
      <c r="G12" s="20"/>
      <c r="H12" s="18"/>
      <c r="I12" s="18"/>
      <c r="J12" s="18"/>
      <c r="K12" s="42"/>
      <c r="L12" s="20"/>
      <c r="M12" s="18"/>
      <c r="N12" s="18"/>
      <c r="O12" s="18"/>
      <c r="P12" s="42"/>
      <c r="Q12" s="20"/>
      <c r="R12" s="18"/>
      <c r="S12" s="18"/>
      <c r="T12" s="18"/>
      <c r="U12" s="42"/>
      <c r="V12" s="20"/>
    </row>
    <row r="13" spans="1:22" ht="18.75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s="3" customFormat="1" ht="72.75" customHeight="1" x14ac:dyDescent="0.25">
      <c r="A14" s="55" t="s">
        <v>0</v>
      </c>
      <c r="B14" s="55" t="s">
        <v>1</v>
      </c>
      <c r="C14" s="50" t="s">
        <v>2</v>
      </c>
      <c r="D14" s="51"/>
      <c r="E14" s="51"/>
      <c r="F14" s="51"/>
      <c r="G14" s="56"/>
      <c r="H14" s="50" t="s">
        <v>6</v>
      </c>
      <c r="I14" s="51"/>
      <c r="J14" s="51"/>
      <c r="K14" s="51"/>
      <c r="L14" s="56"/>
      <c r="M14" s="57" t="s">
        <v>34</v>
      </c>
      <c r="N14" s="58"/>
      <c r="O14" s="58"/>
      <c r="P14" s="58"/>
      <c r="Q14" s="59"/>
      <c r="R14" s="50" t="s">
        <v>3</v>
      </c>
      <c r="S14" s="51"/>
      <c r="T14" s="51"/>
      <c r="U14" s="51"/>
      <c r="V14" s="52"/>
    </row>
    <row r="15" spans="1:22" s="3" customFormat="1" ht="64.150000000000006" customHeight="1" x14ac:dyDescent="0.25">
      <c r="A15" s="55"/>
      <c r="B15" s="55"/>
      <c r="C15" s="14" t="s">
        <v>14</v>
      </c>
      <c r="D15" s="36" t="s">
        <v>14</v>
      </c>
      <c r="E15" s="36" t="s">
        <v>4</v>
      </c>
      <c r="F15" s="36" t="s">
        <v>5</v>
      </c>
      <c r="G15" s="36" t="s">
        <v>27</v>
      </c>
      <c r="H15" s="36" t="s">
        <v>14</v>
      </c>
      <c r="I15" s="36" t="s">
        <v>14</v>
      </c>
      <c r="J15" s="36" t="s">
        <v>4</v>
      </c>
      <c r="K15" s="36" t="s">
        <v>5</v>
      </c>
      <c r="L15" s="36" t="s">
        <v>27</v>
      </c>
      <c r="M15" s="36" t="s">
        <v>14</v>
      </c>
      <c r="N15" s="36" t="s">
        <v>14</v>
      </c>
      <c r="O15" s="36" t="s">
        <v>4</v>
      </c>
      <c r="P15" s="36" t="s">
        <v>5</v>
      </c>
      <c r="Q15" s="36" t="s">
        <v>27</v>
      </c>
      <c r="R15" s="36" t="s">
        <v>14</v>
      </c>
      <c r="S15" s="36" t="s">
        <v>14</v>
      </c>
      <c r="T15" s="36" t="s">
        <v>4</v>
      </c>
      <c r="U15" s="36" t="s">
        <v>5</v>
      </c>
      <c r="V15" s="36" t="s">
        <v>27</v>
      </c>
    </row>
    <row r="16" spans="1:22" ht="80.650000000000006" customHeight="1" x14ac:dyDescent="0.25">
      <c r="A16" s="15">
        <v>1</v>
      </c>
      <c r="B16" s="33" t="s">
        <v>10</v>
      </c>
      <c r="C16" s="25">
        <v>0</v>
      </c>
      <c r="D16" s="25">
        <v>0</v>
      </c>
      <c r="E16" s="61">
        <v>50</v>
      </c>
      <c r="F16" s="25">
        <v>0</v>
      </c>
      <c r="G16" s="25">
        <v>0</v>
      </c>
      <c r="H16" s="25"/>
      <c r="I16" s="25">
        <v>0</v>
      </c>
      <c r="J16" s="25">
        <v>7</v>
      </c>
      <c r="K16" s="25">
        <v>0</v>
      </c>
      <c r="L16" s="25">
        <v>0</v>
      </c>
      <c r="M16" s="26">
        <v>0</v>
      </c>
      <c r="N16" s="26">
        <f>D16*I16*638.29</f>
        <v>0</v>
      </c>
      <c r="O16" s="26">
        <f>E16*J16*619.28</f>
        <v>216748</v>
      </c>
      <c r="P16" s="26">
        <f>F16*K16*667.49</f>
        <v>0</v>
      </c>
      <c r="Q16" s="26">
        <f>G16*L16*667.49</f>
        <v>0</v>
      </c>
      <c r="R16" s="26" t="e">
        <f>M16+#REF!</f>
        <v>#REF!</v>
      </c>
      <c r="S16" s="44">
        <f>N16</f>
        <v>0</v>
      </c>
      <c r="T16" s="44">
        <f>O16</f>
        <v>216748</v>
      </c>
      <c r="U16" s="44">
        <f>P16</f>
        <v>0</v>
      </c>
      <c r="V16" s="44">
        <f>Q16</f>
        <v>0</v>
      </c>
    </row>
    <row r="17" spans="1:22" ht="82.15" customHeight="1" x14ac:dyDescent="0.25">
      <c r="A17" s="15">
        <v>2</v>
      </c>
      <c r="B17" s="33" t="s">
        <v>28</v>
      </c>
      <c r="C17" s="25">
        <v>0</v>
      </c>
      <c r="D17" s="61">
        <v>10</v>
      </c>
      <c r="E17" s="61">
        <v>20</v>
      </c>
      <c r="F17" s="25">
        <v>0</v>
      </c>
      <c r="G17" s="25">
        <v>0</v>
      </c>
      <c r="H17" s="25"/>
      <c r="I17" s="25">
        <v>5</v>
      </c>
      <c r="J17" s="25">
        <v>7</v>
      </c>
      <c r="K17" s="25">
        <v>0</v>
      </c>
      <c r="L17" s="25">
        <v>0</v>
      </c>
      <c r="M17" s="26">
        <f>C17*H17*313</f>
        <v>0</v>
      </c>
      <c r="N17" s="26">
        <f>D17*I17*619.28</f>
        <v>30964</v>
      </c>
      <c r="O17" s="26">
        <f>E17*J17*619.28</f>
        <v>86699.199999999997</v>
      </c>
      <c r="P17" s="26">
        <f t="shared" ref="P17" si="0">F17*K17*667.49</f>
        <v>0</v>
      </c>
      <c r="Q17" s="26">
        <f t="shared" ref="Q17:Q23" si="1">G17*L17*667.49</f>
        <v>0</v>
      </c>
      <c r="R17" s="26" t="e">
        <f>M17+#REF!</f>
        <v>#REF!</v>
      </c>
      <c r="S17" s="44">
        <f t="shared" ref="S17:S23" si="2">N17</f>
        <v>30964</v>
      </c>
      <c r="T17" s="44">
        <f t="shared" ref="T17:T23" si="3">O17</f>
        <v>86699.199999999997</v>
      </c>
      <c r="U17" s="44">
        <f t="shared" ref="U17:U23" si="4">P17</f>
        <v>0</v>
      </c>
      <c r="V17" s="44">
        <f t="shared" ref="V17:V23" si="5">Q17</f>
        <v>0</v>
      </c>
    </row>
    <row r="18" spans="1:22" ht="64.150000000000006" customHeight="1" x14ac:dyDescent="0.25">
      <c r="A18" s="15">
        <v>3</v>
      </c>
      <c r="B18" s="33" t="s">
        <v>22</v>
      </c>
      <c r="C18" s="25"/>
      <c r="D18" s="61">
        <v>20</v>
      </c>
      <c r="E18" s="61">
        <v>0</v>
      </c>
      <c r="F18" s="25"/>
      <c r="G18" s="25">
        <v>0</v>
      </c>
      <c r="H18" s="25"/>
      <c r="I18" s="25">
        <v>5</v>
      </c>
      <c r="J18" s="25">
        <v>0</v>
      </c>
      <c r="K18" s="25">
        <v>5</v>
      </c>
      <c r="L18" s="25">
        <v>0</v>
      </c>
      <c r="M18" s="26"/>
      <c r="N18" s="26">
        <f>D18*I18*619.28+2.85</f>
        <v>61930.85</v>
      </c>
      <c r="O18" s="26">
        <f>E18*J18*638.29</f>
        <v>0</v>
      </c>
      <c r="P18" s="26"/>
      <c r="Q18" s="26">
        <f t="shared" si="1"/>
        <v>0</v>
      </c>
      <c r="R18" s="26"/>
      <c r="S18" s="44">
        <f t="shared" si="2"/>
        <v>61930.85</v>
      </c>
      <c r="T18" s="44">
        <f t="shared" si="3"/>
        <v>0</v>
      </c>
      <c r="U18" s="44">
        <f t="shared" si="4"/>
        <v>0</v>
      </c>
      <c r="V18" s="44">
        <f t="shared" si="5"/>
        <v>0</v>
      </c>
    </row>
    <row r="19" spans="1:22" ht="65.650000000000006" customHeight="1" x14ac:dyDescent="0.25">
      <c r="A19" s="15">
        <v>4</v>
      </c>
      <c r="B19" s="33" t="s">
        <v>20</v>
      </c>
      <c r="C19" s="25"/>
      <c r="D19" s="61">
        <v>10</v>
      </c>
      <c r="E19" s="61">
        <v>10</v>
      </c>
      <c r="F19" s="25">
        <v>0</v>
      </c>
      <c r="G19" s="25">
        <v>0</v>
      </c>
      <c r="H19" s="25"/>
      <c r="I19" s="25">
        <v>5</v>
      </c>
      <c r="J19" s="25">
        <v>7</v>
      </c>
      <c r="K19" s="25">
        <v>0</v>
      </c>
      <c r="L19" s="25">
        <v>0</v>
      </c>
      <c r="M19" s="26"/>
      <c r="N19" s="26">
        <f>D19*I19*619.28</f>
        <v>30964</v>
      </c>
      <c r="O19" s="26">
        <f>E19*J19*619.28</f>
        <v>43349.599999999999</v>
      </c>
      <c r="P19" s="26">
        <f t="shared" ref="P19" si="6">701.85*F19*K19</f>
        <v>0</v>
      </c>
      <c r="Q19" s="26">
        <f t="shared" si="1"/>
        <v>0</v>
      </c>
      <c r="R19" s="26"/>
      <c r="S19" s="44">
        <f t="shared" si="2"/>
        <v>30964</v>
      </c>
      <c r="T19" s="44">
        <f t="shared" si="3"/>
        <v>43349.599999999999</v>
      </c>
      <c r="U19" s="44">
        <f t="shared" si="4"/>
        <v>0</v>
      </c>
      <c r="V19" s="44">
        <f t="shared" si="5"/>
        <v>0</v>
      </c>
    </row>
    <row r="20" spans="1:22" ht="65.650000000000006" customHeight="1" x14ac:dyDescent="0.25">
      <c r="A20" s="15">
        <v>5</v>
      </c>
      <c r="B20" s="33" t="s">
        <v>30</v>
      </c>
      <c r="C20" s="25"/>
      <c r="D20" s="61">
        <v>0</v>
      </c>
      <c r="E20" s="61">
        <v>200</v>
      </c>
      <c r="F20" s="61">
        <v>45</v>
      </c>
      <c r="G20" s="25">
        <v>0</v>
      </c>
      <c r="H20" s="25"/>
      <c r="I20" s="25">
        <v>0</v>
      </c>
      <c r="J20" s="25">
        <v>7</v>
      </c>
      <c r="K20" s="25">
        <v>5</v>
      </c>
      <c r="L20" s="25">
        <v>0</v>
      </c>
      <c r="M20" s="26"/>
      <c r="N20" s="26"/>
      <c r="O20" s="26">
        <f>E20*J20*619.28</f>
        <v>866992</v>
      </c>
      <c r="P20" s="26">
        <f>495.42*F20*K20+2.75</f>
        <v>111472.25</v>
      </c>
      <c r="Q20" s="26">
        <f t="shared" si="1"/>
        <v>0</v>
      </c>
      <c r="R20" s="26"/>
      <c r="S20" s="44">
        <f t="shared" si="2"/>
        <v>0</v>
      </c>
      <c r="T20" s="44">
        <f t="shared" si="3"/>
        <v>866992</v>
      </c>
      <c r="U20" s="44">
        <f t="shared" si="4"/>
        <v>111472.25</v>
      </c>
      <c r="V20" s="44">
        <f t="shared" si="5"/>
        <v>0</v>
      </c>
    </row>
    <row r="21" spans="1:22" ht="65.650000000000006" customHeight="1" x14ac:dyDescent="0.25">
      <c r="A21" s="15">
        <v>6</v>
      </c>
      <c r="B21" s="33" t="s">
        <v>31</v>
      </c>
      <c r="C21" s="25"/>
      <c r="D21" s="61">
        <v>0</v>
      </c>
      <c r="E21" s="61"/>
      <c r="F21" s="61">
        <v>25</v>
      </c>
      <c r="G21" s="25">
        <v>0</v>
      </c>
      <c r="H21" s="25"/>
      <c r="I21" s="25">
        <v>0</v>
      </c>
      <c r="J21" s="25">
        <v>7</v>
      </c>
      <c r="K21" s="25">
        <v>5</v>
      </c>
      <c r="L21" s="25">
        <v>0</v>
      </c>
      <c r="M21" s="26"/>
      <c r="N21" s="26"/>
      <c r="O21" s="26">
        <f>E21*J21*619.28</f>
        <v>0</v>
      </c>
      <c r="P21" s="26">
        <f>495.42*F21*K21</f>
        <v>61927.5</v>
      </c>
      <c r="Q21" s="26">
        <f t="shared" si="1"/>
        <v>0</v>
      </c>
      <c r="R21" s="26"/>
      <c r="S21" s="44">
        <f t="shared" si="2"/>
        <v>0</v>
      </c>
      <c r="T21" s="44">
        <f t="shared" si="3"/>
        <v>0</v>
      </c>
      <c r="U21" s="44">
        <f t="shared" si="4"/>
        <v>61927.5</v>
      </c>
      <c r="V21" s="44">
        <f t="shared" si="5"/>
        <v>0</v>
      </c>
    </row>
    <row r="22" spans="1:22" ht="65.650000000000006" customHeight="1" x14ac:dyDescent="0.25">
      <c r="A22" s="15">
        <v>7</v>
      </c>
      <c r="B22" s="33" t="s">
        <v>32</v>
      </c>
      <c r="C22" s="25"/>
      <c r="D22" s="61">
        <v>0</v>
      </c>
      <c r="E22" s="61">
        <v>30</v>
      </c>
      <c r="F22" s="61">
        <v>25</v>
      </c>
      <c r="G22" s="25">
        <v>0</v>
      </c>
      <c r="H22" s="25"/>
      <c r="I22" s="25">
        <v>0</v>
      </c>
      <c r="J22" s="25">
        <v>7</v>
      </c>
      <c r="K22" s="25">
        <v>5</v>
      </c>
      <c r="L22" s="25">
        <v>0</v>
      </c>
      <c r="M22" s="26"/>
      <c r="N22" s="26"/>
      <c r="O22" s="26">
        <f>E22*J22*619.28</f>
        <v>130048.79999999999</v>
      </c>
      <c r="P22" s="26">
        <f>495.42*F22*K22</f>
        <v>61927.5</v>
      </c>
      <c r="Q22" s="26">
        <f t="shared" si="1"/>
        <v>0</v>
      </c>
      <c r="R22" s="26"/>
      <c r="S22" s="44">
        <f t="shared" si="2"/>
        <v>0</v>
      </c>
      <c r="T22" s="44">
        <f t="shared" si="3"/>
        <v>130048.79999999999</v>
      </c>
      <c r="U22" s="44">
        <f t="shared" si="4"/>
        <v>61927.5</v>
      </c>
      <c r="V22" s="44">
        <f t="shared" si="5"/>
        <v>0</v>
      </c>
    </row>
    <row r="23" spans="1:22" ht="70.150000000000006" customHeight="1" x14ac:dyDescent="0.25">
      <c r="A23" s="15">
        <v>8</v>
      </c>
      <c r="B23" s="33" t="s">
        <v>37</v>
      </c>
      <c r="C23" s="25"/>
      <c r="D23" s="61">
        <v>0</v>
      </c>
      <c r="E23" s="61">
        <v>30</v>
      </c>
      <c r="F23" s="61">
        <v>25</v>
      </c>
      <c r="G23" s="25">
        <v>0</v>
      </c>
      <c r="H23" s="25"/>
      <c r="I23" s="25">
        <v>0</v>
      </c>
      <c r="J23" s="25">
        <v>7</v>
      </c>
      <c r="K23" s="25">
        <v>5</v>
      </c>
      <c r="L23" s="25">
        <v>0</v>
      </c>
      <c r="M23" s="26"/>
      <c r="N23" s="26"/>
      <c r="O23" s="26">
        <f>E23*J23*619.28</f>
        <v>130048.79999999999</v>
      </c>
      <c r="P23" s="26">
        <f>495.42*F23*K23</f>
        <v>61927.5</v>
      </c>
      <c r="Q23" s="26">
        <f t="shared" si="1"/>
        <v>0</v>
      </c>
      <c r="R23" s="26"/>
      <c r="S23" s="44">
        <f t="shared" si="2"/>
        <v>0</v>
      </c>
      <c r="T23" s="44">
        <f t="shared" si="3"/>
        <v>130048.79999999999</v>
      </c>
      <c r="U23" s="44">
        <f t="shared" si="4"/>
        <v>61927.5</v>
      </c>
      <c r="V23" s="44">
        <f t="shared" si="5"/>
        <v>0</v>
      </c>
    </row>
    <row r="24" spans="1:22" ht="19.5" x14ac:dyDescent="0.25">
      <c r="A24" s="9"/>
      <c r="B24" s="16" t="s">
        <v>11</v>
      </c>
      <c r="C24" s="27">
        <f>SUM(C16:C17)</f>
        <v>0</v>
      </c>
      <c r="D24" s="25">
        <f>SUM(D16:D23)</f>
        <v>40</v>
      </c>
      <c r="E24" s="25">
        <f>SUM(E16:E23)</f>
        <v>340</v>
      </c>
      <c r="F24" s="25">
        <f>SUM(F16:F23)</f>
        <v>120</v>
      </c>
      <c r="G24" s="25">
        <f>SUM(G16:G23)</f>
        <v>0</v>
      </c>
      <c r="H24" s="25"/>
      <c r="I24" s="25">
        <f>SUM(I16:I23)</f>
        <v>15</v>
      </c>
      <c r="J24" s="25">
        <f>SUM(J16:J23)</f>
        <v>49</v>
      </c>
      <c r="K24" s="25">
        <f>SUM(K16:K23)</f>
        <v>25</v>
      </c>
      <c r="L24" s="25">
        <f>SUM(L16:L23)</f>
        <v>0</v>
      </c>
      <c r="M24" s="38">
        <f>SUM(M16:M17)</f>
        <v>0</v>
      </c>
      <c r="N24" s="38">
        <f>SUM(N16:N23)</f>
        <v>123858.85</v>
      </c>
      <c r="O24" s="38">
        <f>SUM(O16:O23)</f>
        <v>1473886.4000000001</v>
      </c>
      <c r="P24" s="38">
        <f>SUM(P16:P23)</f>
        <v>297254.75</v>
      </c>
      <c r="Q24" s="38">
        <f>SUM(Q16:Q23)</f>
        <v>0</v>
      </c>
      <c r="R24" s="38" t="e">
        <f>SUM(R16:R17)</f>
        <v>#REF!</v>
      </c>
      <c r="S24" s="38">
        <f>SUM(S16:S23)</f>
        <v>123858.85</v>
      </c>
      <c r="T24" s="38">
        <f>SUM(T16:T23)</f>
        <v>1473886.4000000001</v>
      </c>
      <c r="U24" s="38">
        <f>SUM(U16:U23)</f>
        <v>297254.75</v>
      </c>
      <c r="V24" s="38">
        <f>SUM(V16:V23)</f>
        <v>0</v>
      </c>
    </row>
    <row r="25" spans="1:22" ht="19.5" x14ac:dyDescent="0.3">
      <c r="A25" s="7"/>
      <c r="B25" s="17" t="s">
        <v>16</v>
      </c>
      <c r="C25" s="28"/>
      <c r="D25" s="28"/>
      <c r="E25" s="28"/>
      <c r="F25" s="28"/>
      <c r="G25" s="29">
        <f>D24+E24+G24+F24</f>
        <v>500</v>
      </c>
      <c r="H25" s="28"/>
      <c r="I25" s="28"/>
      <c r="J25" s="28"/>
      <c r="K25" s="28"/>
      <c r="L25" s="28">
        <f>I24+J24+L24+K24</f>
        <v>89</v>
      </c>
      <c r="M25" s="30"/>
      <c r="N25" s="30"/>
      <c r="O25" s="31"/>
      <c r="P25" s="31"/>
      <c r="Q25" s="32">
        <f>N24+O24+P24+Q24</f>
        <v>1895000.0000000002</v>
      </c>
      <c r="R25" s="30"/>
      <c r="S25" s="30"/>
      <c r="T25" s="31"/>
      <c r="U25" s="31"/>
      <c r="V25" s="32">
        <f>S24+T24</f>
        <v>1597745.2500000002</v>
      </c>
    </row>
    <row r="26" spans="1:22" ht="18.75" x14ac:dyDescent="0.3">
      <c r="A26" s="7"/>
      <c r="B26" s="17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3"/>
      <c r="N26" s="23"/>
      <c r="O26" s="24"/>
      <c r="P26" s="24"/>
      <c r="Q26" s="24"/>
      <c r="R26" s="23"/>
      <c r="S26" s="23"/>
      <c r="T26" s="24"/>
      <c r="U26" s="45"/>
      <c r="V26" s="24"/>
    </row>
    <row r="27" spans="1:22" x14ac:dyDescent="0.25">
      <c r="A27" s="7"/>
      <c r="B27" s="17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1"/>
      <c r="N27" s="11"/>
      <c r="O27" s="12"/>
      <c r="P27" s="12">
        <v>297254.75</v>
      </c>
      <c r="Q27" s="12"/>
      <c r="R27" s="11"/>
      <c r="S27" s="12">
        <f>S24/D24*0.15</f>
        <v>464.4706875</v>
      </c>
      <c r="T27" s="12">
        <f>T24/E24*0.15</f>
        <v>650.24400000000003</v>
      </c>
      <c r="U27" s="45">
        <f>U24/F24*0.15</f>
        <v>371.56843750000002</v>
      </c>
      <c r="V27" s="12" t="e">
        <f>V24/G24*0.15</f>
        <v>#DIV/0!</v>
      </c>
    </row>
    <row r="28" spans="1:22" x14ac:dyDescent="0.25">
      <c r="A28" s="7"/>
      <c r="B28" s="17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1"/>
      <c r="N28" s="11"/>
      <c r="O28" s="12"/>
      <c r="P28" s="12"/>
      <c r="Q28" s="12"/>
      <c r="R28" s="11"/>
      <c r="S28" s="11"/>
      <c r="T28" s="12"/>
      <c r="U28" s="12"/>
      <c r="V28" s="12"/>
    </row>
    <row r="29" spans="1:22" x14ac:dyDescent="0.25">
      <c r="B29" s="8"/>
      <c r="C29" s="6"/>
      <c r="D29" s="6"/>
      <c r="E29" s="10"/>
      <c r="F29" s="10"/>
      <c r="G29" s="10"/>
      <c r="H29" s="10"/>
      <c r="I29" s="10"/>
      <c r="J29" s="10"/>
      <c r="K29" s="10"/>
      <c r="L29" s="10"/>
      <c r="M29" s="11"/>
      <c r="N29" s="11"/>
      <c r="O29" s="12"/>
      <c r="P29" s="12"/>
      <c r="Q29" s="12"/>
      <c r="R29" s="11"/>
      <c r="S29" s="11"/>
      <c r="T29" s="12"/>
      <c r="U29" s="12"/>
      <c r="V29" s="12"/>
    </row>
    <row r="30" spans="1:22" ht="33.75" x14ac:dyDescent="0.3">
      <c r="A30" s="1" t="s">
        <v>12</v>
      </c>
      <c r="B30" s="4" t="s">
        <v>24</v>
      </c>
      <c r="C30" s="35">
        <v>410</v>
      </c>
      <c r="D30" s="40">
        <v>619.28</v>
      </c>
      <c r="Q30" s="1" t="s">
        <v>26</v>
      </c>
      <c r="R30" s="60"/>
      <c r="S30" s="60"/>
      <c r="T30" s="60"/>
      <c r="U30" s="60"/>
      <c r="V30" s="60"/>
    </row>
    <row r="31" spans="1:22" ht="33.75" x14ac:dyDescent="0.3">
      <c r="B31" s="4" t="s">
        <v>25</v>
      </c>
      <c r="C31" s="35"/>
      <c r="D31" s="40">
        <v>619.28</v>
      </c>
      <c r="R31" s="60"/>
      <c r="S31" s="60"/>
      <c r="T31" s="60"/>
      <c r="U31" s="60"/>
      <c r="V31" s="60"/>
    </row>
    <row r="32" spans="1:22" ht="33.75" x14ac:dyDescent="0.3">
      <c r="B32" s="4" t="s">
        <v>23</v>
      </c>
      <c r="C32" s="35"/>
      <c r="D32" s="40">
        <v>495.42</v>
      </c>
    </row>
    <row r="33" spans="1:22" ht="27" customHeight="1" x14ac:dyDescent="0.3">
      <c r="B33" s="4" t="s">
        <v>29</v>
      </c>
      <c r="C33" s="35"/>
      <c r="D33" s="40"/>
    </row>
    <row r="34" spans="1:22" ht="33.75" x14ac:dyDescent="0.3">
      <c r="B34" s="4" t="s">
        <v>17</v>
      </c>
      <c r="C34" s="37">
        <v>0</v>
      </c>
      <c r="D34" s="40">
        <f>S27</f>
        <v>464.4706875</v>
      </c>
      <c r="N34" s="34"/>
      <c r="O34" s="34"/>
      <c r="P34" s="34"/>
      <c r="Q34" s="34"/>
    </row>
    <row r="35" spans="1:22" ht="33.75" x14ac:dyDescent="0.3">
      <c r="B35" s="4" t="s">
        <v>18</v>
      </c>
      <c r="C35" s="35">
        <v>956.67</v>
      </c>
      <c r="D35" s="40">
        <f>T27</f>
        <v>650.24400000000003</v>
      </c>
    </row>
    <row r="36" spans="1:22" ht="33.75" x14ac:dyDescent="0.3">
      <c r="B36" s="4" t="s">
        <v>19</v>
      </c>
      <c r="C36" s="37">
        <v>341.35</v>
      </c>
      <c r="D36" s="40">
        <f>U27</f>
        <v>371.56843750000002</v>
      </c>
    </row>
    <row r="37" spans="1:22" ht="33.75" x14ac:dyDescent="0.3">
      <c r="B37" s="4" t="s">
        <v>21</v>
      </c>
      <c r="C37" s="1">
        <v>341.67</v>
      </c>
      <c r="D37" s="40"/>
    </row>
    <row r="39" spans="1:22" x14ac:dyDescent="0.25">
      <c r="A39" s="53" t="s">
        <v>15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41"/>
      <c r="V39" s="19"/>
    </row>
    <row r="40" spans="1:22" x14ac:dyDescent="0.25">
      <c r="A40" s="5">
        <v>45698</v>
      </c>
      <c r="B40" s="4" t="s">
        <v>38</v>
      </c>
    </row>
    <row r="41" spans="1:22" x14ac:dyDescent="0.25">
      <c r="A41" s="39"/>
      <c r="B41" s="39"/>
    </row>
  </sheetData>
  <mergeCells count="17">
    <mergeCell ref="R14:V14"/>
    <mergeCell ref="A39:T39"/>
    <mergeCell ref="A10:T10"/>
    <mergeCell ref="A7:T7"/>
    <mergeCell ref="A8:T8"/>
    <mergeCell ref="A9:T9"/>
    <mergeCell ref="A14:A15"/>
    <mergeCell ref="B14:B15"/>
    <mergeCell ref="C14:G14"/>
    <mergeCell ref="H14:L14"/>
    <mergeCell ref="M14:Q14"/>
    <mergeCell ref="R30:V31"/>
    <mergeCell ref="T5:U5"/>
    <mergeCell ref="R1:T1"/>
    <mergeCell ref="R2:T2"/>
    <mergeCell ref="R3:T3"/>
    <mergeCell ref="R4:U4"/>
  </mergeCells>
  <pageMargins left="0.51181102362204722" right="0.51181102362204722" top="0.74803149606299213" bottom="0.35433070866141736" header="0.31496062992125984" footer="0.31496062992125984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2025-10-09T06:27:18Z</dcterms:modified>
</cp:coreProperties>
</file>