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195" windowHeight="7815" activeTab="1"/>
  </bookViews>
  <sheets>
    <sheet name="поясн" sheetId="1" r:id="rId1"/>
    <sheet name="ведомст" sheetId="2" r:id="rId2"/>
    <sheet name="функц" sheetId="3" r:id="rId3"/>
  </sheets>
  <definedNames>
    <definedName name="_xlnm.Print_Area" localSheetId="1">'ведомст'!$A$1:$I$355</definedName>
  </definedNames>
  <calcPr fullCalcOnLoad="1"/>
</workbook>
</file>

<file path=xl/sharedStrings.xml><?xml version="1.0" encoding="utf-8"?>
<sst xmlns="http://schemas.openxmlformats.org/spreadsheetml/2006/main" count="6570" uniqueCount="298">
  <si>
    <t xml:space="preserve"> 00</t>
  </si>
  <si>
    <t>Учебно-методические кабинеты, центральные бухгалтерии, группы хозяйственного обслуживания, учебные фильмотеки</t>
  </si>
  <si>
    <t>Обеспечение деятельности подведомственных учреждений</t>
  </si>
  <si>
    <t>Центральный аппарат</t>
  </si>
  <si>
    <t>520</t>
  </si>
  <si>
    <t>Мероприятия в области здравоохранения, спорта и физической культуры, туризма</t>
  </si>
  <si>
    <t>Наименование</t>
  </si>
  <si>
    <t>Раздел</t>
  </si>
  <si>
    <t>01</t>
  </si>
  <si>
    <t>06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</si>
  <si>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</si>
  <si>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</si>
  <si>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</si>
  <si>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</si>
  <si>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</si>
  <si>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</si>
  <si>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</si>
  <si>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</si>
  <si>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</si>
  <si>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</si>
  <si>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</si>
  <si>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</si>
  <si>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</si>
  <si>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</si>
  <si>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</si>
  <si>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</si>
  <si>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</si>
  <si>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</si>
  <si>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</si>
  <si>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452</t>
  </si>
  <si>
    <t>457</t>
  </si>
  <si>
    <t>001</t>
  </si>
  <si>
    <t>005</t>
  </si>
  <si>
    <t>00</t>
  </si>
  <si>
    <t>расходы по основной деятельности</t>
  </si>
  <si>
    <t>Образование</t>
  </si>
  <si>
    <t>Дошкольное образование</t>
  </si>
  <si>
    <t>Детские дошкольные учреждения</t>
  </si>
  <si>
    <t>420</t>
  </si>
  <si>
    <t>Общее образование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</si>
  <si>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</si>
  <si>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</si>
  <si>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</si>
  <si>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</si>
  <si>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</si>
  <si>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</si>
  <si>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Другие вопросы в области образования</t>
  </si>
  <si>
    <t>Культура</t>
  </si>
  <si>
    <t>Библиотеки</t>
  </si>
  <si>
    <t>442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</si>
  <si>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</si>
  <si>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</si>
  <si>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</si>
  <si>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</si>
  <si>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505</t>
  </si>
  <si>
    <t>Национальная экономика</t>
  </si>
  <si>
    <t>Доплаты к пенсиям муниципальных служащих</t>
  </si>
  <si>
    <t>Иные безвозмездные и безвозвратные перечисления</t>
  </si>
  <si>
    <t>795</t>
  </si>
  <si>
    <t>Целевые программы муниципальных образований</t>
  </si>
  <si>
    <t>11</t>
  </si>
  <si>
    <t>Администрация муниципального образования "Суоярвский район"</t>
  </si>
  <si>
    <t>Приложение № 5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</si>
  <si>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</si>
  <si>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</si>
  <si>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</si>
  <si>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</si>
  <si>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</si>
  <si>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</si>
  <si>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30</t>
  </si>
  <si>
    <t>Социальная помощь</t>
  </si>
  <si>
    <t>36</t>
  </si>
  <si>
    <t>99</t>
  </si>
  <si>
    <t>Доплаты к пенсиям, дополнительное пенсионное обеспечение</t>
  </si>
  <si>
    <t>491</t>
  </si>
  <si>
    <t>80</t>
  </si>
  <si>
    <t>Социальные выплаты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</si>
  <si>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</si>
  <si>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</si>
  <si>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</t>
  </si>
  <si>
    <t>Выполнение функций органами местного самоуправления</t>
  </si>
  <si>
    <t>Районная программа "Адресная соцпомощь"</t>
  </si>
  <si>
    <t>022</t>
  </si>
  <si>
    <t>079</t>
  </si>
  <si>
    <t>Выравнивание бюджетной обеспеченности</t>
  </si>
  <si>
    <t>516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</si>
  <si>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</si>
  <si>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</si>
  <si>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500</t>
  </si>
  <si>
    <t>008</t>
  </si>
  <si>
    <t>Приложение № 6</t>
  </si>
  <si>
    <t>Прочие расходы</t>
  </si>
  <si>
    <t>013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</si>
  <si>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</si>
  <si>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 xml:space="preserve">Фонд финансовой поддержки 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</si>
  <si>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</si>
  <si>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</si>
  <si>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</si>
  <si>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070</t>
  </si>
  <si>
    <t>Резервные фонды местных администраций</t>
  </si>
  <si>
    <t>006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</si>
  <si>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</si>
  <si>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</si>
  <si>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 xml:space="preserve">Социальные выплаты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</si>
  <si>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</si>
  <si>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</si>
  <si>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31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</si>
  <si>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</si>
  <si>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</si>
  <si>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017</t>
  </si>
  <si>
    <t>образования "Суоярвский район"</t>
  </si>
  <si>
    <t xml:space="preserve">к решению Совета депутатов муниципального   </t>
  </si>
  <si>
    <t>(рублей)</t>
  </si>
  <si>
    <t>Выполнение функций органами местного самоуправления (меропр. по обеспечению безопасности людей на водных объектах Суоярвское городское поселение)</t>
  </si>
  <si>
    <t>Выполнение функций органами местного самоуправления (Создание, содержание и организация деятельности аварийно-спасательных служб Городское поселение)</t>
  </si>
  <si>
    <t>Выполнение функций бюджетными учреждениями (платные услуги)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</si>
  <si>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</si>
  <si>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</si>
  <si>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Выполнение функций органами местного самоуправления (на формирование и исполнение бюджетов поселений)</t>
  </si>
  <si>
    <t>Руководство и управление в сфере установленных функций</t>
  </si>
  <si>
    <t>024</t>
  </si>
  <si>
    <t>Мероприятия в сфере культуры</t>
  </si>
  <si>
    <t>Обслуживание государственного и муниципального долга</t>
  </si>
  <si>
    <t>065</t>
  </si>
  <si>
    <t>Обеспечение жильем молодых семей" на 2011-2015 гг</t>
  </si>
  <si>
    <t>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</si>
  <si>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на ежемесячное денежное вознаграждение за классное руководство в МОУ</t>
  </si>
  <si>
    <t>Развитие культуры на 2011-2015 гг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</si>
  <si>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</si>
  <si>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</si>
  <si>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</si>
  <si>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</si>
  <si>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</si>
  <si>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</si>
  <si>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</si>
  <si>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</si>
  <si>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</si>
  <si>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</si>
  <si>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</si>
  <si>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</si>
  <si>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</si>
  <si>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Процентные платежи по муниципальному долгу</t>
  </si>
  <si>
    <t>Мероприятия по предупреждению и ликвидации последствий чрезвычайных ситуаций и стихийных бедствий</t>
  </si>
  <si>
    <t>218</t>
  </si>
  <si>
    <t>Мероприятия по гражданской обороне</t>
  </si>
  <si>
    <t>219</t>
  </si>
  <si>
    <t>Выполнение функций органами местного самоуправления  (меропр.по гражд.обороне, защите населения и террит.поселения от ЧС городское поселение)</t>
  </si>
  <si>
    <t>Поисковые и аварийно-спасательные учреждения</t>
  </si>
  <si>
    <t>302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</si>
  <si>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</si>
  <si>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Ведомственные целевые программы</t>
  </si>
  <si>
    <t>532</t>
  </si>
  <si>
    <t>Программа оказания гражданам государственной социальной помощи "Адресная социальная помощь"</t>
  </si>
  <si>
    <t>за счет собственных</t>
  </si>
  <si>
    <t>за сч.платных</t>
  </si>
  <si>
    <t>за сч целевых от РК</t>
  </si>
  <si>
    <t>за сч целевых от поселений</t>
  </si>
  <si>
    <t xml:space="preserve">Мероприятия в сфере образования </t>
  </si>
  <si>
    <t>Энергосбережение и повышение энергетической эффективности до 2015 года</t>
  </si>
  <si>
    <t>530</t>
  </si>
  <si>
    <t>004</t>
  </si>
  <si>
    <t>Выполнение функций казенными учреждениями</t>
  </si>
  <si>
    <t>Выполнение функций казенными учреждениями (платные услуги)</t>
  </si>
  <si>
    <t>85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</si>
  <si>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</si>
  <si>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бюджетным учреждениям на финансовое обеспечение выполнения муниципального задания</t>
  </si>
  <si>
    <t>110</t>
  </si>
  <si>
    <t>95</t>
  </si>
  <si>
    <t>Публичные обязательства перед физическим лицом, подлежащие исполнению в денежной форме бюджетным учреждениям</t>
  </si>
  <si>
    <t>Субсидии на обеспечение молоком (заменяющими продуктами) обучающихся общеобразовательных учреждений</t>
  </si>
  <si>
    <t>Программа "Энергосбережение и повышение энергетической эффективности до 2015 года"</t>
  </si>
  <si>
    <t>Районная программа "Развитие и поддержка малого и среднего предпринимательства"</t>
  </si>
  <si>
    <t>Субсидии юридическим лицам (за исключением субсидий муниципальным учреждениям)</t>
  </si>
  <si>
    <t>Резервные целевые средства (на софинансирование субсидий, выделяемых району из бюджета РК)</t>
  </si>
  <si>
    <t xml:space="preserve">Распределение бюджетных ассигнований по разделам и подразделам, целевым статьям и видам расходов классификации расходов бюджетов на 2013 год </t>
  </si>
  <si>
    <t>МКУ "Хозяйственная группа"</t>
  </si>
  <si>
    <t xml:space="preserve">Выполнение функций органами местного самоуправления </t>
  </si>
  <si>
    <t>870</t>
  </si>
  <si>
    <t>Комплексная безопасность МОУ Суоярвского района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</si>
  <si>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</si>
  <si>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</si>
  <si>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"Подписка на 2013-2015 года"</t>
  </si>
  <si>
    <t>"Комплектование библиотечных фондов на 2013-2015 года"</t>
  </si>
  <si>
    <t>310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</si>
  <si>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</si>
  <si>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21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</si>
  <si>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</si>
  <si>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Выполнение функций органами местного самоуправления (Средства,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поселения)</t>
  </si>
  <si>
    <t>Выполнение функций органами местного самоуправления (на организацию в границах поселения электро-, тепло-, газо- и водоснабжения населения, водоотведения, снабжения населения топливом)</t>
  </si>
  <si>
    <t>Молодежная политика и оздоровление детей</t>
  </si>
  <si>
    <t>Районная программа "Молодежь Суоярвского района"</t>
  </si>
  <si>
    <t>Районная программа " Ветеран"</t>
  </si>
  <si>
    <t>Реализация районных программ "Комплексная программа по профилактике правонарушений", "Береги себя", "Безопасность дорожного движения"</t>
  </si>
  <si>
    <t>Ведомственная структура расходов бюджета муниципального образования "Суоярвский район" на 2013 год по разделам и подразделам, целевым статьям и видам расходов классификации расходов бюджетов</t>
  </si>
  <si>
    <t>612</t>
  </si>
  <si>
    <t>Субсидии бюджетным учреждениям на иные цели</t>
  </si>
  <si>
    <t>ПОЯСНИТЕЛЬНАЯ ЗАПИСКА ПО РАСХОДАМ</t>
  </si>
  <si>
    <t>расходы с поправками</t>
  </si>
  <si>
    <t>Отклонение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</si>
  <si>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</si>
  <si>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Субсидия на выравнивание муниципальных образований</t>
  </si>
  <si>
    <t>Коммунальное хозяйство</t>
  </si>
  <si>
    <t>Объекты коммунальной инфраструктуры</t>
  </si>
  <si>
    <t>45</t>
  </si>
  <si>
    <t>003</t>
  </si>
  <si>
    <t>40</t>
  </si>
  <si>
    <t>Субсидии на софинансирование объектов капитального строительства муниципальной собственности</t>
  </si>
  <si>
    <t>Софинансирование за счет средств местного бюджета субсидии на подготовку объектов ЖКХ к осенне-зимнему периоду 2012-2013 годы</t>
  </si>
  <si>
    <t>Дополнительная поддержка на реализацию мер, предусмотренных  Указом Президента  Российской Федерации от 7 мая 2012 года № 597 «О мероприятиях по реализации государственной социальной политики»</t>
  </si>
  <si>
    <t>Субсидия на выравнивание бюджетной обеспеченности</t>
  </si>
  <si>
    <t>Субсидии бюджетным учреждениям на иные цели за счет бюджета РК</t>
  </si>
  <si>
    <t>Выполнение функций казенными учреждениями за счет ФБ</t>
  </si>
  <si>
    <t>Субсидии бюджетным учреждениям на иные цели за счет ФБ</t>
  </si>
  <si>
    <t xml:space="preserve">Субсидии бюджетным учреждениям на иные цели </t>
  </si>
  <si>
    <t>за счет остатка на 01.01.2013 года</t>
  </si>
  <si>
    <t>Выполнение функций органами местного самоуправления (за счет остатка на 01.01.2013)</t>
  </si>
  <si>
    <t>Субсидии на развитие дошкольного образования</t>
  </si>
  <si>
    <t>Выполнение функций казенными учреждениями (за счет остатка на 01.01.2013)</t>
  </si>
  <si>
    <t>Социальные выплаты (за счет остатка на 01.01.2013)</t>
  </si>
  <si>
    <t>Субсидии на осуществление первоочередных мероприятий по выполнению наказов избирателей (за счет переданных полномочий от  Вешкельского поселения)</t>
  </si>
  <si>
    <t>Федеральные целевые программы</t>
  </si>
  <si>
    <t>100</t>
  </si>
  <si>
    <t>Подпрограмма "Обеспечение жильем молодых семей"</t>
  </si>
  <si>
    <t>88</t>
  </si>
  <si>
    <t>20</t>
  </si>
  <si>
    <t>Региональные целевые программы</t>
  </si>
  <si>
    <t>522</t>
  </si>
  <si>
    <t>Обеспечение жильем молодых семей за счет средст бюджета РК</t>
  </si>
  <si>
    <t>Субсидии на подготовку объектов ЖКХ к осенне-зимнему периоду 2012-2013 годы</t>
  </si>
  <si>
    <t>Иные межбюджетные трансферты (за счет остатка на 01.01.2013 г)</t>
  </si>
  <si>
    <t>субсидии на социально-экономическое развитие территории (ремонт кровли здания детского сада)</t>
  </si>
  <si>
    <t>субсидии бюджетам муниципальных районов и городских округов на обеспечение дополнительных выплат к заработной плате тренеров-преподавателей детско-юношеских спортивных школ</t>
  </si>
  <si>
    <t>Субсидии бюджетным учреждениям на иные цели (за счет остатка на 01.01.2013)</t>
  </si>
  <si>
    <t>Реализация программы "Развитие и поддержка малого и среднего предпринимательства" за счет средств  бюджета РК</t>
  </si>
  <si>
    <t>Мероприятия в области строительства, архитектуры и градостроительства</t>
  </si>
  <si>
    <t>338</t>
  </si>
  <si>
    <t>Жилищное хозяйство</t>
  </si>
  <si>
    <t>Мероприятия по переселению граждан из аварийного жилищного фонда (Государственная корпорация "Фонд содействия реформирования ЖКХ")</t>
  </si>
  <si>
    <t>098</t>
  </si>
  <si>
    <t>Субсидии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</si>
  <si>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524</t>
  </si>
  <si>
    <t>Софинансирование за счет средств местного бюджета средств дополнительной поддержки на реализацию мер, предусмотренных  Указом Президента  Российской Федерации от 7 мая 2012 года № 597 «О мероприятиях по реализации государственной социальной политики»</t>
  </si>
  <si>
    <t>Софинансирование за счет средств местного бюджета субсидии на развитие дошкольного образования</t>
  </si>
  <si>
    <t>субсидии бюджетам муниципальных районов на дополнительную поддержку развития дополнительного образования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</si>
  <si>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</si>
  <si>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Софинансирование за счет средств местного бюджета субсидии на питание школьников в рамках РЦП "Адресная социальная помощь"</t>
  </si>
  <si>
    <t>Софинансирование за счет средств местного бюджетасубсидии бюджетам муниципальных районов на дополнительную поддержку развития дополнительного образования</t>
  </si>
  <si>
    <t>Субсидии на организацию отдыха детей в каникулярное время</t>
  </si>
  <si>
    <t>Мероприятия в сфере образования</t>
  </si>
  <si>
    <t>Прочие межбюджетные трансферты общего характера</t>
  </si>
  <si>
    <t>Осуществление первоочередных мероприятий по выполнению поступивших в период избирательной кампании наказов избирателей</t>
  </si>
  <si>
    <t>15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</si>
  <si>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(городу на ПСД по строительству теплотрассы)</t>
  </si>
  <si>
    <t>Национальная безопасность и правоохранительная деятельность</t>
  </si>
  <si>
    <t>Обеспечение пожарной безопасности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</si>
  <si>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(Вешкелица на ПСД по строительству пожарного депо)</t>
  </si>
  <si>
    <t>Дорожное хозяйство(дорожные фонды)</t>
  </si>
  <si>
    <t>Субсидия на реализацию программы "Развитие дорожного хозяйства Республики Карелия до 2015 года"</t>
  </si>
  <si>
    <t>Софинансирование за счет средств местного бюджетаСубсидии на организацию отдыха детей в каникулярное время</t>
  </si>
  <si>
    <t>Кинематография</t>
  </si>
  <si>
    <t>440</t>
  </si>
  <si>
    <t>Учреждения культуры и мероприятия в сфере культуры и кинематографии</t>
  </si>
  <si>
    <t>Здравоохранение</t>
  </si>
  <si>
    <t>Стационарная медицинская помощь</t>
  </si>
  <si>
    <t>470</t>
  </si>
  <si>
    <t xml:space="preserve">Иные межбюджетные трансферты </t>
  </si>
  <si>
    <t>Средства, передаваемые бюджету муниципального района на организацию уличного освещения в границах населенных пунктов поселения</t>
  </si>
  <si>
    <t>Модернизация региональных систем общего образования</t>
  </si>
  <si>
    <t>Субсидия на модернизацию региональных систем общего образования</t>
  </si>
  <si>
    <t>Софинансирование за счет средств местного бюджета субсидии на модернизацию региональных систем общего образования</t>
  </si>
  <si>
    <t>436</t>
  </si>
  <si>
    <t>523</t>
  </si>
  <si>
    <t>Дворцы и дома культуры, другие учреждения культуры и средств массовой информации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</si>
  <si>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</si>
  <si>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</si>
  <si>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РФ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</si>
  <si>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</si>
  <si>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</si>
  <si>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</si>
  <si>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020</t>
  </si>
  <si>
    <t>Субсидия на реализацию программы "Безопасность дорожного движения в Республике Карелия до 2015 года"</t>
  </si>
  <si>
    <t>24</t>
  </si>
  <si>
    <t>Реализация программы "Развитие и поддержка малого и среднего предпринимательства" за счет средств федерального бюджета</t>
  </si>
  <si>
    <t>345</t>
  </si>
  <si>
    <t>Благоустройство</t>
  </si>
  <si>
    <t>Уличное освещение</t>
  </si>
  <si>
    <t>600</t>
  </si>
  <si>
    <t>Субсидия на реализацию государственной программы РФ "Доступная среда" на 2011-2015 года (средства федерального бюджета)</t>
  </si>
  <si>
    <t>Субсидия на реализацию государственной программы РФ "Доступная среда" на 2011-2015 года (средства бюджета РК)</t>
  </si>
  <si>
    <t>90</t>
  </si>
  <si>
    <t>Государственная поддержка муниципальных учреждений культуры, находящихся на территориях сельских поселений (для Поросозерского сельского поселения)</t>
  </si>
  <si>
    <t>16</t>
  </si>
  <si>
    <t>Проведение мероприятий БЦП "Развитие сферы культуры в РК на период до 2012 года"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</si>
  <si>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(Лоймола погашение задолженности по ЗП)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</si>
  <si>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(городу на ПСД по строительству теплотрассы -540990,5, строительство теплотрассы - 1422 т.р.)</t>
  </si>
  <si>
    <t>МБТ для прил 8</t>
  </si>
  <si>
    <t>субв</t>
  </si>
  <si>
    <t>иные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</si>
</sst>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</numFmts>
  <fonts count="60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1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9"/>
      <color indexed="17"/>
      <name val="Arial"/>
      <family val="2"/>
    </font>
    <font>
      <sz val="10"/>
      <color indexed="36"/>
      <name val="Times New Roman"/>
      <family val="1"/>
    </font>
    <font>
      <sz val="12"/>
      <color indexed="12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i/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370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2" fillId="32" borderId="10" xfId="0" applyNumberFormat="1" applyFont="1" applyFill="1" applyBorder="1" applyAlignment="1" applyProtection="1">
      <alignment horizontal="center" vertical="top"/>
      <protection locked="0"/>
    </xf>
    <xf numFmtId="49" fontId="3" fillId="32" borderId="12" xfId="0" applyNumberFormat="1" applyFont="1" applyFill="1" applyBorder="1" applyAlignment="1">
      <alignment horizontal="left" vertical="top"/>
    </xf>
    <xf numFmtId="49" fontId="3" fillId="32" borderId="12" xfId="0" applyNumberFormat="1" applyFont="1" applyFill="1" applyBorder="1" applyAlignment="1">
      <alignment horizontal="center" vertical="top"/>
    </xf>
    <xf numFmtId="49" fontId="13" fillId="0" borderId="10" xfId="0" applyNumberFormat="1" applyFont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1" xfId="0" applyFont="1" applyBorder="1" applyAlignment="1">
      <alignment horizontal="left" vertical="top" wrapText="1"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" fontId="1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 vertical="top"/>
    </xf>
    <xf numFmtId="4" fontId="12" fillId="32" borderId="10" xfId="0" applyNumberFormat="1" applyFont="1" applyFill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" fontId="3" fillId="32" borderId="10" xfId="0" applyNumberFormat="1" applyFont="1" applyFill="1" applyBorder="1" applyAlignment="1">
      <alignment vertical="top"/>
    </xf>
    <xf numFmtId="4" fontId="2" fillId="0" borderId="13" xfId="0" applyNumberFormat="1" applyFont="1" applyBorder="1" applyAlignment="1">
      <alignment vertical="top"/>
    </xf>
    <xf numFmtId="49" fontId="2" fillId="0" borderId="13" xfId="0" applyNumberFormat="1" applyFont="1" applyFill="1" applyBorder="1" applyAlignment="1" applyProtection="1">
      <alignment horizontal="center" vertical="top"/>
      <protection locked="0"/>
    </xf>
    <xf numFmtId="49" fontId="2" fillId="0" borderId="13" xfId="0" applyNumberFormat="1" applyFont="1" applyFill="1" applyBorder="1" applyAlignment="1">
      <alignment horizontal="center" vertical="top"/>
    </xf>
    <xf numFmtId="49" fontId="7" fillId="0" borderId="13" xfId="0" applyNumberFormat="1" applyFont="1" applyFill="1" applyBorder="1" applyAlignment="1">
      <alignment horizontal="center" vertical="top"/>
    </xf>
    <xf numFmtId="4" fontId="2" fillId="0" borderId="13" xfId="0" applyNumberFormat="1" applyFont="1" applyFill="1" applyBorder="1" applyAlignment="1">
      <alignment vertical="top"/>
    </xf>
    <xf numFmtId="49" fontId="8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4" xfId="0" applyNumberFormat="1" applyFont="1" applyFill="1" applyBorder="1" applyAlignment="1" applyProtection="1">
      <alignment horizontal="center" vertical="center" textRotation="90" wrapText="1"/>
      <protection/>
    </xf>
    <xf numFmtId="3" fontId="16" fillId="0" borderId="15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4" fontId="17" fillId="0" borderId="10" xfId="0" applyNumberFormat="1" applyFont="1" applyBorder="1" applyAlignment="1">
      <alignment vertical="top"/>
    </xf>
    <xf numFmtId="49" fontId="17" fillId="0" borderId="10" xfId="0" applyNumberFormat="1" applyFont="1" applyFill="1" applyBorder="1" applyAlignment="1" applyProtection="1">
      <alignment horizontal="center" vertical="top"/>
      <protection locked="0"/>
    </xf>
    <xf numFmtId="49" fontId="17" fillId="0" borderId="10" xfId="0" applyNumberFormat="1" applyFont="1" applyBorder="1" applyAlignment="1">
      <alignment horizontal="center" vertical="top"/>
    </xf>
    <xf numFmtId="49" fontId="17" fillId="0" borderId="10" xfId="0" applyNumberFormat="1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 horizontal="left" vertical="top" wrapText="1"/>
    </xf>
    <xf numFmtId="49" fontId="17" fillId="0" borderId="16" xfId="0" applyNumberFormat="1" applyFont="1" applyFill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 applyProtection="1">
      <alignment horizontal="center" vertical="top"/>
      <protection locked="0"/>
    </xf>
    <xf numFmtId="49" fontId="17" fillId="0" borderId="13" xfId="0" applyNumberFormat="1" applyFont="1" applyBorder="1" applyAlignment="1">
      <alignment horizontal="center" vertical="top"/>
    </xf>
    <xf numFmtId="49" fontId="11" fillId="0" borderId="16" xfId="0" applyNumberFormat="1" applyFont="1" applyFill="1" applyBorder="1" applyAlignment="1" applyProtection="1">
      <alignment horizontal="center" vertical="top"/>
      <protection/>
    </xf>
    <xf numFmtId="49" fontId="7" fillId="0" borderId="16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 applyProtection="1">
      <alignment horizontal="center" vertical="top"/>
      <protection/>
    </xf>
    <xf numFmtId="49" fontId="17" fillId="0" borderId="16" xfId="0" applyNumberFormat="1" applyFont="1" applyFill="1" applyBorder="1" applyAlignment="1" applyProtection="1">
      <alignment horizontal="center" vertical="top"/>
      <protection/>
    </xf>
    <xf numFmtId="49" fontId="6" fillId="0" borderId="16" xfId="0" applyNumberFormat="1" applyFont="1" applyFill="1" applyBorder="1" applyAlignment="1" applyProtection="1">
      <alignment horizontal="center" vertical="top"/>
      <protection/>
    </xf>
    <xf numFmtId="49" fontId="7" fillId="0" borderId="16" xfId="0" applyNumberFormat="1" applyFont="1" applyFill="1" applyBorder="1" applyAlignment="1" applyProtection="1">
      <alignment horizontal="center" vertical="top"/>
      <protection locked="0"/>
    </xf>
    <xf numFmtId="49" fontId="11" fillId="0" borderId="16" xfId="0" applyNumberFormat="1" applyFont="1" applyFill="1" applyBorder="1" applyAlignment="1" applyProtection="1">
      <alignment horizontal="center" vertical="top"/>
      <protection locked="0"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12" fillId="32" borderId="16" xfId="0" applyNumberFormat="1" applyFont="1" applyFill="1" applyBorder="1" applyAlignment="1" applyProtection="1">
      <alignment horizontal="center" vertical="top"/>
      <protection locked="0"/>
    </xf>
    <xf numFmtId="49" fontId="9" fillId="0" borderId="16" xfId="0" applyNumberFormat="1" applyFont="1" applyFill="1" applyBorder="1" applyAlignment="1" applyProtection="1">
      <alignment horizontal="center" vertical="top"/>
      <protection locked="0"/>
    </xf>
    <xf numFmtId="49" fontId="7" fillId="0" borderId="16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 applyProtection="1">
      <alignment horizontal="center" vertical="top"/>
      <protection/>
    </xf>
    <xf numFmtId="49" fontId="17" fillId="0" borderId="16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11" fillId="0" borderId="16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 applyProtection="1">
      <alignment horizontal="center" vertical="top"/>
      <protection/>
    </xf>
    <xf numFmtId="49" fontId="12" fillId="32" borderId="16" xfId="0" applyNumberFormat="1" applyFont="1" applyFill="1" applyBorder="1" applyAlignment="1" applyProtection="1">
      <alignment horizontal="center" vertical="top"/>
      <protection/>
    </xf>
    <xf numFmtId="49" fontId="17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6" xfId="0" applyNumberFormat="1" applyFont="1" applyFill="1" applyBorder="1" applyAlignment="1" applyProtection="1">
      <alignment horizontal="center" vertical="top"/>
      <protection locked="0"/>
    </xf>
    <xf numFmtId="49" fontId="3" fillId="32" borderId="17" xfId="0" applyNumberFormat="1" applyFont="1" applyFill="1" applyBorder="1" applyAlignment="1">
      <alignment horizontal="left" vertical="top"/>
    </xf>
    <xf numFmtId="49" fontId="7" fillId="0" borderId="18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7" fillId="0" borderId="18" xfId="0" applyNumberFormat="1" applyFont="1" applyFill="1" applyBorder="1" applyAlignment="1">
      <alignment horizontal="left" vertical="center" wrapText="1"/>
    </xf>
    <xf numFmtId="0" fontId="12" fillId="32" borderId="11" xfId="0" applyFont="1" applyFill="1" applyBorder="1" applyAlignment="1">
      <alignment horizontal="left" vertical="top" wrapText="1"/>
    </xf>
    <xf numFmtId="1" fontId="2" fillId="0" borderId="18" xfId="0" applyNumberFormat="1" applyFont="1" applyFill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1" fontId="11" fillId="0" borderId="18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3" fillId="32" borderId="19" xfId="0" applyFont="1" applyFill="1" applyBorder="1" applyAlignment="1" applyProtection="1">
      <alignment horizontal="right" vertical="top" wrapText="1"/>
      <protection/>
    </xf>
    <xf numFmtId="49" fontId="11" fillId="0" borderId="16" xfId="0" applyNumberFormat="1" applyFont="1" applyBorder="1" applyAlignment="1" applyProtection="1">
      <alignment horizontal="center" vertical="top"/>
      <protection locked="0"/>
    </xf>
    <xf numFmtId="49" fontId="17" fillId="0" borderId="16" xfId="0" applyNumberFormat="1" applyFont="1" applyBorder="1" applyAlignment="1" applyProtection="1">
      <alignment horizontal="center" vertical="top"/>
      <protection locked="0"/>
    </xf>
    <xf numFmtId="49" fontId="7" fillId="0" borderId="16" xfId="0" applyNumberFormat="1" applyFont="1" applyBorder="1" applyAlignment="1" applyProtection="1">
      <alignment horizontal="center" vertical="top"/>
      <protection locked="0"/>
    </xf>
    <xf numFmtId="49" fontId="7" fillId="0" borderId="15" xfId="0" applyNumberFormat="1" applyFont="1" applyFill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 applyProtection="1">
      <alignment horizontal="center" vertical="top"/>
      <protection/>
    </xf>
    <xf numFmtId="49" fontId="17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 applyProtection="1">
      <alignment horizontal="center" vertical="top"/>
      <protection/>
    </xf>
    <xf numFmtId="49" fontId="2" fillId="0" borderId="20" xfId="0" applyNumberFormat="1" applyFont="1" applyBorder="1" applyAlignment="1" applyProtection="1">
      <alignment horizontal="center" vertical="top"/>
      <protection locked="0"/>
    </xf>
    <xf numFmtId="49" fontId="11" fillId="0" borderId="20" xfId="0" applyNumberFormat="1" applyFont="1" applyBorder="1" applyAlignment="1" applyProtection="1">
      <alignment horizontal="center" vertical="top"/>
      <protection locked="0"/>
    </xf>
    <xf numFmtId="49" fontId="17" fillId="0" borderId="20" xfId="0" applyNumberFormat="1" applyFont="1" applyBorder="1" applyAlignment="1" applyProtection="1">
      <alignment horizontal="center" vertical="top"/>
      <protection locked="0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7" fillId="0" borderId="20" xfId="0" applyNumberFormat="1" applyFont="1" applyFill="1" applyBorder="1" applyAlignment="1">
      <alignment horizontal="center" wrapText="1"/>
    </xf>
    <xf numFmtId="49" fontId="17" fillId="0" borderId="21" xfId="0" applyNumberFormat="1" applyFont="1" applyFill="1" applyBorder="1" applyAlignment="1">
      <alignment horizontal="center" wrapText="1"/>
    </xf>
    <xf numFmtId="1" fontId="17" fillId="0" borderId="22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 wrapText="1"/>
    </xf>
    <xf numFmtId="1" fontId="17" fillId="0" borderId="23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0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 applyProtection="1">
      <alignment horizontal="center" vertical="top"/>
      <protection locked="0"/>
    </xf>
    <xf numFmtId="0" fontId="17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24" xfId="0" applyNumberFormat="1" applyFont="1" applyBorder="1" applyAlignment="1">
      <alignment vertical="top"/>
    </xf>
    <xf numFmtId="49" fontId="11" fillId="0" borderId="15" xfId="0" applyNumberFormat="1" applyFont="1" applyFill="1" applyBorder="1" applyAlignment="1" applyProtection="1">
      <alignment horizontal="center" vertical="top"/>
      <protection/>
    </xf>
    <xf numFmtId="49" fontId="11" fillId="0" borderId="13" xfId="0" applyNumberFormat="1" applyFont="1" applyBorder="1" applyAlignment="1" applyProtection="1">
      <alignment horizontal="center" vertical="top"/>
      <protection locked="0"/>
    </xf>
    <xf numFmtId="49" fontId="2" fillId="0" borderId="25" xfId="0" applyNumberFormat="1" applyFont="1" applyFill="1" applyBorder="1" applyAlignment="1" applyProtection="1">
      <alignment horizontal="center" vertical="top"/>
      <protection/>
    </xf>
    <xf numFmtId="49" fontId="2" fillId="0" borderId="26" xfId="0" applyNumberFormat="1" applyFont="1" applyBorder="1" applyAlignment="1" applyProtection="1">
      <alignment horizontal="center" vertical="top"/>
      <protection locked="0"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33" borderId="16" xfId="0" applyNumberFormat="1" applyFont="1" applyFill="1" applyBorder="1" applyAlignment="1" applyProtection="1">
      <alignment horizontal="center" vertical="top"/>
      <protection locked="0"/>
    </xf>
    <xf numFmtId="49" fontId="3" fillId="33" borderId="16" xfId="0" applyNumberFormat="1" applyFont="1" applyFill="1" applyBorder="1" applyAlignment="1" applyProtection="1">
      <alignment horizontal="center" vertical="top"/>
      <protection locked="0"/>
    </xf>
    <xf numFmtId="49" fontId="3" fillId="33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7" fillId="0" borderId="20" xfId="0" applyNumberFormat="1" applyFont="1" applyFill="1" applyBorder="1" applyAlignment="1" applyProtection="1">
      <alignment horizontal="center" vertical="top"/>
      <protection locked="0"/>
    </xf>
    <xf numFmtId="49" fontId="17" fillId="0" borderId="20" xfId="0" applyNumberFormat="1" applyFont="1" applyFill="1" applyBorder="1" applyAlignment="1" applyProtection="1">
      <alignment horizontal="center" vertical="top"/>
      <protection locked="0"/>
    </xf>
    <xf numFmtId="49" fontId="2" fillId="0" borderId="27" xfId="0" applyNumberFormat="1" applyFont="1" applyFill="1" applyBorder="1" applyAlignment="1" applyProtection="1">
      <alignment horizontal="center" vertical="top"/>
      <protection locked="0"/>
    </xf>
    <xf numFmtId="49" fontId="11" fillId="0" borderId="20" xfId="0" applyNumberFormat="1" applyFont="1" applyFill="1" applyBorder="1" applyAlignment="1" applyProtection="1">
      <alignment horizontal="center" vertical="top"/>
      <protection locked="0"/>
    </xf>
    <xf numFmtId="49" fontId="3" fillId="32" borderId="28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0" xfId="0" applyNumberFormat="1" applyFont="1" applyBorder="1" applyAlignment="1" applyProtection="1">
      <alignment horizontal="center" vertical="top"/>
      <protection locked="0"/>
    </xf>
    <xf numFmtId="0" fontId="17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8" xfId="0" applyFont="1" applyBorder="1" applyAlignment="1">
      <alignment/>
    </xf>
    <xf numFmtId="49" fontId="11" fillId="0" borderId="27" xfId="0" applyNumberFormat="1" applyFont="1" applyBorder="1" applyAlignment="1" applyProtection="1">
      <alignment horizontal="center" vertical="top"/>
      <protection locked="0"/>
    </xf>
    <xf numFmtId="0" fontId="8" fillId="0" borderId="18" xfId="0" applyFont="1" applyBorder="1" applyAlignment="1">
      <alignment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49" fontId="13" fillId="0" borderId="20" xfId="0" applyNumberFormat="1" applyFont="1" applyBorder="1" applyAlignment="1" applyProtection="1">
      <alignment horizontal="center" vertical="top"/>
      <protection locked="0"/>
    </xf>
    <xf numFmtId="49" fontId="3" fillId="33" borderId="20" xfId="0" applyNumberFormat="1" applyFont="1" applyFill="1" applyBorder="1" applyAlignment="1" applyProtection="1">
      <alignment horizontal="center" vertical="top"/>
      <protection locked="0"/>
    </xf>
    <xf numFmtId="49" fontId="12" fillId="32" borderId="20" xfId="0" applyNumberFormat="1" applyFont="1" applyFill="1" applyBorder="1" applyAlignment="1" applyProtection="1">
      <alignment horizontal="center" vertical="top"/>
      <protection locked="0"/>
    </xf>
    <xf numFmtId="49" fontId="7" fillId="0" borderId="20" xfId="0" applyNumberFormat="1" applyFont="1" applyBorder="1" applyAlignment="1">
      <alignment horizontal="center" vertical="top"/>
    </xf>
    <xf numFmtId="49" fontId="11" fillId="0" borderId="20" xfId="0" applyNumberFormat="1" applyFont="1" applyBorder="1" applyAlignment="1">
      <alignment horizontal="center" vertical="top"/>
    </xf>
    <xf numFmtId="49" fontId="17" fillId="0" borderId="20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 applyProtection="1">
      <alignment horizontal="center" vertical="top"/>
      <protection locked="0"/>
    </xf>
    <xf numFmtId="49" fontId="6" fillId="0" borderId="20" xfId="0" applyNumberFormat="1" applyFont="1" applyBorder="1" applyAlignment="1" applyProtection="1">
      <alignment horizontal="center" vertical="top"/>
      <protection locked="0"/>
    </xf>
    <xf numFmtId="49" fontId="17" fillId="0" borderId="27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9" fillId="0" borderId="20" xfId="0" applyNumberFormat="1" applyFont="1" applyBorder="1" applyAlignment="1" applyProtection="1">
      <alignment horizontal="center" vertical="top"/>
      <protection locked="0"/>
    </xf>
    <xf numFmtId="49" fontId="7" fillId="0" borderId="27" xfId="0" applyNumberFormat="1" applyFont="1" applyFill="1" applyBorder="1" applyAlignment="1" applyProtection="1">
      <alignment horizontal="center" vertical="top"/>
      <protection locked="0"/>
    </xf>
    <xf numFmtId="4" fontId="12" fillId="32" borderId="30" xfId="0" applyNumberFormat="1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17" fillId="0" borderId="11" xfId="0" applyNumberFormat="1" applyFont="1" applyBorder="1" applyAlignment="1">
      <alignment horizontal="left" vertical="top" wrapText="1"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49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17" fillId="0" borderId="10" xfId="0" applyFont="1" applyBorder="1" applyAlignment="1">
      <alignment horizontal="left" vertical="top" wrapText="1"/>
    </xf>
    <xf numFmtId="0" fontId="11" fillId="0" borderId="0" xfId="0" applyFont="1" applyAlignment="1">
      <alignment/>
    </xf>
    <xf numFmtId="0" fontId="3" fillId="33" borderId="21" xfId="0" applyFont="1" applyFill="1" applyBorder="1" applyAlignment="1">
      <alignment horizontal="left" vertical="top" wrapText="1"/>
    </xf>
    <xf numFmtId="49" fontId="3" fillId="33" borderId="16" xfId="0" applyNumberFormat="1" applyFont="1" applyFill="1" applyBorder="1" applyAlignment="1">
      <alignment horizontal="center" vertical="top"/>
    </xf>
    <xf numFmtId="49" fontId="3" fillId="33" borderId="20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horizontal="left" vertical="top" wrapText="1"/>
    </xf>
    <xf numFmtId="49" fontId="12" fillId="33" borderId="16" xfId="0" applyNumberFormat="1" applyFont="1" applyFill="1" applyBorder="1" applyAlignment="1" applyProtection="1">
      <alignment horizontal="center" vertical="top"/>
      <protection/>
    </xf>
    <xf numFmtId="49" fontId="12" fillId="33" borderId="10" xfId="0" applyNumberFormat="1" applyFont="1" applyFill="1" applyBorder="1" applyAlignment="1" applyProtection="1">
      <alignment horizontal="center" vertical="top"/>
      <protection locked="0"/>
    </xf>
    <xf numFmtId="49" fontId="12" fillId="33" borderId="20" xfId="0" applyNumberFormat="1" applyFont="1" applyFill="1" applyBorder="1" applyAlignment="1" applyProtection="1">
      <alignment horizontal="center" vertical="top"/>
      <protection locked="0"/>
    </xf>
    <xf numFmtId="4" fontId="12" fillId="33" borderId="24" xfId="0" applyNumberFormat="1" applyFont="1" applyFill="1" applyBorder="1" applyAlignment="1">
      <alignment vertical="top"/>
    </xf>
    <xf numFmtId="0" fontId="12" fillId="33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" fontId="7" fillId="0" borderId="24" xfId="0" applyNumberFormat="1" applyFont="1" applyFill="1" applyBorder="1" applyAlignment="1">
      <alignment vertical="top"/>
    </xf>
    <xf numFmtId="4" fontId="17" fillId="0" borderId="24" xfId="0" applyNumberFormat="1" applyFont="1" applyBorder="1" applyAlignment="1">
      <alignment vertical="top"/>
    </xf>
    <xf numFmtId="49" fontId="12" fillId="33" borderId="10" xfId="0" applyNumberFormat="1" applyFont="1" applyFill="1" applyBorder="1" applyAlignment="1">
      <alignment horizontal="center" vertical="top"/>
    </xf>
    <xf numFmtId="4" fontId="12" fillId="33" borderId="10" xfId="0" applyNumberFormat="1" applyFont="1" applyFill="1" applyBorder="1" applyAlignment="1">
      <alignment vertical="top"/>
    </xf>
    <xf numFmtId="0" fontId="7" fillId="0" borderId="23" xfId="0" applyFont="1" applyBorder="1" applyAlignment="1">
      <alignment horizontal="left" vertical="top" wrapText="1"/>
    </xf>
    <xf numFmtId="49" fontId="7" fillId="0" borderId="31" xfId="0" applyNumberFormat="1" applyFont="1" applyFill="1" applyBorder="1" applyAlignment="1" applyProtection="1">
      <alignment horizontal="center" vertical="top"/>
      <protection/>
    </xf>
    <xf numFmtId="49" fontId="7" fillId="0" borderId="32" xfId="0" applyNumberFormat="1" applyFont="1" applyBorder="1" applyAlignment="1" applyProtection="1">
      <alignment horizontal="center" vertical="top"/>
      <protection locked="0"/>
    </xf>
    <xf numFmtId="49" fontId="13" fillId="0" borderId="31" xfId="0" applyNumberFormat="1" applyFont="1" applyFill="1" applyBorder="1" applyAlignment="1" applyProtection="1">
      <alignment horizontal="center" vertical="top"/>
      <protection/>
    </xf>
    <xf numFmtId="49" fontId="13" fillId="0" borderId="32" xfId="0" applyNumberFormat="1" applyFont="1" applyBorder="1" applyAlignment="1" applyProtection="1">
      <alignment horizontal="center" vertical="top"/>
      <protection locked="0"/>
    </xf>
    <xf numFmtId="49" fontId="17" fillId="0" borderId="32" xfId="0" applyNumberFormat="1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>
      <alignment/>
    </xf>
    <xf numFmtId="49" fontId="2" fillId="0" borderId="32" xfId="0" applyNumberFormat="1" applyFont="1" applyBorder="1" applyAlignment="1" applyProtection="1">
      <alignment horizontal="center" vertical="top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3" fillId="0" borderId="10" xfId="0" applyNumberFormat="1" applyFont="1" applyFill="1" applyBorder="1" applyAlignment="1" applyProtection="1">
      <alignment horizontal="center" vertical="top"/>
      <protection/>
    </xf>
    <xf numFmtId="49" fontId="12" fillId="32" borderId="10" xfId="0" applyNumberFormat="1" applyFont="1" applyFill="1" applyBorder="1" applyAlignment="1">
      <alignment horizontal="center" vertical="top"/>
    </xf>
    <xf numFmtId="0" fontId="12" fillId="32" borderId="10" xfId="0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2" fillId="0" borderId="23" xfId="0" applyFont="1" applyBorder="1" applyAlignment="1">
      <alignment horizontal="left" vertical="top" wrapText="1"/>
    </xf>
    <xf numFmtId="4" fontId="0" fillId="0" borderId="0" xfId="0" applyNumberFormat="1" applyAlignment="1">
      <alignment/>
    </xf>
    <xf numFmtId="176" fontId="2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7" fillId="0" borderId="20" xfId="0" applyFont="1" applyBorder="1" applyAlignment="1">
      <alignment wrapText="1"/>
    </xf>
    <xf numFmtId="49" fontId="1" fillId="0" borderId="16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 applyProtection="1">
      <alignment horizontal="center" vertical="center"/>
      <protection locked="0"/>
    </xf>
    <xf numFmtId="4" fontId="17" fillId="0" borderId="10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9" fontId="17" fillId="0" borderId="20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 applyProtection="1">
      <alignment horizontal="center" vertical="top"/>
      <protection locked="0"/>
    </xf>
    <xf numFmtId="4" fontId="21" fillId="0" borderId="10" xfId="0" applyNumberFormat="1" applyFont="1" applyBorder="1" applyAlignment="1">
      <alignment vertical="top"/>
    </xf>
    <xf numFmtId="49" fontId="17" fillId="0" borderId="26" xfId="0" applyNumberFormat="1" applyFont="1" applyFill="1" applyBorder="1" applyAlignment="1" applyProtection="1">
      <alignment horizontal="center" vertical="top"/>
      <protection/>
    </xf>
    <xf numFmtId="49" fontId="17" fillId="0" borderId="26" xfId="0" applyNumberFormat="1" applyFont="1" applyBorder="1" applyAlignment="1" applyProtection="1">
      <alignment horizontal="center" vertical="top"/>
      <protection locked="0"/>
    </xf>
    <xf numFmtId="49" fontId="17" fillId="0" borderId="29" xfId="0" applyNumberFormat="1" applyFont="1" applyBorder="1" applyAlignment="1" applyProtection="1">
      <alignment horizontal="center" vertical="top"/>
      <protection locked="0"/>
    </xf>
    <xf numFmtId="4" fontId="17" fillId="0" borderId="26" xfId="0" applyNumberFormat="1" applyFont="1" applyBorder="1" applyAlignment="1">
      <alignment vertical="top"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 applyProtection="1">
      <alignment horizontal="center" vertical="top"/>
      <protection/>
    </xf>
    <xf numFmtId="4" fontId="22" fillId="0" borderId="0" xfId="0" applyNumberFormat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wrapText="1"/>
    </xf>
    <xf numFmtId="0" fontId="23" fillId="0" borderId="0" xfId="0" applyFont="1" applyAlignment="1">
      <alignment/>
    </xf>
    <xf numFmtId="4" fontId="24" fillId="0" borderId="10" xfId="0" applyNumberFormat="1" applyFont="1" applyFill="1" applyBorder="1" applyAlignment="1">
      <alignment vertical="top"/>
    </xf>
    <xf numFmtId="49" fontId="2" fillId="0" borderId="21" xfId="0" applyNumberFormat="1" applyFont="1" applyFill="1" applyBorder="1" applyAlignment="1">
      <alignment horizontal="left" vertical="center" wrapText="1"/>
    </xf>
    <xf numFmtId="4" fontId="2" fillId="0" borderId="26" xfId="0" applyNumberFormat="1" applyFont="1" applyBorder="1" applyAlignment="1">
      <alignment vertical="top"/>
    </xf>
    <xf numFmtId="0" fontId="17" fillId="0" borderId="18" xfId="0" applyFont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1" fillId="0" borderId="16" xfId="0" applyNumberFormat="1" applyFont="1" applyFill="1" applyBorder="1" applyAlignment="1" applyProtection="1">
      <alignment horizontal="center" vertical="center"/>
      <protection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" fontId="11" fillId="0" borderId="10" xfId="0" applyNumberFormat="1" applyFont="1" applyFill="1" applyBorder="1" applyAlignment="1">
      <alignment horizontal="right" vertical="center"/>
    </xf>
    <xf numFmtId="0" fontId="21" fillId="0" borderId="11" xfId="0" applyFont="1" applyBorder="1" applyAlignment="1">
      <alignment horizontal="left" vertical="center" wrapText="1"/>
    </xf>
    <xf numFmtId="49" fontId="21" fillId="0" borderId="16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4" fontId="2" fillId="0" borderId="26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right" vertical="center"/>
    </xf>
    <xf numFmtId="49" fontId="8" fillId="0" borderId="16" xfId="0" applyNumberFormat="1" applyFont="1" applyFill="1" applyBorder="1" applyAlignment="1" applyProtection="1">
      <alignment horizontal="center" vertical="center"/>
      <protection/>
    </xf>
    <xf numFmtId="49" fontId="11" fillId="0" borderId="16" xfId="0" applyNumberFormat="1" applyFont="1" applyFill="1" applyBorder="1" applyAlignment="1" applyProtection="1">
      <alignment horizontal="center" vertical="justify"/>
      <protection/>
    </xf>
    <xf numFmtId="49" fontId="11" fillId="0" borderId="10" xfId="0" applyNumberFormat="1" applyFont="1" applyBorder="1" applyAlignment="1" applyProtection="1">
      <alignment horizontal="center" vertical="justify"/>
      <protection locked="0"/>
    </xf>
    <xf numFmtId="49" fontId="17" fillId="0" borderId="16" xfId="0" applyNumberFormat="1" applyFont="1" applyFill="1" applyBorder="1" applyAlignment="1" applyProtection="1">
      <alignment horizontal="center" vertical="justify"/>
      <protection locked="0"/>
    </xf>
    <xf numFmtId="49" fontId="17" fillId="0" borderId="10" xfId="0" applyNumberFormat="1" applyFont="1" applyBorder="1" applyAlignment="1" applyProtection="1">
      <alignment horizontal="center" vertical="justify"/>
      <protection locked="0"/>
    </xf>
    <xf numFmtId="49" fontId="2" fillId="0" borderId="16" xfId="0" applyNumberFormat="1" applyFont="1" applyFill="1" applyBorder="1" applyAlignment="1" applyProtection="1">
      <alignment horizontal="center" vertical="justify"/>
      <protection locked="0"/>
    </xf>
    <xf numFmtId="49" fontId="2" fillId="0" borderId="10" xfId="0" applyNumberFormat="1" applyFont="1" applyBorder="1" applyAlignment="1" applyProtection="1">
      <alignment horizontal="center" vertical="justify"/>
      <protection locked="0"/>
    </xf>
    <xf numFmtId="49" fontId="17" fillId="0" borderId="16" xfId="0" applyNumberFormat="1" applyFont="1" applyFill="1" applyBorder="1" applyAlignment="1" applyProtection="1">
      <alignment horizontal="center" vertical="justify"/>
      <protection/>
    </xf>
    <xf numFmtId="49" fontId="2" fillId="0" borderId="16" xfId="0" applyNumberFormat="1" applyFont="1" applyFill="1" applyBorder="1" applyAlignment="1" applyProtection="1">
      <alignment horizontal="center" vertical="justify"/>
      <protection/>
    </xf>
    <xf numFmtId="0" fontId="11" fillId="0" borderId="11" xfId="0" applyFont="1" applyBorder="1" applyAlignment="1">
      <alignment horizontal="left" vertical="center" wrapText="1"/>
    </xf>
    <xf numFmtId="4" fontId="11" fillId="0" borderId="26" xfId="0" applyNumberFormat="1" applyFont="1" applyFill="1" applyBorder="1" applyAlignment="1">
      <alignment horizontal="right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21" fillId="0" borderId="16" xfId="0" applyNumberFormat="1" applyFont="1" applyFill="1" applyBorder="1" applyAlignment="1" applyProtection="1">
      <alignment horizontal="center" vertical="center"/>
      <protection locked="0"/>
    </xf>
    <xf numFmtId="49" fontId="21" fillId="0" borderId="25" xfId="0" applyNumberFormat="1" applyFont="1" applyBorder="1" applyAlignment="1" applyProtection="1">
      <alignment horizontal="center" vertical="center"/>
      <protection locked="0"/>
    </xf>
    <xf numFmtId="49" fontId="21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1" fillId="0" borderId="11" xfId="0" applyNumberFormat="1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49" fontId="17" fillId="0" borderId="10" xfId="0" applyNumberFormat="1" applyFont="1" applyFill="1" applyBorder="1" applyAlignment="1" applyProtection="1">
      <alignment horizontal="center" vertical="center"/>
      <protection locked="0"/>
    </xf>
    <xf numFmtId="49" fontId="17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4" fontId="21" fillId="0" borderId="26" xfId="0" applyNumberFormat="1" applyFont="1" applyFill="1" applyBorder="1" applyAlignment="1">
      <alignment horizontal="right" vertical="center"/>
    </xf>
    <xf numFmtId="4" fontId="17" fillId="0" borderId="10" xfId="0" applyNumberFormat="1" applyFont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20" xfId="0" applyNumberFormat="1" applyFont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vertical="top"/>
    </xf>
    <xf numFmtId="0" fontId="12" fillId="33" borderId="10" xfId="0" applyFont="1" applyFill="1" applyBorder="1" applyAlignment="1">
      <alignment wrapText="1"/>
    </xf>
    <xf numFmtId="0" fontId="7" fillId="34" borderId="10" xfId="0" applyFont="1" applyFill="1" applyBorder="1" applyAlignment="1">
      <alignment/>
    </xf>
    <xf numFmtId="49" fontId="12" fillId="33" borderId="10" xfId="0" applyNumberFormat="1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 applyProtection="1">
      <alignment horizontal="center" vertical="top"/>
      <protection/>
    </xf>
    <xf numFmtId="49" fontId="7" fillId="34" borderId="26" xfId="0" applyNumberFormat="1" applyFont="1" applyFill="1" applyBorder="1" applyAlignment="1">
      <alignment horizontal="center" vertical="top" wrapText="1"/>
    </xf>
    <xf numFmtId="49" fontId="7" fillId="0" borderId="26" xfId="0" applyNumberFormat="1" applyFont="1" applyFill="1" applyBorder="1" applyAlignment="1" applyProtection="1">
      <alignment horizontal="center" vertical="top"/>
      <protection locked="0"/>
    </xf>
    <xf numFmtId="49" fontId="7" fillId="34" borderId="26" xfId="0" applyNumberFormat="1" applyFont="1" applyFill="1" applyBorder="1" applyAlignment="1" applyProtection="1">
      <alignment horizontal="center" vertical="top"/>
      <protection locked="0"/>
    </xf>
    <xf numFmtId="4" fontId="7" fillId="0" borderId="26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6" xfId="0" applyNumberFormat="1" applyFont="1" applyFill="1" applyBorder="1" applyAlignment="1" applyProtection="1">
      <alignment horizontal="center" vertical="center"/>
      <protection locked="0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4" fontId="1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center" vertical="center"/>
    </xf>
    <xf numFmtId="49" fontId="17" fillId="34" borderId="16" xfId="0" applyNumberFormat="1" applyFont="1" applyFill="1" applyBorder="1" applyAlignment="1" applyProtection="1">
      <alignment horizontal="center" vertical="center"/>
      <protection locked="0"/>
    </xf>
    <xf numFmtId="49" fontId="17" fillId="34" borderId="10" xfId="0" applyNumberFormat="1" applyFont="1" applyFill="1" applyBorder="1" applyAlignment="1" applyProtection="1">
      <alignment horizontal="center" vertical="center"/>
      <protection locked="0"/>
    </xf>
    <xf numFmtId="49" fontId="17" fillId="34" borderId="20" xfId="0" applyNumberFormat="1" applyFont="1" applyFill="1" applyBorder="1" applyAlignment="1" applyProtection="1">
      <alignment horizontal="center" vertical="center"/>
      <protection locked="0"/>
    </xf>
    <xf numFmtId="49" fontId="17" fillId="34" borderId="10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 applyProtection="1">
      <alignment horizontal="center" vertical="center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 locked="0"/>
    </xf>
    <xf numFmtId="49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4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0" fontId="25" fillId="0" borderId="11" xfId="0" applyFont="1" applyBorder="1" applyAlignment="1">
      <alignment horizontal="left" vertical="top" wrapText="1"/>
    </xf>
    <xf numFmtId="49" fontId="11" fillId="0" borderId="33" xfId="0" applyNumberFormat="1" applyFont="1" applyFill="1" applyBorder="1" applyAlignment="1">
      <alignment horizontal="center" vertical="top"/>
    </xf>
    <xf numFmtId="49" fontId="17" fillId="0" borderId="21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2" fillId="0" borderId="21" xfId="0" applyNumberFormat="1" applyFont="1" applyFill="1" applyBorder="1" applyAlignment="1">
      <alignment horizontal="center" vertical="top"/>
    </xf>
    <xf numFmtId="4" fontId="14" fillId="0" borderId="0" xfId="0" applyNumberFormat="1" applyFont="1" applyAlignment="1">
      <alignment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35" xfId="0" applyFont="1" applyFill="1" applyBorder="1" applyAlignment="1" applyProtection="1">
      <alignment horizontal="center" vertical="center" wrapText="1"/>
      <protection/>
    </xf>
    <xf numFmtId="0" fontId="8" fillId="0" borderId="36" xfId="0" applyFont="1" applyFill="1" applyBorder="1" applyAlignment="1" applyProtection="1">
      <alignment horizontal="center" vertical="center" wrapText="1"/>
      <protection/>
    </xf>
    <xf numFmtId="49" fontId="8" fillId="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3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textRotation="90" wrapText="1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40" xfId="0" applyFont="1" applyFill="1" applyBorder="1" applyAlignment="1">
      <alignment horizontal="center" vertical="center" textRotation="90" wrapText="1"/>
    </xf>
    <xf numFmtId="49" fontId="8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49" fontId="8" fillId="0" borderId="45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 horizontal="center" wrapText="1"/>
    </xf>
    <xf numFmtId="0" fontId="8" fillId="0" borderId="47" xfId="0" applyFont="1" applyFill="1" applyBorder="1" applyAlignment="1" applyProtection="1">
      <alignment horizontal="center" vertical="center" textRotation="90" wrapText="1"/>
      <protection/>
    </xf>
    <xf numFmtId="0" fontId="0" fillId="0" borderId="18" xfId="0" applyBorder="1" applyAlignment="1">
      <alignment horizontal="center" vertical="center" textRotation="90" wrapText="1"/>
    </xf>
    <xf numFmtId="0" fontId="0" fillId="0" borderId="29" xfId="0" applyBorder="1" applyAlignment="1">
      <alignment/>
    </xf>
    <xf numFmtId="0" fontId="0" fillId="0" borderId="48" xfId="0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2"/>
  <sheetViews>
    <sheetView zoomScalePageLayoutView="0" workbookViewId="0" topLeftCell="A1">
      <selection activeCell="I10" sqref="I10:I351"/>
    </sheetView>
  </sheetViews>
  <sheetFormatPr defaultColWidth="9.00390625" defaultRowHeight="12.75"/>
  <cols>
    <col min="1" max="1" width="62.125" style="0" customWidth="1"/>
    <col min="2" max="2" width="6.875" style="0" customWidth="1"/>
    <col min="3" max="3" width="6.375" style="0" customWidth="1"/>
    <col min="4" max="4" width="6.75390625" style="0" customWidth="1"/>
    <col min="5" max="5" width="6.125" style="0" customWidth="1"/>
    <col min="6" max="6" width="5.375" style="0" customWidth="1"/>
    <col min="7" max="7" width="5.875" style="0" customWidth="1"/>
    <col min="8" max="8" width="17.875" style="0" customWidth="1"/>
    <col min="9" max="9" width="18.625" style="0" customWidth="1"/>
    <col min="10" max="10" width="17.375" style="0" customWidth="1"/>
    <col min="12" max="12" width="13.75390625" style="0" customWidth="1"/>
  </cols>
  <sheetData>
    <row r="1" ht="18">
      <c r="A1" s="225" t="s">
        <v>196</v>
      </c>
    </row>
    <row r="3" spans="1:8" ht="13.5" thickBot="1">
      <c r="A3" s="1"/>
      <c r="B3" s="2"/>
      <c r="C3" s="2"/>
      <c r="D3" s="4"/>
      <c r="E3" s="4"/>
      <c r="F3" s="4"/>
      <c r="G3" s="4"/>
      <c r="H3" s="3" t="s">
        <v>112</v>
      </c>
    </row>
    <row r="4" spans="1:10" ht="12.75" customHeight="1">
      <c r="A4" s="337" t="s">
        <v>6</v>
      </c>
      <c r="B4" s="340" t="s">
        <v>7</v>
      </c>
      <c r="C4" s="349" t="s">
        <v>17</v>
      </c>
      <c r="D4" s="352" t="s">
        <v>27</v>
      </c>
      <c r="E4" s="353"/>
      <c r="F4" s="354"/>
      <c r="G4" s="359" t="s">
        <v>28</v>
      </c>
      <c r="H4" s="343" t="s">
        <v>34</v>
      </c>
      <c r="I4" s="343" t="s">
        <v>197</v>
      </c>
      <c r="J4" s="346" t="s">
        <v>198</v>
      </c>
    </row>
    <row r="5" spans="1:10" ht="12.75">
      <c r="A5" s="338"/>
      <c r="B5" s="341"/>
      <c r="C5" s="350"/>
      <c r="D5" s="355"/>
      <c r="E5" s="356"/>
      <c r="F5" s="357"/>
      <c r="G5" s="360"/>
      <c r="H5" s="344"/>
      <c r="I5" s="344"/>
      <c r="J5" s="347"/>
    </row>
    <row r="6" spans="1:10" ht="12.75">
      <c r="A6" s="338"/>
      <c r="B6" s="341"/>
      <c r="C6" s="350"/>
      <c r="D6" s="355"/>
      <c r="E6" s="356"/>
      <c r="F6" s="357"/>
      <c r="G6" s="360"/>
      <c r="H6" s="344"/>
      <c r="I6" s="344"/>
      <c r="J6" s="347"/>
    </row>
    <row r="7" spans="1:10" ht="12.75">
      <c r="A7" s="338"/>
      <c r="B7" s="341"/>
      <c r="C7" s="350"/>
      <c r="D7" s="355"/>
      <c r="E7" s="356"/>
      <c r="F7" s="357"/>
      <c r="G7" s="360"/>
      <c r="H7" s="344"/>
      <c r="I7" s="344"/>
      <c r="J7" s="347"/>
    </row>
    <row r="8" spans="1:10" ht="12.75">
      <c r="A8" s="338"/>
      <c r="B8" s="341"/>
      <c r="C8" s="350"/>
      <c r="D8" s="355"/>
      <c r="E8" s="356"/>
      <c r="F8" s="357"/>
      <c r="G8" s="360"/>
      <c r="H8" s="344"/>
      <c r="I8" s="344"/>
      <c r="J8" s="347"/>
    </row>
    <row r="9" spans="1:10" ht="13.5" thickBot="1">
      <c r="A9" s="339"/>
      <c r="B9" s="342"/>
      <c r="C9" s="351"/>
      <c r="D9" s="355"/>
      <c r="E9" s="358"/>
      <c r="F9" s="357"/>
      <c r="G9" s="361"/>
      <c r="H9" s="345"/>
      <c r="I9" s="345"/>
      <c r="J9" s="348"/>
    </row>
    <row r="10" spans="1:10" ht="15.75">
      <c r="A10" s="188" t="s">
        <v>23</v>
      </c>
      <c r="B10" s="187" t="s">
        <v>8</v>
      </c>
      <c r="C10" s="187"/>
      <c r="D10" s="187"/>
      <c r="E10" s="187"/>
      <c r="F10" s="187"/>
      <c r="G10" s="187"/>
      <c r="H10" s="28">
        <f>H11+H15+H44+H48+H52+H56</f>
        <v>22068601.28</v>
      </c>
      <c r="I10" s="28">
        <f>I11+I15+I44+I48+I52+I56</f>
        <v>24801525.37</v>
      </c>
      <c r="J10" s="226">
        <f>I10-H10</f>
        <v>2732924.09</v>
      </c>
    </row>
    <row r="11" spans="1:10" ht="37.5" customHeight="1">
      <c r="A11" s="72" t="s">
        <v>68</v>
      </c>
      <c r="B11" s="53" t="s">
        <v>8</v>
      </c>
      <c r="C11" s="7" t="s">
        <v>18</v>
      </c>
      <c r="D11" s="7"/>
      <c r="E11" s="7"/>
      <c r="F11" s="7"/>
      <c r="G11" s="133"/>
      <c r="H11" s="27">
        <f>H12</f>
        <v>369000</v>
      </c>
      <c r="I11" s="27">
        <f>I12</f>
        <v>249000</v>
      </c>
      <c r="J11" s="226">
        <f aca="true" t="shared" si="0" ref="J11:J125">I11-H11</f>
        <v>-120000</v>
      </c>
    </row>
    <row r="12" spans="1:10" ht="35.25" customHeight="1">
      <c r="A12" s="73" t="s">
        <v>78</v>
      </c>
      <c r="B12" s="52" t="s">
        <v>8</v>
      </c>
      <c r="C12" s="13" t="s">
        <v>18</v>
      </c>
      <c r="D12" s="13" t="s">
        <v>79</v>
      </c>
      <c r="E12" s="13" t="s">
        <v>33</v>
      </c>
      <c r="F12" s="13" t="s">
        <v>33</v>
      </c>
      <c r="G12" s="99"/>
      <c r="H12" s="25">
        <f>H13</f>
        <v>369000</v>
      </c>
      <c r="I12" s="25">
        <f>I13</f>
        <v>249000</v>
      </c>
      <c r="J12" s="226">
        <f t="shared" si="0"/>
        <v>-120000</v>
      </c>
    </row>
    <row r="13" spans="1:10" ht="14.25" customHeight="1">
      <c r="A13" s="48" t="s">
        <v>3</v>
      </c>
      <c r="B13" s="55" t="s">
        <v>8</v>
      </c>
      <c r="C13" s="43" t="s">
        <v>18</v>
      </c>
      <c r="D13" s="43" t="s">
        <v>79</v>
      </c>
      <c r="E13" s="43" t="s">
        <v>19</v>
      </c>
      <c r="F13" s="43" t="s">
        <v>33</v>
      </c>
      <c r="G13" s="100"/>
      <c r="H13" s="44">
        <f>SUM(H14:H14)</f>
        <v>369000</v>
      </c>
      <c r="I13" s="44">
        <f>SUM(I14:I14)</f>
        <v>249000</v>
      </c>
      <c r="J13" s="226">
        <f t="shared" si="0"/>
        <v>-120000</v>
      </c>
    </row>
    <row r="14" spans="1:10" ht="19.5" customHeight="1">
      <c r="A14" s="74" t="s">
        <v>80</v>
      </c>
      <c r="B14" s="54" t="s">
        <v>8</v>
      </c>
      <c r="C14" s="8" t="s">
        <v>18</v>
      </c>
      <c r="D14" s="8" t="s">
        <v>79</v>
      </c>
      <c r="E14" s="8" t="s">
        <v>19</v>
      </c>
      <c r="F14" s="8" t="s">
        <v>33</v>
      </c>
      <c r="G14" s="98" t="s">
        <v>88</v>
      </c>
      <c r="H14" s="26">
        <v>369000</v>
      </c>
      <c r="I14" s="26">
        <v>249000</v>
      </c>
      <c r="J14" s="226">
        <f t="shared" si="0"/>
        <v>-120000</v>
      </c>
    </row>
    <row r="15" spans="1:10" ht="28.5" customHeight="1">
      <c r="A15" s="39" t="s">
        <v>53</v>
      </c>
      <c r="B15" s="53" t="s">
        <v>8</v>
      </c>
      <c r="C15" s="7" t="s">
        <v>19</v>
      </c>
      <c r="D15" s="7"/>
      <c r="E15" s="7"/>
      <c r="F15" s="7"/>
      <c r="G15" s="133"/>
      <c r="H15" s="27">
        <f>H16+H27+H28+H32+H33+H36+H38+H40+H42</f>
        <v>15151780</v>
      </c>
      <c r="I15" s="27">
        <f>I16+I27+I28+I32+I33+I36+I38+I40+I42</f>
        <v>17327000</v>
      </c>
      <c r="J15" s="226">
        <f t="shared" si="0"/>
        <v>2175220</v>
      </c>
    </row>
    <row r="16" spans="1:10" ht="35.25" customHeight="1">
      <c r="A16" s="75" t="s">
        <v>78</v>
      </c>
      <c r="B16" s="52" t="s">
        <v>8</v>
      </c>
      <c r="C16" s="13" t="s">
        <v>19</v>
      </c>
      <c r="D16" s="13" t="s">
        <v>79</v>
      </c>
      <c r="E16" s="13" t="s">
        <v>33</v>
      </c>
      <c r="F16" s="13" t="s">
        <v>33</v>
      </c>
      <c r="G16" s="99"/>
      <c r="H16" s="25">
        <f>H17+H24</f>
        <v>13911780</v>
      </c>
      <c r="I16" s="25">
        <f>I17+I24</f>
        <v>16085000</v>
      </c>
      <c r="J16" s="226">
        <f t="shared" si="0"/>
        <v>2173220</v>
      </c>
    </row>
    <row r="17" spans="1:10" ht="13.5" customHeight="1">
      <c r="A17" s="48" t="s">
        <v>3</v>
      </c>
      <c r="B17" s="55" t="s">
        <v>8</v>
      </c>
      <c r="C17" s="43" t="s">
        <v>19</v>
      </c>
      <c r="D17" s="43" t="s">
        <v>79</v>
      </c>
      <c r="E17" s="43" t="s">
        <v>19</v>
      </c>
      <c r="F17" s="43" t="s">
        <v>33</v>
      </c>
      <c r="G17" s="100"/>
      <c r="H17" s="44">
        <f>SUM(H18:H23)</f>
        <v>13731780</v>
      </c>
      <c r="I17" s="44">
        <f>SUM(I18:I23)</f>
        <v>15905000</v>
      </c>
      <c r="J17" s="226">
        <f t="shared" si="0"/>
        <v>2173220</v>
      </c>
    </row>
    <row r="18" spans="1:10" ht="14.25" customHeight="1">
      <c r="A18" s="114" t="s">
        <v>80</v>
      </c>
      <c r="B18" s="54" t="s">
        <v>8</v>
      </c>
      <c r="C18" s="8" t="s">
        <v>19</v>
      </c>
      <c r="D18" s="8" t="s">
        <v>79</v>
      </c>
      <c r="E18" s="8" t="s">
        <v>19</v>
      </c>
      <c r="F18" s="8" t="s">
        <v>33</v>
      </c>
      <c r="G18" s="98" t="s">
        <v>88</v>
      </c>
      <c r="H18" s="26">
        <f>13585000-223220</f>
        <v>13361780</v>
      </c>
      <c r="I18" s="26">
        <v>15535000</v>
      </c>
      <c r="J18" s="226">
        <f t="shared" si="0"/>
        <v>2173220</v>
      </c>
    </row>
    <row r="19" spans="1:10" ht="124.5" customHeight="1">
      <c r="A19" s="190" t="s">
        <v>187</v>
      </c>
      <c r="B19" s="54" t="s">
        <v>8</v>
      </c>
      <c r="C19" s="8" t="s">
        <v>19</v>
      </c>
      <c r="D19" s="8" t="s">
        <v>79</v>
      </c>
      <c r="E19" s="8" t="s">
        <v>19</v>
      </c>
      <c r="F19" s="8" t="s">
        <v>8</v>
      </c>
      <c r="G19" s="98" t="s">
        <v>88</v>
      </c>
      <c r="H19" s="26">
        <v>54000</v>
      </c>
      <c r="I19" s="26">
        <v>54000</v>
      </c>
      <c r="J19" s="226">
        <f t="shared" si="0"/>
        <v>0</v>
      </c>
    </row>
    <row r="20" spans="1:10" ht="33" customHeight="1">
      <c r="A20" s="74" t="s">
        <v>118</v>
      </c>
      <c r="B20" s="54" t="s">
        <v>8</v>
      </c>
      <c r="C20" s="8" t="s">
        <v>19</v>
      </c>
      <c r="D20" s="8" t="s">
        <v>79</v>
      </c>
      <c r="E20" s="8" t="s">
        <v>19</v>
      </c>
      <c r="F20" s="8" t="s">
        <v>16</v>
      </c>
      <c r="G20" s="98" t="s">
        <v>88</v>
      </c>
      <c r="H20" s="26">
        <v>220000</v>
      </c>
      <c r="I20" s="26">
        <v>220000</v>
      </c>
      <c r="J20" s="226">
        <f t="shared" si="0"/>
        <v>0</v>
      </c>
    </row>
    <row r="21" spans="1:10" ht="47.25" customHeight="1">
      <c r="A21" s="114" t="s">
        <v>188</v>
      </c>
      <c r="B21" s="54" t="s">
        <v>8</v>
      </c>
      <c r="C21" s="8" t="s">
        <v>19</v>
      </c>
      <c r="D21" s="8" t="s">
        <v>79</v>
      </c>
      <c r="E21" s="8" t="s">
        <v>19</v>
      </c>
      <c r="F21" s="8" t="s">
        <v>18</v>
      </c>
      <c r="G21" s="98" t="s">
        <v>88</v>
      </c>
      <c r="H21" s="26">
        <v>35000</v>
      </c>
      <c r="I21" s="26">
        <v>35000</v>
      </c>
      <c r="J21" s="226">
        <f t="shared" si="0"/>
        <v>0</v>
      </c>
    </row>
    <row r="22" spans="1:10" ht="285.75" customHeight="1">
      <c r="A22" s="227" t="s">
        <v>199</v>
      </c>
      <c r="B22" s="93" t="s">
        <v>8</v>
      </c>
      <c r="C22" s="8" t="s">
        <v>19</v>
      </c>
      <c r="D22" s="8" t="s">
        <v>79</v>
      </c>
      <c r="E22" s="8" t="s">
        <v>19</v>
      </c>
      <c r="F22" s="8" t="s">
        <v>9</v>
      </c>
      <c r="G22" s="98" t="s">
        <v>88</v>
      </c>
      <c r="H22" s="26">
        <v>20000</v>
      </c>
      <c r="I22" s="26">
        <v>20000</v>
      </c>
      <c r="J22" s="226">
        <f>I22-H22</f>
        <v>0</v>
      </c>
    </row>
    <row r="23" spans="1:10" ht="46.5" customHeight="1">
      <c r="A23" s="114" t="s">
        <v>266</v>
      </c>
      <c r="B23" s="54" t="s">
        <v>8</v>
      </c>
      <c r="C23" s="8" t="s">
        <v>19</v>
      </c>
      <c r="D23" s="8" t="s">
        <v>79</v>
      </c>
      <c r="E23" s="8" t="s">
        <v>19</v>
      </c>
      <c r="F23" s="8" t="s">
        <v>10</v>
      </c>
      <c r="G23" s="98" t="s">
        <v>88</v>
      </c>
      <c r="H23" s="26">
        <v>41000</v>
      </c>
      <c r="I23" s="26">
        <v>41000</v>
      </c>
      <c r="J23" s="226">
        <f t="shared" si="0"/>
        <v>0</v>
      </c>
    </row>
    <row r="24" spans="1:10" ht="29.25" customHeight="1">
      <c r="A24" s="48" t="s">
        <v>65</v>
      </c>
      <c r="B24" s="55" t="s">
        <v>8</v>
      </c>
      <c r="C24" s="43" t="s">
        <v>19</v>
      </c>
      <c r="D24" s="43" t="s">
        <v>79</v>
      </c>
      <c r="E24" s="43" t="s">
        <v>11</v>
      </c>
      <c r="F24" s="43" t="s">
        <v>33</v>
      </c>
      <c r="G24" s="100"/>
      <c r="H24" s="44">
        <f>H25</f>
        <v>180000</v>
      </c>
      <c r="I24" s="44">
        <f>I25</f>
        <v>180000</v>
      </c>
      <c r="J24" s="226">
        <f t="shared" si="0"/>
        <v>0</v>
      </c>
    </row>
    <row r="25" spans="1:10" ht="19.5" customHeight="1">
      <c r="A25" s="114" t="s">
        <v>80</v>
      </c>
      <c r="B25" s="93" t="s">
        <v>8</v>
      </c>
      <c r="C25" s="8" t="s">
        <v>19</v>
      </c>
      <c r="D25" s="8" t="s">
        <v>79</v>
      </c>
      <c r="E25" s="8" t="s">
        <v>11</v>
      </c>
      <c r="F25" s="8" t="s">
        <v>33</v>
      </c>
      <c r="G25" s="98" t="s">
        <v>88</v>
      </c>
      <c r="H25" s="26">
        <v>180000</v>
      </c>
      <c r="I25" s="26">
        <v>180000</v>
      </c>
      <c r="J25" s="226">
        <f t="shared" si="0"/>
        <v>0</v>
      </c>
    </row>
    <row r="26" spans="1:10" ht="29.25" customHeight="1">
      <c r="A26" s="113" t="s">
        <v>116</v>
      </c>
      <c r="B26" s="55" t="s">
        <v>8</v>
      </c>
      <c r="C26" s="43" t="s">
        <v>19</v>
      </c>
      <c r="D26" s="43" t="s">
        <v>160</v>
      </c>
      <c r="E26" s="43" t="s">
        <v>19</v>
      </c>
      <c r="F26" s="43" t="s">
        <v>33</v>
      </c>
      <c r="G26" s="100"/>
      <c r="H26" s="44">
        <f>H27</f>
        <v>346000</v>
      </c>
      <c r="I26" s="44">
        <f>I27</f>
        <v>346000</v>
      </c>
      <c r="J26" s="226">
        <f t="shared" si="0"/>
        <v>0</v>
      </c>
    </row>
    <row r="27" spans="1:10" ht="19.5" customHeight="1">
      <c r="A27" s="77" t="s">
        <v>80</v>
      </c>
      <c r="B27" s="54" t="s">
        <v>8</v>
      </c>
      <c r="C27" s="8" t="s">
        <v>19</v>
      </c>
      <c r="D27" s="8" t="s">
        <v>160</v>
      </c>
      <c r="E27" s="8" t="s">
        <v>19</v>
      </c>
      <c r="F27" s="8" t="s">
        <v>33</v>
      </c>
      <c r="G27" s="98" t="s">
        <v>88</v>
      </c>
      <c r="H27" s="26">
        <v>346000</v>
      </c>
      <c r="I27" s="26">
        <v>346000</v>
      </c>
      <c r="J27" s="226">
        <f t="shared" si="0"/>
        <v>0</v>
      </c>
    </row>
    <row r="28" spans="1:10" ht="28.5" customHeight="1">
      <c r="A28" s="78" t="s">
        <v>86</v>
      </c>
      <c r="B28" s="55" t="s">
        <v>8</v>
      </c>
      <c r="C28" s="43" t="s">
        <v>19</v>
      </c>
      <c r="D28" s="43" t="s">
        <v>160</v>
      </c>
      <c r="E28" s="43" t="s">
        <v>15</v>
      </c>
      <c r="F28" s="43" t="s">
        <v>33</v>
      </c>
      <c r="G28" s="100"/>
      <c r="H28" s="44">
        <f>H29+H30</f>
        <v>69000</v>
      </c>
      <c r="I28" s="44">
        <f>I29+I30</f>
        <v>69000</v>
      </c>
      <c r="J28" s="226">
        <f t="shared" si="0"/>
        <v>0</v>
      </c>
    </row>
    <row r="29" spans="1:10" ht="19.5" customHeight="1">
      <c r="A29" s="77" t="s">
        <v>80</v>
      </c>
      <c r="B29" s="54" t="s">
        <v>8</v>
      </c>
      <c r="C29" s="8" t="s">
        <v>19</v>
      </c>
      <c r="D29" s="8" t="s">
        <v>160</v>
      </c>
      <c r="E29" s="8" t="s">
        <v>15</v>
      </c>
      <c r="F29" s="8" t="s">
        <v>33</v>
      </c>
      <c r="G29" s="98" t="s">
        <v>88</v>
      </c>
      <c r="H29" s="26">
        <v>65000</v>
      </c>
      <c r="I29" s="26">
        <v>65000</v>
      </c>
      <c r="J29" s="226">
        <f t="shared" si="0"/>
        <v>0</v>
      </c>
    </row>
    <row r="30" spans="1:10" ht="28.5" customHeight="1">
      <c r="A30" s="77" t="s">
        <v>215</v>
      </c>
      <c r="B30" s="54" t="s">
        <v>8</v>
      </c>
      <c r="C30" s="8" t="s">
        <v>19</v>
      </c>
      <c r="D30" s="8" t="s">
        <v>160</v>
      </c>
      <c r="E30" s="8" t="s">
        <v>15</v>
      </c>
      <c r="F30" s="8" t="s">
        <v>33</v>
      </c>
      <c r="G30" s="98" t="s">
        <v>88</v>
      </c>
      <c r="H30" s="26">
        <v>4000</v>
      </c>
      <c r="I30" s="26">
        <v>4000</v>
      </c>
      <c r="J30" s="226">
        <f>I30-H30</f>
        <v>0</v>
      </c>
    </row>
    <row r="31" spans="1:10" ht="29.25" customHeight="1">
      <c r="A31" s="76" t="s">
        <v>117</v>
      </c>
      <c r="B31" s="55" t="s">
        <v>8</v>
      </c>
      <c r="C31" s="43" t="s">
        <v>19</v>
      </c>
      <c r="D31" s="43" t="s">
        <v>160</v>
      </c>
      <c r="E31" s="43" t="s">
        <v>12</v>
      </c>
      <c r="F31" s="43" t="s">
        <v>33</v>
      </c>
      <c r="G31" s="100"/>
      <c r="H31" s="44">
        <f>H32</f>
        <v>89000</v>
      </c>
      <c r="I31" s="44">
        <f>I32</f>
        <v>89000</v>
      </c>
      <c r="J31" s="226">
        <f t="shared" si="0"/>
        <v>0</v>
      </c>
    </row>
    <row r="32" spans="1:10" ht="19.5" customHeight="1">
      <c r="A32" s="77" t="s">
        <v>80</v>
      </c>
      <c r="B32" s="54" t="s">
        <v>8</v>
      </c>
      <c r="C32" s="8" t="s">
        <v>19</v>
      </c>
      <c r="D32" s="8" t="s">
        <v>160</v>
      </c>
      <c r="E32" s="8" t="s">
        <v>12</v>
      </c>
      <c r="F32" s="8" t="s">
        <v>33</v>
      </c>
      <c r="G32" s="98" t="s">
        <v>88</v>
      </c>
      <c r="H32" s="26">
        <v>89000</v>
      </c>
      <c r="I32" s="26">
        <v>89000</v>
      </c>
      <c r="J32" s="226">
        <f t="shared" si="0"/>
        <v>0</v>
      </c>
    </row>
    <row r="33" spans="1:10" ht="42" customHeight="1">
      <c r="A33" s="217" t="s">
        <v>186</v>
      </c>
      <c r="B33" s="218" t="s">
        <v>8</v>
      </c>
      <c r="C33" s="211" t="s">
        <v>19</v>
      </c>
      <c r="D33" s="211" t="s">
        <v>160</v>
      </c>
      <c r="E33" s="211" t="s">
        <v>14</v>
      </c>
      <c r="F33" s="211" t="s">
        <v>33</v>
      </c>
      <c r="G33" s="211"/>
      <c r="H33" s="212">
        <f>H35+H34</f>
        <v>367000</v>
      </c>
      <c r="I33" s="212">
        <f>I35+I34</f>
        <v>369000</v>
      </c>
      <c r="J33" s="226">
        <f t="shared" si="0"/>
        <v>2000</v>
      </c>
    </row>
    <row r="34" spans="1:10" ht="20.25" customHeight="1">
      <c r="A34" s="182" t="s">
        <v>107</v>
      </c>
      <c r="B34" s="54" t="s">
        <v>8</v>
      </c>
      <c r="C34" s="8" t="s">
        <v>19</v>
      </c>
      <c r="D34" s="8" t="s">
        <v>160</v>
      </c>
      <c r="E34" s="8" t="s">
        <v>14</v>
      </c>
      <c r="F34" s="8" t="s">
        <v>33</v>
      </c>
      <c r="G34" s="98" t="s">
        <v>109</v>
      </c>
      <c r="H34" s="26">
        <v>25000</v>
      </c>
      <c r="I34" s="26">
        <v>25000</v>
      </c>
      <c r="J34" s="226">
        <f t="shared" si="0"/>
        <v>0</v>
      </c>
    </row>
    <row r="35" spans="1:10" ht="19.5" customHeight="1">
      <c r="A35" s="77" t="s">
        <v>80</v>
      </c>
      <c r="B35" s="54" t="s">
        <v>8</v>
      </c>
      <c r="C35" s="8" t="s">
        <v>19</v>
      </c>
      <c r="D35" s="8" t="s">
        <v>160</v>
      </c>
      <c r="E35" s="8" t="s">
        <v>14</v>
      </c>
      <c r="F35" s="8" t="s">
        <v>33</v>
      </c>
      <c r="G35" s="98" t="s">
        <v>88</v>
      </c>
      <c r="H35" s="26">
        <v>342000</v>
      </c>
      <c r="I35" s="26">
        <v>344000</v>
      </c>
      <c r="J35" s="226">
        <f t="shared" si="0"/>
        <v>2000</v>
      </c>
    </row>
    <row r="36" spans="1:10" ht="19.5" customHeight="1">
      <c r="A36" s="229" t="s">
        <v>200</v>
      </c>
      <c r="B36" s="199" t="s">
        <v>8</v>
      </c>
      <c r="C36" s="200" t="s">
        <v>19</v>
      </c>
      <c r="D36" s="200" t="s">
        <v>32</v>
      </c>
      <c r="E36" s="200" t="s">
        <v>8</v>
      </c>
      <c r="F36" s="200" t="s">
        <v>33</v>
      </c>
      <c r="G36" s="201"/>
      <c r="H36" s="202">
        <f>H37</f>
        <v>281000</v>
      </c>
      <c r="I36" s="202">
        <f>I37</f>
        <v>281000</v>
      </c>
      <c r="J36" s="226">
        <f t="shared" si="0"/>
        <v>0</v>
      </c>
    </row>
    <row r="37" spans="1:10" ht="19.5" customHeight="1">
      <c r="A37" s="77" t="s">
        <v>80</v>
      </c>
      <c r="B37" s="203" t="s">
        <v>8</v>
      </c>
      <c r="C37" s="204" t="s">
        <v>19</v>
      </c>
      <c r="D37" s="204" t="s">
        <v>32</v>
      </c>
      <c r="E37" s="204" t="s">
        <v>8</v>
      </c>
      <c r="F37" s="204" t="s">
        <v>33</v>
      </c>
      <c r="G37" s="205" t="s">
        <v>88</v>
      </c>
      <c r="H37" s="228">
        <v>281000</v>
      </c>
      <c r="I37" s="228">
        <v>281000</v>
      </c>
      <c r="J37" s="226">
        <f t="shared" si="0"/>
        <v>0</v>
      </c>
    </row>
    <row r="38" spans="1:10" ht="27" customHeight="1">
      <c r="A38" s="191" t="s">
        <v>142</v>
      </c>
      <c r="B38" s="213" t="s">
        <v>8</v>
      </c>
      <c r="C38" s="214" t="s">
        <v>19</v>
      </c>
      <c r="D38" s="214" t="s">
        <v>143</v>
      </c>
      <c r="E38" s="214" t="s">
        <v>33</v>
      </c>
      <c r="F38" s="214" t="s">
        <v>33</v>
      </c>
      <c r="G38" s="215"/>
      <c r="H38" s="216">
        <f>H39</f>
        <v>11000</v>
      </c>
      <c r="I38" s="216">
        <f>I39</f>
        <v>11000</v>
      </c>
      <c r="J38" s="226">
        <f t="shared" si="0"/>
        <v>0</v>
      </c>
    </row>
    <row r="39" spans="1:10" ht="44.25" customHeight="1">
      <c r="A39" s="114" t="s">
        <v>113</v>
      </c>
      <c r="B39" s="93" t="s">
        <v>8</v>
      </c>
      <c r="C39" s="8" t="s">
        <v>19</v>
      </c>
      <c r="D39" s="8" t="s">
        <v>143</v>
      </c>
      <c r="E39" s="8" t="s">
        <v>9</v>
      </c>
      <c r="F39" s="8" t="s">
        <v>16</v>
      </c>
      <c r="G39" s="98" t="s">
        <v>88</v>
      </c>
      <c r="H39" s="26">
        <v>11000</v>
      </c>
      <c r="I39" s="26">
        <v>11000</v>
      </c>
      <c r="J39" s="226">
        <f t="shared" si="0"/>
        <v>0</v>
      </c>
    </row>
    <row r="40" spans="1:10" ht="19.5" customHeight="1">
      <c r="A40" s="192" t="s">
        <v>144</v>
      </c>
      <c r="B40" s="92" t="s">
        <v>8</v>
      </c>
      <c r="C40" s="43" t="s">
        <v>19</v>
      </c>
      <c r="D40" s="43" t="s">
        <v>145</v>
      </c>
      <c r="E40" s="43" t="s">
        <v>33</v>
      </c>
      <c r="F40" s="43" t="s">
        <v>33</v>
      </c>
      <c r="G40" s="100"/>
      <c r="H40" s="44">
        <f>H41</f>
        <v>66000</v>
      </c>
      <c r="I40" s="44">
        <f>I41</f>
        <v>66000</v>
      </c>
      <c r="J40" s="226">
        <f t="shared" si="0"/>
        <v>0</v>
      </c>
    </row>
    <row r="41" spans="1:10" ht="41.25" customHeight="1">
      <c r="A41" s="114" t="s">
        <v>146</v>
      </c>
      <c r="B41" s="93" t="s">
        <v>8</v>
      </c>
      <c r="C41" s="8" t="s">
        <v>19</v>
      </c>
      <c r="D41" s="8" t="s">
        <v>145</v>
      </c>
      <c r="E41" s="8" t="s">
        <v>9</v>
      </c>
      <c r="F41" s="8" t="s">
        <v>8</v>
      </c>
      <c r="G41" s="98" t="s">
        <v>88</v>
      </c>
      <c r="H41" s="26">
        <v>66000</v>
      </c>
      <c r="I41" s="26">
        <v>66000</v>
      </c>
      <c r="J41" s="226">
        <f t="shared" si="0"/>
        <v>0</v>
      </c>
    </row>
    <row r="42" spans="1:10" ht="17.25" customHeight="1">
      <c r="A42" s="192" t="s">
        <v>147</v>
      </c>
      <c r="B42" s="92" t="s">
        <v>8</v>
      </c>
      <c r="C42" s="43" t="s">
        <v>19</v>
      </c>
      <c r="D42" s="43" t="s">
        <v>148</v>
      </c>
      <c r="E42" s="43" t="s">
        <v>33</v>
      </c>
      <c r="F42" s="43" t="s">
        <v>33</v>
      </c>
      <c r="G42" s="100"/>
      <c r="H42" s="44">
        <f>H43</f>
        <v>11000</v>
      </c>
      <c r="I42" s="44">
        <f>I43</f>
        <v>11000</v>
      </c>
      <c r="J42" s="226">
        <f t="shared" si="0"/>
        <v>0</v>
      </c>
    </row>
    <row r="43" spans="1:10" ht="42" customHeight="1">
      <c r="A43" s="114" t="s">
        <v>114</v>
      </c>
      <c r="B43" s="93" t="s">
        <v>8</v>
      </c>
      <c r="C43" s="8" t="s">
        <v>19</v>
      </c>
      <c r="D43" s="8" t="s">
        <v>148</v>
      </c>
      <c r="E43" s="8" t="s">
        <v>9</v>
      </c>
      <c r="F43" s="8" t="s">
        <v>18</v>
      </c>
      <c r="G43" s="98" t="s">
        <v>88</v>
      </c>
      <c r="H43" s="26">
        <v>11000</v>
      </c>
      <c r="I43" s="26">
        <v>11000</v>
      </c>
      <c r="J43" s="226">
        <f t="shared" si="0"/>
        <v>0</v>
      </c>
    </row>
    <row r="44" spans="1:10" ht="18" customHeight="1">
      <c r="A44" s="327" t="s">
        <v>274</v>
      </c>
      <c r="B44" s="279" t="s">
        <v>8</v>
      </c>
      <c r="C44" s="222" t="s">
        <v>15</v>
      </c>
      <c r="D44" s="222"/>
      <c r="E44" s="222"/>
      <c r="F44" s="222"/>
      <c r="G44" s="329"/>
      <c r="H44" s="223">
        <f>H47</f>
        <v>0</v>
      </c>
      <c r="I44" s="223">
        <f>I47</f>
        <v>4000</v>
      </c>
      <c r="J44" s="226">
        <f t="shared" si="0"/>
        <v>4000</v>
      </c>
    </row>
    <row r="45" spans="1:10" ht="20.25" customHeight="1">
      <c r="A45" s="255" t="s">
        <v>119</v>
      </c>
      <c r="B45" s="237" t="s">
        <v>8</v>
      </c>
      <c r="C45" s="238" t="s">
        <v>15</v>
      </c>
      <c r="D45" s="238" t="s">
        <v>31</v>
      </c>
      <c r="E45" s="238" t="s">
        <v>33</v>
      </c>
      <c r="F45" s="238" t="s">
        <v>33</v>
      </c>
      <c r="G45" s="239"/>
      <c r="H45" s="240">
        <f>H46</f>
        <v>0</v>
      </c>
      <c r="I45" s="240">
        <f>I46</f>
        <v>4000</v>
      </c>
      <c r="J45" s="226">
        <f t="shared" si="0"/>
        <v>4000</v>
      </c>
    </row>
    <row r="46" spans="1:10" ht="30.75" customHeight="1">
      <c r="A46" s="207" t="s">
        <v>275</v>
      </c>
      <c r="B46" s="199" t="s">
        <v>8</v>
      </c>
      <c r="C46" s="200" t="s">
        <v>15</v>
      </c>
      <c r="D46" s="200" t="s">
        <v>31</v>
      </c>
      <c r="E46" s="200" t="s">
        <v>205</v>
      </c>
      <c r="F46" s="200" t="s">
        <v>33</v>
      </c>
      <c r="G46" s="201"/>
      <c r="H46" s="202">
        <f>H47</f>
        <v>0</v>
      </c>
      <c r="I46" s="202">
        <f>I47</f>
        <v>4000</v>
      </c>
      <c r="J46" s="226">
        <f t="shared" si="0"/>
        <v>4000</v>
      </c>
    </row>
    <row r="47" spans="1:10" ht="20.25" customHeight="1">
      <c r="A47" s="74" t="s">
        <v>80</v>
      </c>
      <c r="B47" s="203" t="s">
        <v>8</v>
      </c>
      <c r="C47" s="204" t="s">
        <v>15</v>
      </c>
      <c r="D47" s="204" t="s">
        <v>31</v>
      </c>
      <c r="E47" s="204" t="s">
        <v>205</v>
      </c>
      <c r="F47" s="204" t="s">
        <v>33</v>
      </c>
      <c r="G47" s="205" t="s">
        <v>88</v>
      </c>
      <c r="H47" s="206"/>
      <c r="I47" s="206">
        <v>4000</v>
      </c>
      <c r="J47" s="226">
        <f t="shared" si="0"/>
        <v>4000</v>
      </c>
    </row>
    <row r="48" spans="1:10" ht="19.5" customHeight="1">
      <c r="A48" s="328" t="s">
        <v>276</v>
      </c>
      <c r="B48" s="330" t="s">
        <v>8</v>
      </c>
      <c r="C48" s="7" t="s">
        <v>10</v>
      </c>
      <c r="D48" s="7"/>
      <c r="E48" s="7"/>
      <c r="F48" s="7"/>
      <c r="G48" s="7"/>
      <c r="H48" s="27">
        <f>H50</f>
        <v>95000</v>
      </c>
      <c r="I48" s="27">
        <f>I50</f>
        <v>95000</v>
      </c>
      <c r="J48" s="226">
        <f t="shared" si="0"/>
        <v>0</v>
      </c>
    </row>
    <row r="49" spans="1:10" ht="16.5" customHeight="1">
      <c r="A49" s="224" t="s">
        <v>277</v>
      </c>
      <c r="B49" s="91" t="s">
        <v>8</v>
      </c>
      <c r="C49" s="13" t="s">
        <v>10</v>
      </c>
      <c r="D49" s="13" t="s">
        <v>279</v>
      </c>
      <c r="E49" s="13" t="s">
        <v>33</v>
      </c>
      <c r="F49" s="13" t="s">
        <v>33</v>
      </c>
      <c r="G49" s="13"/>
      <c r="H49" s="25">
        <f>H50</f>
        <v>95000</v>
      </c>
      <c r="I49" s="25">
        <f>I50</f>
        <v>95000</v>
      </c>
      <c r="J49" s="226">
        <f t="shared" si="0"/>
        <v>0</v>
      </c>
    </row>
    <row r="50" spans="1:10" ht="29.25" customHeight="1">
      <c r="A50" s="113" t="s">
        <v>278</v>
      </c>
      <c r="B50" s="92" t="s">
        <v>8</v>
      </c>
      <c r="C50" s="43" t="s">
        <v>10</v>
      </c>
      <c r="D50" s="43" t="s">
        <v>279</v>
      </c>
      <c r="E50" s="43" t="s">
        <v>33</v>
      </c>
      <c r="F50" s="43" t="s">
        <v>16</v>
      </c>
      <c r="G50" s="43"/>
      <c r="H50" s="44">
        <f>H51</f>
        <v>95000</v>
      </c>
      <c r="I50" s="44">
        <f>I51</f>
        <v>95000</v>
      </c>
      <c r="J50" s="226">
        <f t="shared" si="0"/>
        <v>0</v>
      </c>
    </row>
    <row r="51" spans="1:10" ht="24" customHeight="1">
      <c r="A51" s="182" t="s">
        <v>80</v>
      </c>
      <c r="B51" s="93" t="s">
        <v>8</v>
      </c>
      <c r="C51" s="8" t="s">
        <v>10</v>
      </c>
      <c r="D51" s="8" t="s">
        <v>279</v>
      </c>
      <c r="E51" s="8" t="s">
        <v>33</v>
      </c>
      <c r="F51" s="8" t="s">
        <v>16</v>
      </c>
      <c r="G51" s="8" t="s">
        <v>88</v>
      </c>
      <c r="H51" s="26">
        <v>95000</v>
      </c>
      <c r="I51" s="26">
        <v>95000</v>
      </c>
      <c r="J51" s="226">
        <f t="shared" si="0"/>
        <v>0</v>
      </c>
    </row>
    <row r="52" spans="1:10" ht="19.5" customHeight="1">
      <c r="A52" s="135" t="s">
        <v>97</v>
      </c>
      <c r="B52" s="53" t="s">
        <v>8</v>
      </c>
      <c r="C52" s="7" t="s">
        <v>60</v>
      </c>
      <c r="D52" s="7"/>
      <c r="E52" s="7"/>
      <c r="F52" s="7"/>
      <c r="G52" s="133"/>
      <c r="H52" s="27">
        <f aca="true" t="shared" si="1" ref="H52:I54">H53</f>
        <v>1000000</v>
      </c>
      <c r="I52" s="27">
        <f t="shared" si="1"/>
        <v>1000000</v>
      </c>
      <c r="J52" s="226">
        <f t="shared" si="0"/>
        <v>0</v>
      </c>
    </row>
    <row r="53" spans="1:10" ht="20.25" customHeight="1">
      <c r="A53" s="136" t="s">
        <v>97</v>
      </c>
      <c r="B53" s="116" t="s">
        <v>8</v>
      </c>
      <c r="C53" s="117" t="s">
        <v>60</v>
      </c>
      <c r="D53" s="117" t="s">
        <v>98</v>
      </c>
      <c r="E53" s="117" t="s">
        <v>33</v>
      </c>
      <c r="F53" s="117" t="s">
        <v>33</v>
      </c>
      <c r="G53" s="137"/>
      <c r="H53" s="25">
        <f t="shared" si="1"/>
        <v>1000000</v>
      </c>
      <c r="I53" s="25">
        <f t="shared" si="1"/>
        <v>1000000</v>
      </c>
      <c r="J53" s="226">
        <f t="shared" si="0"/>
        <v>0</v>
      </c>
    </row>
    <row r="54" spans="1:10" ht="18.75" customHeight="1">
      <c r="A54" s="134" t="s">
        <v>99</v>
      </c>
      <c r="B54" s="55" t="s">
        <v>8</v>
      </c>
      <c r="C54" s="43" t="s">
        <v>60</v>
      </c>
      <c r="D54" s="43" t="s">
        <v>98</v>
      </c>
      <c r="E54" s="43" t="s">
        <v>15</v>
      </c>
      <c r="F54" s="43" t="s">
        <v>33</v>
      </c>
      <c r="G54" s="100"/>
      <c r="H54" s="44">
        <f t="shared" si="1"/>
        <v>1000000</v>
      </c>
      <c r="I54" s="44">
        <f t="shared" si="1"/>
        <v>1000000</v>
      </c>
      <c r="J54" s="226">
        <f t="shared" si="0"/>
        <v>0</v>
      </c>
    </row>
    <row r="55" spans="1:10" ht="15" customHeight="1">
      <c r="A55" s="138" t="s">
        <v>91</v>
      </c>
      <c r="B55" s="118" t="s">
        <v>8</v>
      </c>
      <c r="C55" s="119" t="s">
        <v>60</v>
      </c>
      <c r="D55" s="119" t="s">
        <v>98</v>
      </c>
      <c r="E55" s="119" t="s">
        <v>15</v>
      </c>
      <c r="F55" s="119" t="s">
        <v>33</v>
      </c>
      <c r="G55" s="139" t="s">
        <v>92</v>
      </c>
      <c r="H55" s="26">
        <v>1000000</v>
      </c>
      <c r="I55" s="26">
        <v>1000000</v>
      </c>
      <c r="J55" s="226">
        <f t="shared" si="0"/>
        <v>0</v>
      </c>
    </row>
    <row r="56" spans="1:10" ht="18.75" customHeight="1">
      <c r="A56" s="39" t="s">
        <v>24</v>
      </c>
      <c r="B56" s="53" t="s">
        <v>8</v>
      </c>
      <c r="C56" s="7" t="s">
        <v>105</v>
      </c>
      <c r="D56" s="7"/>
      <c r="E56" s="7"/>
      <c r="F56" s="7"/>
      <c r="G56" s="133"/>
      <c r="H56" s="27">
        <f>H57+H62</f>
        <v>5452821.28</v>
      </c>
      <c r="I56" s="27">
        <f>I57+I62</f>
        <v>6126525.37</v>
      </c>
      <c r="J56" s="226">
        <f t="shared" si="0"/>
        <v>673704.0899999999</v>
      </c>
    </row>
    <row r="57" spans="1:10" ht="40.5" customHeight="1">
      <c r="A57" s="75" t="s">
        <v>78</v>
      </c>
      <c r="B57" s="52" t="s">
        <v>8</v>
      </c>
      <c r="C57" s="13" t="s">
        <v>105</v>
      </c>
      <c r="D57" s="13" t="s">
        <v>79</v>
      </c>
      <c r="E57" s="13" t="s">
        <v>33</v>
      </c>
      <c r="F57" s="13" t="s">
        <v>33</v>
      </c>
      <c r="G57" s="99"/>
      <c r="H57" s="25">
        <f>H58+H60</f>
        <v>5017764.58</v>
      </c>
      <c r="I57" s="25">
        <f>I58+I60</f>
        <v>5691468.67</v>
      </c>
      <c r="J57" s="226">
        <f t="shared" si="0"/>
        <v>673704.0899999999</v>
      </c>
    </row>
    <row r="58" spans="1:10" ht="18.75" customHeight="1">
      <c r="A58" s="48" t="s">
        <v>3</v>
      </c>
      <c r="B58" s="55" t="s">
        <v>8</v>
      </c>
      <c r="C58" s="43" t="s">
        <v>105</v>
      </c>
      <c r="D58" s="43" t="s">
        <v>79</v>
      </c>
      <c r="E58" s="43" t="s">
        <v>19</v>
      </c>
      <c r="F58" s="43" t="s">
        <v>33</v>
      </c>
      <c r="G58" s="100"/>
      <c r="H58" s="44">
        <f>H59</f>
        <v>1273544.58</v>
      </c>
      <c r="I58" s="44">
        <f>I59</f>
        <v>1483468.6700000002</v>
      </c>
      <c r="J58" s="226">
        <f t="shared" si="0"/>
        <v>209924.09000000008</v>
      </c>
    </row>
    <row r="59" spans="1:12" ht="18.75" customHeight="1">
      <c r="A59" s="74" t="s">
        <v>80</v>
      </c>
      <c r="B59" s="54" t="s">
        <v>8</v>
      </c>
      <c r="C59" s="8" t="s">
        <v>105</v>
      </c>
      <c r="D59" s="8" t="s">
        <v>79</v>
      </c>
      <c r="E59" s="8" t="s">
        <v>19</v>
      </c>
      <c r="F59" s="8" t="s">
        <v>33</v>
      </c>
      <c r="G59" s="98" t="s">
        <v>88</v>
      </c>
      <c r="H59" s="26">
        <f>1236544.58+37000</f>
        <v>1273544.58</v>
      </c>
      <c r="I59" s="26">
        <f>1236544.58+250000-75.91-3000</f>
        <v>1483468.6700000002</v>
      </c>
      <c r="J59" s="226">
        <f t="shared" si="0"/>
        <v>209924.09000000008</v>
      </c>
      <c r="L59" s="298"/>
    </row>
    <row r="60" spans="1:10" ht="18.75" customHeight="1">
      <c r="A60" s="198" t="s">
        <v>175</v>
      </c>
      <c r="B60" s="199" t="s">
        <v>8</v>
      </c>
      <c r="C60" s="200" t="s">
        <v>105</v>
      </c>
      <c r="D60" s="200" t="s">
        <v>79</v>
      </c>
      <c r="E60" s="200" t="s">
        <v>19</v>
      </c>
      <c r="F60" s="200" t="s">
        <v>15</v>
      </c>
      <c r="G60" s="201"/>
      <c r="H60" s="202">
        <f>H61</f>
        <v>3744220</v>
      </c>
      <c r="I60" s="202">
        <f>I61</f>
        <v>4208000</v>
      </c>
      <c r="J60" s="226">
        <f t="shared" si="0"/>
        <v>463780</v>
      </c>
    </row>
    <row r="61" spans="1:10" ht="18.75" customHeight="1">
      <c r="A61" s="74" t="s">
        <v>176</v>
      </c>
      <c r="B61" s="203" t="s">
        <v>8</v>
      </c>
      <c r="C61" s="204" t="s">
        <v>105</v>
      </c>
      <c r="D61" s="204" t="s">
        <v>79</v>
      </c>
      <c r="E61" s="204" t="s">
        <v>19</v>
      </c>
      <c r="F61" s="204" t="s">
        <v>15</v>
      </c>
      <c r="G61" s="205" t="s">
        <v>88</v>
      </c>
      <c r="H61" s="206">
        <f>3558000+186220</f>
        <v>3744220</v>
      </c>
      <c r="I61" s="206">
        <v>4208000</v>
      </c>
      <c r="J61" s="226">
        <f t="shared" si="0"/>
        <v>463780</v>
      </c>
    </row>
    <row r="62" spans="1:10" ht="18.75" customHeight="1">
      <c r="A62" s="82" t="s">
        <v>59</v>
      </c>
      <c r="B62" s="63" t="s">
        <v>8</v>
      </c>
      <c r="C62" s="20" t="s">
        <v>105</v>
      </c>
      <c r="D62" s="20" t="s">
        <v>58</v>
      </c>
      <c r="E62" s="20" t="s">
        <v>33</v>
      </c>
      <c r="F62" s="20" t="s">
        <v>33</v>
      </c>
      <c r="G62" s="140"/>
      <c r="H62" s="25">
        <f>H64</f>
        <v>435056.7</v>
      </c>
      <c r="I62" s="25">
        <f>I64</f>
        <v>435056.7</v>
      </c>
      <c r="J62" s="226">
        <f t="shared" si="0"/>
        <v>0</v>
      </c>
    </row>
    <row r="63" spans="1:10" ht="30" customHeight="1">
      <c r="A63" s="48" t="s">
        <v>170</v>
      </c>
      <c r="B63" s="64" t="s">
        <v>8</v>
      </c>
      <c r="C63" s="43" t="s">
        <v>105</v>
      </c>
      <c r="D63" s="43" t="s">
        <v>58</v>
      </c>
      <c r="E63" s="43" t="s">
        <v>10</v>
      </c>
      <c r="F63" s="43" t="s">
        <v>33</v>
      </c>
      <c r="G63" s="100"/>
      <c r="H63" s="44">
        <f>H64</f>
        <v>435056.7</v>
      </c>
      <c r="I63" s="44">
        <f>I64</f>
        <v>435056.7</v>
      </c>
      <c r="J63" s="226">
        <f t="shared" si="0"/>
        <v>0</v>
      </c>
    </row>
    <row r="64" spans="1:10" ht="17.25" customHeight="1">
      <c r="A64" s="74" t="s">
        <v>80</v>
      </c>
      <c r="B64" s="65" t="s">
        <v>8</v>
      </c>
      <c r="C64" s="8" t="s">
        <v>105</v>
      </c>
      <c r="D64" s="8" t="s">
        <v>58</v>
      </c>
      <c r="E64" s="8" t="s">
        <v>10</v>
      </c>
      <c r="F64" s="8" t="s">
        <v>33</v>
      </c>
      <c r="G64" s="98" t="s">
        <v>88</v>
      </c>
      <c r="H64" s="26">
        <v>435056.7</v>
      </c>
      <c r="I64" s="26">
        <v>435056.7</v>
      </c>
      <c r="J64" s="226">
        <f t="shared" si="0"/>
        <v>0</v>
      </c>
    </row>
    <row r="65" spans="1:10" ht="18.75" customHeight="1">
      <c r="A65" s="120" t="s">
        <v>137</v>
      </c>
      <c r="B65" s="121" t="s">
        <v>16</v>
      </c>
      <c r="C65" s="121"/>
      <c r="D65" s="167"/>
      <c r="E65" s="174"/>
      <c r="F65" s="174"/>
      <c r="G65" s="168"/>
      <c r="H65" s="175">
        <f aca="true" t="shared" si="2" ref="H65:I68">H66</f>
        <v>562000</v>
      </c>
      <c r="I65" s="175">
        <f t="shared" si="2"/>
        <v>562000</v>
      </c>
      <c r="J65" s="226">
        <f t="shared" si="0"/>
        <v>0</v>
      </c>
    </row>
    <row r="66" spans="1:10" ht="16.5" customHeight="1">
      <c r="A66" s="176" t="s">
        <v>138</v>
      </c>
      <c r="B66" s="177" t="s">
        <v>16</v>
      </c>
      <c r="C66" s="7" t="s">
        <v>18</v>
      </c>
      <c r="D66" s="7"/>
      <c r="E66" s="7"/>
      <c r="F66" s="7"/>
      <c r="G66" s="178"/>
      <c r="H66" s="27">
        <f t="shared" si="2"/>
        <v>562000</v>
      </c>
      <c r="I66" s="27">
        <f t="shared" si="2"/>
        <v>562000</v>
      </c>
      <c r="J66" s="226">
        <f t="shared" si="0"/>
        <v>0</v>
      </c>
    </row>
    <row r="67" spans="1:10" ht="18.75" customHeight="1">
      <c r="A67" s="160" t="s">
        <v>119</v>
      </c>
      <c r="B67" s="179" t="s">
        <v>16</v>
      </c>
      <c r="C67" s="20" t="s">
        <v>18</v>
      </c>
      <c r="D67" s="20" t="s">
        <v>31</v>
      </c>
      <c r="E67" s="20" t="s">
        <v>33</v>
      </c>
      <c r="F67" s="20" t="s">
        <v>33</v>
      </c>
      <c r="G67" s="180"/>
      <c r="H67" s="25">
        <f t="shared" si="2"/>
        <v>562000</v>
      </c>
      <c r="I67" s="25">
        <f t="shared" si="2"/>
        <v>562000</v>
      </c>
      <c r="J67" s="226">
        <f t="shared" si="0"/>
        <v>0</v>
      </c>
    </row>
    <row r="68" spans="1:10" ht="24.75" customHeight="1">
      <c r="A68" s="113" t="s">
        <v>108</v>
      </c>
      <c r="B68" s="55" t="s">
        <v>16</v>
      </c>
      <c r="C68" s="43" t="s">
        <v>18</v>
      </c>
      <c r="D68" s="43" t="s">
        <v>31</v>
      </c>
      <c r="E68" s="43" t="s">
        <v>71</v>
      </c>
      <c r="F68" s="43" t="s">
        <v>33</v>
      </c>
      <c r="G68" s="181"/>
      <c r="H68" s="44">
        <f t="shared" si="2"/>
        <v>562000</v>
      </c>
      <c r="I68" s="44">
        <f t="shared" si="2"/>
        <v>562000</v>
      </c>
      <c r="J68" s="226">
        <f t="shared" si="0"/>
        <v>0</v>
      </c>
    </row>
    <row r="69" spans="1:10" ht="16.5" customHeight="1">
      <c r="A69" s="182" t="s">
        <v>107</v>
      </c>
      <c r="B69" s="54" t="s">
        <v>16</v>
      </c>
      <c r="C69" s="8" t="s">
        <v>18</v>
      </c>
      <c r="D69" s="8" t="s">
        <v>31</v>
      </c>
      <c r="E69" s="8" t="s">
        <v>71</v>
      </c>
      <c r="F69" s="8" t="s">
        <v>33</v>
      </c>
      <c r="G69" s="183" t="s">
        <v>109</v>
      </c>
      <c r="H69" s="26">
        <v>562000</v>
      </c>
      <c r="I69" s="26">
        <v>562000</v>
      </c>
      <c r="J69" s="226">
        <f t="shared" si="0"/>
        <v>0</v>
      </c>
    </row>
    <row r="70" spans="1:10" ht="31.5" customHeight="1">
      <c r="A70" s="299" t="s">
        <v>253</v>
      </c>
      <c r="B70" s="301" t="s">
        <v>18</v>
      </c>
      <c r="C70" s="302"/>
      <c r="D70" s="167"/>
      <c r="E70" s="167"/>
      <c r="F70" s="167"/>
      <c r="G70" s="167"/>
      <c r="H70" s="175">
        <f aca="true" t="shared" si="3" ref="H70:I72">H71</f>
        <v>250000</v>
      </c>
      <c r="I70" s="175">
        <f t="shared" si="3"/>
        <v>0</v>
      </c>
      <c r="J70" s="226">
        <f t="shared" si="0"/>
        <v>-250000</v>
      </c>
    </row>
    <row r="71" spans="1:10" ht="16.5" customHeight="1">
      <c r="A71" s="300" t="s">
        <v>254</v>
      </c>
      <c r="B71" s="303" t="s">
        <v>18</v>
      </c>
      <c r="C71" s="304" t="s">
        <v>14</v>
      </c>
      <c r="D71" s="305"/>
      <c r="E71" s="7"/>
      <c r="F71" s="7"/>
      <c r="G71" s="178"/>
      <c r="H71" s="306">
        <f t="shared" si="3"/>
        <v>250000</v>
      </c>
      <c r="I71" s="306">
        <f t="shared" si="3"/>
        <v>0</v>
      </c>
      <c r="J71" s="226">
        <f t="shared" si="0"/>
        <v>-250000</v>
      </c>
    </row>
    <row r="72" spans="1:10" ht="41.25" customHeight="1">
      <c r="A72" s="230" t="s">
        <v>255</v>
      </c>
      <c r="B72" s="288" t="s">
        <v>18</v>
      </c>
      <c r="C72" s="289" t="s">
        <v>14</v>
      </c>
      <c r="D72" s="290" t="s">
        <v>4</v>
      </c>
      <c r="E72" s="289" t="s">
        <v>251</v>
      </c>
      <c r="F72" s="289" t="s">
        <v>33</v>
      </c>
      <c r="G72" s="291"/>
      <c r="H72" s="292">
        <f t="shared" si="3"/>
        <v>250000</v>
      </c>
      <c r="I72" s="292">
        <f t="shared" si="3"/>
        <v>0</v>
      </c>
      <c r="J72" s="226">
        <f>I72-H72</f>
        <v>-250000</v>
      </c>
    </row>
    <row r="73" spans="1:10" ht="16.5" customHeight="1">
      <c r="A73" s="77" t="s">
        <v>107</v>
      </c>
      <c r="B73" s="293" t="s">
        <v>18</v>
      </c>
      <c r="C73" s="294" t="s">
        <v>14</v>
      </c>
      <c r="D73" s="295" t="s">
        <v>4</v>
      </c>
      <c r="E73" s="294" t="s">
        <v>251</v>
      </c>
      <c r="F73" s="294" t="s">
        <v>33</v>
      </c>
      <c r="G73" s="296" t="s">
        <v>109</v>
      </c>
      <c r="H73" s="297">
        <v>250000</v>
      </c>
      <c r="I73" s="297"/>
      <c r="J73" s="226">
        <f>I73-H73</f>
        <v>-250000</v>
      </c>
    </row>
    <row r="74" spans="1:10" ht="17.25" customHeight="1">
      <c r="A74" s="120" t="s">
        <v>55</v>
      </c>
      <c r="B74" s="121" t="s">
        <v>19</v>
      </c>
      <c r="C74" s="122"/>
      <c r="D74" s="110"/>
      <c r="E74" s="123"/>
      <c r="F74" s="123"/>
      <c r="G74" s="141"/>
      <c r="H74" s="28">
        <f>H75+H80</f>
        <v>10719334</v>
      </c>
      <c r="I74" s="28">
        <f>I75+I80</f>
        <v>12499871</v>
      </c>
      <c r="J74" s="226">
        <f t="shared" si="0"/>
        <v>1780537</v>
      </c>
    </row>
    <row r="75" spans="1:10" ht="17.25" customHeight="1">
      <c r="A75" s="307" t="s">
        <v>256</v>
      </c>
      <c r="B75" s="308" t="s">
        <v>19</v>
      </c>
      <c r="C75" s="308" t="s">
        <v>12</v>
      </c>
      <c r="D75" s="280"/>
      <c r="E75" s="281"/>
      <c r="F75" s="281"/>
      <c r="G75" s="309"/>
      <c r="H75" s="223">
        <f>H76+H78</f>
        <v>9270000</v>
      </c>
      <c r="I75" s="223">
        <f>I76+I78</f>
        <v>9433000</v>
      </c>
      <c r="J75" s="226">
        <f t="shared" si="0"/>
        <v>163000</v>
      </c>
    </row>
    <row r="76" spans="1:10" ht="28.5" customHeight="1">
      <c r="A76" s="230" t="s">
        <v>257</v>
      </c>
      <c r="B76" s="270" t="s">
        <v>19</v>
      </c>
      <c r="C76" s="270" t="s">
        <v>12</v>
      </c>
      <c r="D76" s="271" t="s">
        <v>226</v>
      </c>
      <c r="E76" s="284" t="s">
        <v>9</v>
      </c>
      <c r="F76" s="284" t="s">
        <v>16</v>
      </c>
      <c r="G76" s="272"/>
      <c r="H76" s="202">
        <f>H77</f>
        <v>9270000</v>
      </c>
      <c r="I76" s="202">
        <f>I77</f>
        <v>9270000</v>
      </c>
      <c r="J76" s="226">
        <f t="shared" si="0"/>
        <v>0</v>
      </c>
    </row>
    <row r="77" spans="1:10" ht="17.25" customHeight="1">
      <c r="A77" s="208" t="s">
        <v>107</v>
      </c>
      <c r="B77" s="285" t="s">
        <v>19</v>
      </c>
      <c r="C77" s="286" t="s">
        <v>12</v>
      </c>
      <c r="D77" s="287" t="s">
        <v>226</v>
      </c>
      <c r="E77" s="287" t="s">
        <v>9</v>
      </c>
      <c r="F77" s="287" t="s">
        <v>16</v>
      </c>
      <c r="G77" s="287" t="s">
        <v>109</v>
      </c>
      <c r="H77" s="206">
        <v>9270000</v>
      </c>
      <c r="I77" s="206">
        <v>9270000</v>
      </c>
      <c r="J77" s="226">
        <f t="shared" si="0"/>
        <v>0</v>
      </c>
    </row>
    <row r="78" spans="1:10" ht="27" customHeight="1">
      <c r="A78" s="230" t="s">
        <v>280</v>
      </c>
      <c r="B78" s="270" t="s">
        <v>19</v>
      </c>
      <c r="C78" s="270" t="s">
        <v>12</v>
      </c>
      <c r="D78" s="271" t="s">
        <v>226</v>
      </c>
      <c r="E78" s="284" t="s">
        <v>281</v>
      </c>
      <c r="F78" s="284" t="s">
        <v>33</v>
      </c>
      <c r="G78" s="272"/>
      <c r="H78" s="202">
        <f>H79</f>
        <v>0</v>
      </c>
      <c r="I78" s="202">
        <f>I79</f>
        <v>163000</v>
      </c>
      <c r="J78" s="226">
        <f t="shared" si="0"/>
        <v>163000</v>
      </c>
    </row>
    <row r="79" spans="1:10" ht="17.25" customHeight="1">
      <c r="A79" s="208" t="s">
        <v>107</v>
      </c>
      <c r="B79" s="285" t="s">
        <v>19</v>
      </c>
      <c r="C79" s="286" t="s">
        <v>12</v>
      </c>
      <c r="D79" s="287" t="s">
        <v>226</v>
      </c>
      <c r="E79" s="287" t="s">
        <v>281</v>
      </c>
      <c r="F79" s="287" t="s">
        <v>33</v>
      </c>
      <c r="G79" s="287" t="s">
        <v>109</v>
      </c>
      <c r="H79" s="206"/>
      <c r="I79" s="206">
        <v>163000</v>
      </c>
      <c r="J79" s="226">
        <f t="shared" si="0"/>
        <v>163000</v>
      </c>
    </row>
    <row r="80" spans="1:10" ht="18" customHeight="1">
      <c r="A80" s="124" t="s">
        <v>101</v>
      </c>
      <c r="B80" s="57" t="s">
        <v>19</v>
      </c>
      <c r="C80" s="89" t="s">
        <v>13</v>
      </c>
      <c r="D80" s="7"/>
      <c r="E80" s="10"/>
      <c r="F80" s="10"/>
      <c r="G80" s="133"/>
      <c r="H80" s="27">
        <f>H81+H83+H85+H88</f>
        <v>1449334</v>
      </c>
      <c r="I80" s="27">
        <f>I81+I83+I85+I88</f>
        <v>3066871</v>
      </c>
      <c r="J80" s="226">
        <f t="shared" si="0"/>
        <v>1617537</v>
      </c>
    </row>
    <row r="81" spans="1:10" ht="18" customHeight="1">
      <c r="A81" s="268" t="s">
        <v>234</v>
      </c>
      <c r="B81" s="260" t="s">
        <v>19</v>
      </c>
      <c r="C81" s="261" t="s">
        <v>13</v>
      </c>
      <c r="D81" s="262" t="s">
        <v>235</v>
      </c>
      <c r="E81" s="263" t="s">
        <v>33</v>
      </c>
      <c r="F81" s="263" t="s">
        <v>33</v>
      </c>
      <c r="G81" s="264"/>
      <c r="H81" s="245">
        <f>H82</f>
        <v>496000</v>
      </c>
      <c r="I81" s="245">
        <f>I82</f>
        <v>496000</v>
      </c>
      <c r="J81" s="226">
        <f t="shared" si="0"/>
        <v>0</v>
      </c>
    </row>
    <row r="82" spans="1:10" ht="18" customHeight="1">
      <c r="A82" s="74" t="s">
        <v>80</v>
      </c>
      <c r="B82" s="265" t="s">
        <v>19</v>
      </c>
      <c r="C82" s="266" t="s">
        <v>13</v>
      </c>
      <c r="D82" s="267" t="s">
        <v>235</v>
      </c>
      <c r="E82" s="236" t="s">
        <v>33</v>
      </c>
      <c r="F82" s="236" t="s">
        <v>33</v>
      </c>
      <c r="G82" s="205" t="s">
        <v>88</v>
      </c>
      <c r="H82" s="206">
        <v>496000</v>
      </c>
      <c r="I82" s="206">
        <v>496000</v>
      </c>
      <c r="J82" s="226">
        <f t="shared" si="0"/>
        <v>0</v>
      </c>
    </row>
    <row r="83" spans="1:10" ht="38.25" customHeight="1">
      <c r="A83" s="198" t="s">
        <v>282</v>
      </c>
      <c r="B83" s="260" t="s">
        <v>19</v>
      </c>
      <c r="C83" s="261" t="s">
        <v>13</v>
      </c>
      <c r="D83" s="262" t="s">
        <v>283</v>
      </c>
      <c r="E83" s="263" t="s">
        <v>8</v>
      </c>
      <c r="F83" s="263" t="s">
        <v>33</v>
      </c>
      <c r="G83" s="264"/>
      <c r="H83" s="245">
        <f>H84</f>
        <v>0</v>
      </c>
      <c r="I83" s="245">
        <f>I84</f>
        <v>2213337</v>
      </c>
      <c r="J83" s="226">
        <f t="shared" si="0"/>
        <v>2213337</v>
      </c>
    </row>
    <row r="84" spans="1:10" ht="18" customHeight="1">
      <c r="A84" s="74" t="s">
        <v>80</v>
      </c>
      <c r="B84" s="265" t="s">
        <v>19</v>
      </c>
      <c r="C84" s="266" t="s">
        <v>13</v>
      </c>
      <c r="D84" s="267" t="s">
        <v>283</v>
      </c>
      <c r="E84" s="236" t="s">
        <v>8</v>
      </c>
      <c r="F84" s="236" t="s">
        <v>33</v>
      </c>
      <c r="G84" s="205" t="s">
        <v>88</v>
      </c>
      <c r="H84" s="206"/>
      <c r="I84" s="206">
        <v>2213337</v>
      </c>
      <c r="J84" s="226">
        <f t="shared" si="0"/>
        <v>2213337</v>
      </c>
    </row>
    <row r="85" spans="1:10" ht="18" customHeight="1">
      <c r="A85" s="255" t="s">
        <v>225</v>
      </c>
      <c r="B85" s="237" t="s">
        <v>19</v>
      </c>
      <c r="C85" s="238" t="s">
        <v>13</v>
      </c>
      <c r="D85" s="238" t="s">
        <v>226</v>
      </c>
      <c r="E85" s="238" t="s">
        <v>33</v>
      </c>
      <c r="F85" s="238" t="s">
        <v>33</v>
      </c>
      <c r="G85" s="239"/>
      <c r="H85" s="240">
        <f>H86</f>
        <v>303334</v>
      </c>
      <c r="I85" s="240">
        <f>I86</f>
        <v>303334</v>
      </c>
      <c r="J85" s="226">
        <f t="shared" si="0"/>
        <v>0</v>
      </c>
    </row>
    <row r="86" spans="1:10" ht="33" customHeight="1">
      <c r="A86" s="198" t="s">
        <v>233</v>
      </c>
      <c r="B86" s="260" t="s">
        <v>19</v>
      </c>
      <c r="C86" s="261" t="s">
        <v>13</v>
      </c>
      <c r="D86" s="262" t="s">
        <v>226</v>
      </c>
      <c r="E86" s="263" t="s">
        <v>12</v>
      </c>
      <c r="F86" s="263" t="s">
        <v>33</v>
      </c>
      <c r="G86" s="264"/>
      <c r="H86" s="245">
        <f>H87</f>
        <v>303334</v>
      </c>
      <c r="I86" s="245">
        <f>I87</f>
        <v>303334</v>
      </c>
      <c r="J86" s="226">
        <f t="shared" si="0"/>
        <v>0</v>
      </c>
    </row>
    <row r="87" spans="1:10" ht="28.5" customHeight="1">
      <c r="A87" s="74" t="s">
        <v>215</v>
      </c>
      <c r="B87" s="265" t="s">
        <v>19</v>
      </c>
      <c r="C87" s="266" t="s">
        <v>13</v>
      </c>
      <c r="D87" s="267" t="s">
        <v>226</v>
      </c>
      <c r="E87" s="236" t="s">
        <v>12</v>
      </c>
      <c r="F87" s="236" t="s">
        <v>33</v>
      </c>
      <c r="G87" s="205" t="s">
        <v>88</v>
      </c>
      <c r="H87" s="206">
        <v>303334</v>
      </c>
      <c r="I87" s="206">
        <v>303334</v>
      </c>
      <c r="J87" s="226">
        <f t="shared" si="0"/>
        <v>0</v>
      </c>
    </row>
    <row r="88" spans="1:10" ht="18" customHeight="1">
      <c r="A88" s="82" t="s">
        <v>59</v>
      </c>
      <c r="B88" s="63" t="s">
        <v>19</v>
      </c>
      <c r="C88" s="20" t="s">
        <v>13</v>
      </c>
      <c r="D88" s="20" t="s">
        <v>58</v>
      </c>
      <c r="E88" s="20" t="s">
        <v>33</v>
      </c>
      <c r="F88" s="20" t="s">
        <v>33</v>
      </c>
      <c r="G88" s="140"/>
      <c r="H88" s="25">
        <f>H89+H92</f>
        <v>650000</v>
      </c>
      <c r="I88" s="25">
        <f>I89+I92</f>
        <v>54200</v>
      </c>
      <c r="J88" s="226">
        <f t="shared" si="0"/>
        <v>-595800</v>
      </c>
    </row>
    <row r="89" spans="1:10" ht="26.25" customHeight="1">
      <c r="A89" s="196" t="s">
        <v>171</v>
      </c>
      <c r="B89" s="45" t="s">
        <v>19</v>
      </c>
      <c r="C89" s="88" t="s">
        <v>13</v>
      </c>
      <c r="D89" s="43" t="s">
        <v>58</v>
      </c>
      <c r="E89" s="46" t="s">
        <v>19</v>
      </c>
      <c r="F89" s="46" t="s">
        <v>33</v>
      </c>
      <c r="G89" s="100"/>
      <c r="H89" s="44">
        <f>H90</f>
        <v>50000</v>
      </c>
      <c r="I89" s="44">
        <f>I90</f>
        <v>53000</v>
      </c>
      <c r="J89" s="226">
        <f t="shared" si="0"/>
        <v>3000</v>
      </c>
    </row>
    <row r="90" spans="1:10" ht="17.25" customHeight="1">
      <c r="A90" s="114" t="s">
        <v>80</v>
      </c>
      <c r="B90" s="22" t="s">
        <v>19</v>
      </c>
      <c r="C90" s="8" t="s">
        <v>13</v>
      </c>
      <c r="D90" s="8" t="s">
        <v>58</v>
      </c>
      <c r="E90" s="9" t="s">
        <v>19</v>
      </c>
      <c r="F90" s="9" t="s">
        <v>33</v>
      </c>
      <c r="G90" s="8" t="s">
        <v>88</v>
      </c>
      <c r="H90" s="26">
        <v>50000</v>
      </c>
      <c r="I90" s="26">
        <v>53000</v>
      </c>
      <c r="J90" s="226">
        <f t="shared" si="0"/>
        <v>3000</v>
      </c>
    </row>
    <row r="91" spans="1:10" ht="31.5" customHeight="1">
      <c r="A91" s="159" t="s">
        <v>192</v>
      </c>
      <c r="B91" s="45" t="s">
        <v>19</v>
      </c>
      <c r="C91" s="43" t="s">
        <v>13</v>
      </c>
      <c r="D91" s="43" t="s">
        <v>58</v>
      </c>
      <c r="E91" s="46" t="s">
        <v>13</v>
      </c>
      <c r="F91" s="46" t="s">
        <v>33</v>
      </c>
      <c r="G91" s="43"/>
      <c r="H91" s="44">
        <f>H92</f>
        <v>600000</v>
      </c>
      <c r="I91" s="44">
        <f>I92</f>
        <v>1200</v>
      </c>
      <c r="J91" s="226">
        <f t="shared" si="0"/>
        <v>-598800</v>
      </c>
    </row>
    <row r="92" spans="1:10" ht="17.25" customHeight="1">
      <c r="A92" s="114" t="s">
        <v>80</v>
      </c>
      <c r="B92" s="22" t="s">
        <v>19</v>
      </c>
      <c r="C92" s="8" t="s">
        <v>13</v>
      </c>
      <c r="D92" s="8" t="s">
        <v>58</v>
      </c>
      <c r="E92" s="9" t="s">
        <v>13</v>
      </c>
      <c r="F92" s="9" t="s">
        <v>33</v>
      </c>
      <c r="G92" s="8" t="s">
        <v>88</v>
      </c>
      <c r="H92" s="26">
        <v>600000</v>
      </c>
      <c r="I92" s="26">
        <f>600000-598800</f>
        <v>1200</v>
      </c>
      <c r="J92" s="226">
        <f t="shared" si="0"/>
        <v>-598800</v>
      </c>
    </row>
    <row r="93" spans="1:10" ht="18.75" customHeight="1">
      <c r="A93" s="79" t="s">
        <v>50</v>
      </c>
      <c r="B93" s="60" t="s">
        <v>15</v>
      </c>
      <c r="C93" s="17"/>
      <c r="D93" s="17"/>
      <c r="E93" s="17"/>
      <c r="F93" s="17"/>
      <c r="G93" s="142"/>
      <c r="H93" s="28">
        <f>H94+H97+H110+H114</f>
        <v>86721385.4</v>
      </c>
      <c r="I93" s="28">
        <f>I94+I97+I110+I114</f>
        <v>81016385.4</v>
      </c>
      <c r="J93" s="226">
        <f t="shared" si="0"/>
        <v>-5705000</v>
      </c>
    </row>
    <row r="94" spans="1:10" ht="18.75" customHeight="1">
      <c r="A94" s="220" t="s">
        <v>236</v>
      </c>
      <c r="B94" s="221" t="s">
        <v>15</v>
      </c>
      <c r="C94" s="231" t="s">
        <v>8</v>
      </c>
      <c r="D94" s="222"/>
      <c r="E94" s="222"/>
      <c r="F94" s="222"/>
      <c r="G94" s="232"/>
      <c r="H94" s="223">
        <f>H95</f>
        <v>10287526.2</v>
      </c>
      <c r="I94" s="223">
        <f>I95</f>
        <v>10287526.2</v>
      </c>
      <c r="J94" s="226">
        <f t="shared" si="0"/>
        <v>0</v>
      </c>
    </row>
    <row r="95" spans="1:10" ht="30" customHeight="1">
      <c r="A95" s="269" t="s">
        <v>237</v>
      </c>
      <c r="B95" s="270" t="s">
        <v>15</v>
      </c>
      <c r="C95" s="271" t="s">
        <v>8</v>
      </c>
      <c r="D95" s="271" t="s">
        <v>238</v>
      </c>
      <c r="E95" s="271" t="s">
        <v>8</v>
      </c>
      <c r="F95" s="271" t="s">
        <v>19</v>
      </c>
      <c r="G95" s="272"/>
      <c r="H95" s="202">
        <f>H96</f>
        <v>10287526.2</v>
      </c>
      <c r="I95" s="202">
        <f>I96</f>
        <v>10287526.2</v>
      </c>
      <c r="J95" s="226">
        <f t="shared" si="0"/>
        <v>0</v>
      </c>
    </row>
    <row r="96" spans="1:10" ht="41.25" customHeight="1">
      <c r="A96" s="273" t="s">
        <v>239</v>
      </c>
      <c r="B96" s="265" t="s">
        <v>15</v>
      </c>
      <c r="C96" s="274" t="s">
        <v>8</v>
      </c>
      <c r="D96" s="274" t="s">
        <v>238</v>
      </c>
      <c r="E96" s="274" t="s">
        <v>8</v>
      </c>
      <c r="F96" s="274" t="s">
        <v>19</v>
      </c>
      <c r="G96" s="275" t="s">
        <v>240</v>
      </c>
      <c r="H96" s="206">
        <v>10287526.2</v>
      </c>
      <c r="I96" s="206">
        <v>10287526.2</v>
      </c>
      <c r="J96" s="226">
        <f t="shared" si="0"/>
        <v>0</v>
      </c>
    </row>
    <row r="97" spans="1:10" ht="18.75" customHeight="1">
      <c r="A97" s="220" t="s">
        <v>201</v>
      </c>
      <c r="B97" s="221" t="s">
        <v>15</v>
      </c>
      <c r="C97" s="231" t="s">
        <v>16</v>
      </c>
      <c r="D97" s="222"/>
      <c r="E97" s="222"/>
      <c r="F97" s="222"/>
      <c r="G97" s="232"/>
      <c r="H97" s="223">
        <f>H98+H100+H102+H104+H108</f>
        <v>76176915.9</v>
      </c>
      <c r="I97" s="223">
        <f>I98+I100+I102+I104+I108</f>
        <v>70536915.9</v>
      </c>
      <c r="J97" s="226">
        <f t="shared" si="0"/>
        <v>-5640000</v>
      </c>
    </row>
    <row r="98" spans="1:10" ht="30" customHeight="1">
      <c r="A98" s="230" t="s">
        <v>206</v>
      </c>
      <c r="B98" s="233" t="s">
        <v>15</v>
      </c>
      <c r="C98" s="234" t="s">
        <v>16</v>
      </c>
      <c r="D98" s="200" t="s">
        <v>204</v>
      </c>
      <c r="E98" s="200" t="s">
        <v>205</v>
      </c>
      <c r="F98" s="200" t="s">
        <v>33</v>
      </c>
      <c r="G98" s="209"/>
      <c r="H98" s="202">
        <f>H99</f>
        <v>62200000</v>
      </c>
      <c r="I98" s="202">
        <f>I99</f>
        <v>55138000</v>
      </c>
      <c r="J98" s="226">
        <f t="shared" si="0"/>
        <v>-7062000</v>
      </c>
    </row>
    <row r="99" spans="1:10" ht="18.75" customHeight="1">
      <c r="A99" s="77" t="s">
        <v>107</v>
      </c>
      <c r="B99" s="235" t="s">
        <v>15</v>
      </c>
      <c r="C99" s="236" t="s">
        <v>16</v>
      </c>
      <c r="D99" s="204" t="s">
        <v>204</v>
      </c>
      <c r="E99" s="204" t="s">
        <v>205</v>
      </c>
      <c r="F99" s="204" t="s">
        <v>33</v>
      </c>
      <c r="G99" s="210" t="s">
        <v>109</v>
      </c>
      <c r="H99" s="206">
        <v>62200000</v>
      </c>
      <c r="I99" s="206">
        <v>55138000</v>
      </c>
      <c r="J99" s="226">
        <f t="shared" si="0"/>
        <v>-7062000</v>
      </c>
    </row>
    <row r="100" spans="1:10" ht="18.75" customHeight="1">
      <c r="A100" s="230" t="s">
        <v>202</v>
      </c>
      <c r="B100" s="233" t="s">
        <v>15</v>
      </c>
      <c r="C100" s="234" t="s">
        <v>16</v>
      </c>
      <c r="D100" s="200" t="s">
        <v>32</v>
      </c>
      <c r="E100" s="200" t="s">
        <v>203</v>
      </c>
      <c r="F100" s="200" t="s">
        <v>33</v>
      </c>
      <c r="G100" s="209"/>
      <c r="H100" s="202">
        <f>H101</f>
        <v>5500000</v>
      </c>
      <c r="I100" s="202">
        <f>I101</f>
        <v>5500000</v>
      </c>
      <c r="J100" s="226">
        <f t="shared" si="0"/>
        <v>0</v>
      </c>
    </row>
    <row r="101" spans="1:10" ht="18.75" customHeight="1">
      <c r="A101" s="77" t="s">
        <v>229</v>
      </c>
      <c r="B101" s="235" t="s">
        <v>15</v>
      </c>
      <c r="C101" s="236" t="s">
        <v>16</v>
      </c>
      <c r="D101" s="204" t="s">
        <v>32</v>
      </c>
      <c r="E101" s="204" t="s">
        <v>203</v>
      </c>
      <c r="F101" s="204" t="s">
        <v>33</v>
      </c>
      <c r="G101" s="210" t="s">
        <v>109</v>
      </c>
      <c r="H101" s="206">
        <v>5500000</v>
      </c>
      <c r="I101" s="206">
        <v>5500000</v>
      </c>
      <c r="J101" s="226">
        <f t="shared" si="0"/>
        <v>0</v>
      </c>
    </row>
    <row r="102" spans="1:10" ht="54.75" customHeight="1">
      <c r="A102" s="230" t="s">
        <v>294</v>
      </c>
      <c r="B102" s="288" t="s">
        <v>15</v>
      </c>
      <c r="C102" s="289" t="s">
        <v>16</v>
      </c>
      <c r="D102" s="290" t="s">
        <v>4</v>
      </c>
      <c r="E102" s="289" t="s">
        <v>251</v>
      </c>
      <c r="F102" s="289" t="s">
        <v>33</v>
      </c>
      <c r="G102" s="291"/>
      <c r="H102" s="292">
        <f>H103</f>
        <v>540990.5</v>
      </c>
      <c r="I102" s="292">
        <f>I103</f>
        <v>1962990.5</v>
      </c>
      <c r="J102" s="226">
        <f t="shared" si="0"/>
        <v>1422000</v>
      </c>
    </row>
    <row r="103" spans="1:10" ht="18.75" customHeight="1">
      <c r="A103" s="77" t="s">
        <v>107</v>
      </c>
      <c r="B103" s="293" t="s">
        <v>15</v>
      </c>
      <c r="C103" s="294" t="s">
        <v>16</v>
      </c>
      <c r="D103" s="295" t="s">
        <v>4</v>
      </c>
      <c r="E103" s="294" t="s">
        <v>251</v>
      </c>
      <c r="F103" s="294" t="s">
        <v>33</v>
      </c>
      <c r="G103" s="296" t="s">
        <v>109</v>
      </c>
      <c r="H103" s="297">
        <v>540990.5</v>
      </c>
      <c r="I103" s="297">
        <f>540990.5+1422000</f>
        <v>1962990.5</v>
      </c>
      <c r="J103" s="226">
        <f t="shared" si="0"/>
        <v>1422000</v>
      </c>
    </row>
    <row r="104" spans="1:10" ht="30" customHeight="1">
      <c r="A104" s="230" t="s">
        <v>228</v>
      </c>
      <c r="B104" s="233" t="s">
        <v>15</v>
      </c>
      <c r="C104" s="234" t="s">
        <v>16</v>
      </c>
      <c r="D104" s="200" t="s">
        <v>159</v>
      </c>
      <c r="E104" s="234" t="s">
        <v>11</v>
      </c>
      <c r="F104" s="234" t="s">
        <v>33</v>
      </c>
      <c r="G104" s="209"/>
      <c r="H104" s="202">
        <f>SUM(H105:H107)</f>
        <v>7776900</v>
      </c>
      <c r="I104" s="202">
        <f>SUM(I105:I107)</f>
        <v>7776900</v>
      </c>
      <c r="J104" s="226">
        <f t="shared" si="0"/>
        <v>0</v>
      </c>
    </row>
    <row r="105" spans="1:10" ht="18.75" customHeight="1">
      <c r="A105" s="77" t="s">
        <v>265</v>
      </c>
      <c r="B105" s="235" t="s">
        <v>15</v>
      </c>
      <c r="C105" s="236" t="s">
        <v>16</v>
      </c>
      <c r="D105" s="204" t="s">
        <v>159</v>
      </c>
      <c r="E105" s="236" t="s">
        <v>11</v>
      </c>
      <c r="F105" s="236" t="s">
        <v>33</v>
      </c>
      <c r="G105" s="210" t="s">
        <v>109</v>
      </c>
      <c r="H105" s="206">
        <f>4672000-H107</f>
        <v>3844800</v>
      </c>
      <c r="I105" s="206">
        <f>4672000-I107</f>
        <v>3844800</v>
      </c>
      <c r="J105" s="226">
        <f>I105-H105</f>
        <v>0</v>
      </c>
    </row>
    <row r="106" spans="1:10" ht="18.75" customHeight="1">
      <c r="A106" s="77" t="s">
        <v>229</v>
      </c>
      <c r="B106" s="235" t="s">
        <v>15</v>
      </c>
      <c r="C106" s="236" t="s">
        <v>16</v>
      </c>
      <c r="D106" s="204" t="s">
        <v>159</v>
      </c>
      <c r="E106" s="236" t="s">
        <v>11</v>
      </c>
      <c r="F106" s="236" t="s">
        <v>33</v>
      </c>
      <c r="G106" s="210" t="s">
        <v>109</v>
      </c>
      <c r="H106" s="206">
        <v>3104900</v>
      </c>
      <c r="I106" s="206">
        <v>3104900</v>
      </c>
      <c r="J106" s="226">
        <f t="shared" si="0"/>
        <v>0</v>
      </c>
    </row>
    <row r="107" spans="1:10" ht="18.75" customHeight="1">
      <c r="A107" s="74" t="s">
        <v>80</v>
      </c>
      <c r="B107" s="235" t="s">
        <v>15</v>
      </c>
      <c r="C107" s="236" t="s">
        <v>16</v>
      </c>
      <c r="D107" s="204" t="s">
        <v>159</v>
      </c>
      <c r="E107" s="236" t="s">
        <v>11</v>
      </c>
      <c r="F107" s="236" t="s">
        <v>33</v>
      </c>
      <c r="G107" s="210" t="s">
        <v>88</v>
      </c>
      <c r="H107" s="206">
        <v>827200</v>
      </c>
      <c r="I107" s="206">
        <v>827200</v>
      </c>
      <c r="J107" s="226">
        <f t="shared" si="0"/>
        <v>0</v>
      </c>
    </row>
    <row r="108" spans="1:10" ht="30" customHeight="1">
      <c r="A108" s="230" t="s">
        <v>207</v>
      </c>
      <c r="B108" s="233" t="s">
        <v>15</v>
      </c>
      <c r="C108" s="234" t="s">
        <v>16</v>
      </c>
      <c r="D108" s="200" t="s">
        <v>159</v>
      </c>
      <c r="E108" s="234" t="s">
        <v>11</v>
      </c>
      <c r="F108" s="234" t="s">
        <v>8</v>
      </c>
      <c r="G108" s="209"/>
      <c r="H108" s="202">
        <f>H109</f>
        <v>159025.4</v>
      </c>
      <c r="I108" s="202">
        <f>I109</f>
        <v>159025.4</v>
      </c>
      <c r="J108" s="226">
        <f t="shared" si="0"/>
        <v>0</v>
      </c>
    </row>
    <row r="109" spans="1:10" ht="18.75" customHeight="1">
      <c r="A109" s="74" t="s">
        <v>80</v>
      </c>
      <c r="B109" s="235" t="s">
        <v>15</v>
      </c>
      <c r="C109" s="236" t="s">
        <v>16</v>
      </c>
      <c r="D109" s="204" t="s">
        <v>159</v>
      </c>
      <c r="E109" s="236" t="s">
        <v>11</v>
      </c>
      <c r="F109" s="236" t="s">
        <v>8</v>
      </c>
      <c r="G109" s="210" t="s">
        <v>88</v>
      </c>
      <c r="H109" s="206">
        <v>159025.4</v>
      </c>
      <c r="I109" s="206">
        <v>159025.4</v>
      </c>
      <c r="J109" s="226">
        <f t="shared" si="0"/>
        <v>0</v>
      </c>
    </row>
    <row r="110" spans="1:10" ht="18.75" customHeight="1">
      <c r="A110" s="41" t="s">
        <v>284</v>
      </c>
      <c r="B110" s="62" t="s">
        <v>15</v>
      </c>
      <c r="C110" s="7" t="s">
        <v>18</v>
      </c>
      <c r="D110" s="7"/>
      <c r="E110" s="7"/>
      <c r="F110" s="7"/>
      <c r="G110" s="133"/>
      <c r="H110" s="29">
        <f aca="true" t="shared" si="4" ref="H110:I112">H111</f>
        <v>152943.3</v>
      </c>
      <c r="I110" s="29">
        <f t="shared" si="4"/>
        <v>152943.3</v>
      </c>
      <c r="J110" s="226">
        <f>I110-H110</f>
        <v>0</v>
      </c>
    </row>
    <row r="111" spans="1:10" ht="18.75" customHeight="1">
      <c r="A111" s="331" t="s">
        <v>285</v>
      </c>
      <c r="B111" s="332" t="s">
        <v>15</v>
      </c>
      <c r="C111" s="14" t="s">
        <v>18</v>
      </c>
      <c r="D111" s="13" t="s">
        <v>286</v>
      </c>
      <c r="E111" s="13" t="s">
        <v>33</v>
      </c>
      <c r="F111" s="13" t="s">
        <v>33</v>
      </c>
      <c r="G111" s="14"/>
      <c r="H111" s="25">
        <f t="shared" si="4"/>
        <v>152943.3</v>
      </c>
      <c r="I111" s="25">
        <f t="shared" si="4"/>
        <v>152943.3</v>
      </c>
      <c r="J111" s="226">
        <f>I111-H111</f>
        <v>0</v>
      </c>
    </row>
    <row r="112" spans="1:10" ht="18.75" customHeight="1">
      <c r="A112" s="134" t="s">
        <v>285</v>
      </c>
      <c r="B112" s="333" t="s">
        <v>15</v>
      </c>
      <c r="C112" s="46" t="s">
        <v>18</v>
      </c>
      <c r="D112" s="43" t="s">
        <v>286</v>
      </c>
      <c r="E112" s="46" t="s">
        <v>8</v>
      </c>
      <c r="F112" s="46" t="s">
        <v>0</v>
      </c>
      <c r="G112" s="100"/>
      <c r="H112" s="44">
        <f t="shared" si="4"/>
        <v>152943.3</v>
      </c>
      <c r="I112" s="44">
        <f t="shared" si="4"/>
        <v>152943.3</v>
      </c>
      <c r="J112" s="226">
        <f>I112-H112</f>
        <v>0</v>
      </c>
    </row>
    <row r="113" spans="1:10" ht="18.75" customHeight="1">
      <c r="A113" s="334" t="s">
        <v>80</v>
      </c>
      <c r="B113" s="335" t="s">
        <v>15</v>
      </c>
      <c r="C113" s="9" t="s">
        <v>18</v>
      </c>
      <c r="D113" s="8" t="s">
        <v>286</v>
      </c>
      <c r="E113" s="8" t="s">
        <v>8</v>
      </c>
      <c r="F113" s="8" t="s">
        <v>33</v>
      </c>
      <c r="G113" s="9" t="s">
        <v>88</v>
      </c>
      <c r="H113" s="26">
        <v>152943.3</v>
      </c>
      <c r="I113" s="26">
        <v>152943.3</v>
      </c>
      <c r="J113" s="226">
        <f>I113-H113</f>
        <v>0</v>
      </c>
    </row>
    <row r="114" spans="1:10" ht="15.75" customHeight="1">
      <c r="A114" s="41" t="s">
        <v>51</v>
      </c>
      <c r="B114" s="62" t="s">
        <v>15</v>
      </c>
      <c r="C114" s="7" t="s">
        <v>15</v>
      </c>
      <c r="D114" s="7"/>
      <c r="E114" s="7"/>
      <c r="F114" s="7"/>
      <c r="G114" s="133"/>
      <c r="H114" s="29">
        <f aca="true" t="shared" si="5" ref="H114:I116">H115</f>
        <v>104000</v>
      </c>
      <c r="I114" s="29">
        <f t="shared" si="5"/>
        <v>39000</v>
      </c>
      <c r="J114" s="226">
        <f t="shared" si="0"/>
        <v>-65000</v>
      </c>
    </row>
    <row r="115" spans="1:10" ht="16.5" customHeight="1">
      <c r="A115" s="82" t="s">
        <v>59</v>
      </c>
      <c r="B115" s="63" t="s">
        <v>15</v>
      </c>
      <c r="C115" s="20" t="s">
        <v>15</v>
      </c>
      <c r="D115" s="20" t="s">
        <v>58</v>
      </c>
      <c r="E115" s="20" t="s">
        <v>33</v>
      </c>
      <c r="F115" s="20" t="s">
        <v>33</v>
      </c>
      <c r="G115" s="140"/>
      <c r="H115" s="25">
        <f t="shared" si="5"/>
        <v>104000</v>
      </c>
      <c r="I115" s="25">
        <f t="shared" si="5"/>
        <v>39000</v>
      </c>
      <c r="J115" s="226">
        <f t="shared" si="0"/>
        <v>-65000</v>
      </c>
    </row>
    <row r="116" spans="1:10" ht="15" customHeight="1">
      <c r="A116" s="48" t="s">
        <v>124</v>
      </c>
      <c r="B116" s="55" t="s">
        <v>15</v>
      </c>
      <c r="C116" s="43" t="s">
        <v>15</v>
      </c>
      <c r="D116" s="43" t="s">
        <v>58</v>
      </c>
      <c r="E116" s="43" t="s">
        <v>8</v>
      </c>
      <c r="F116" s="43" t="s">
        <v>33</v>
      </c>
      <c r="G116" s="100"/>
      <c r="H116" s="44">
        <f t="shared" si="5"/>
        <v>104000</v>
      </c>
      <c r="I116" s="44">
        <f t="shared" si="5"/>
        <v>39000</v>
      </c>
      <c r="J116" s="226">
        <f t="shared" si="0"/>
        <v>-65000</v>
      </c>
    </row>
    <row r="117" spans="1:10" ht="17.25" customHeight="1">
      <c r="A117" s="74" t="s">
        <v>80</v>
      </c>
      <c r="B117" s="59" t="s">
        <v>15</v>
      </c>
      <c r="C117" s="8" t="s">
        <v>15</v>
      </c>
      <c r="D117" s="8" t="s">
        <v>58</v>
      </c>
      <c r="E117" s="9" t="s">
        <v>8</v>
      </c>
      <c r="F117" s="9" t="s">
        <v>33</v>
      </c>
      <c r="G117" s="98" t="s">
        <v>88</v>
      </c>
      <c r="H117" s="26">
        <v>104000</v>
      </c>
      <c r="I117" s="26">
        <v>39000</v>
      </c>
      <c r="J117" s="226">
        <f t="shared" si="0"/>
        <v>-65000</v>
      </c>
    </row>
    <row r="118" spans="1:10" ht="16.5" customHeight="1">
      <c r="A118" s="79" t="s">
        <v>35</v>
      </c>
      <c r="B118" s="60" t="s">
        <v>10</v>
      </c>
      <c r="C118" s="17"/>
      <c r="D118" s="17"/>
      <c r="E118" s="17"/>
      <c r="F118" s="17"/>
      <c r="G118" s="142"/>
      <c r="H118" s="28">
        <f>H119+H145+H199+H211</f>
        <v>280845696.60999995</v>
      </c>
      <c r="I118" s="28">
        <f>I119+I145+I199+I211</f>
        <v>290592556.61</v>
      </c>
      <c r="J118" s="226">
        <f t="shared" si="0"/>
        <v>9746860.00000006</v>
      </c>
    </row>
    <row r="119" spans="1:10" ht="16.5" customHeight="1">
      <c r="A119" s="41" t="s">
        <v>36</v>
      </c>
      <c r="B119" s="61" t="s">
        <v>10</v>
      </c>
      <c r="C119" s="12" t="s">
        <v>8</v>
      </c>
      <c r="D119" s="11"/>
      <c r="E119" s="11"/>
      <c r="F119" s="11"/>
      <c r="G119" s="147"/>
      <c r="H119" s="29">
        <f>H120+H122+H127+H132+H135+H137+H139+H142</f>
        <v>61084261.64</v>
      </c>
      <c r="I119" s="29">
        <f>I120+I122+I127+I132+I135+I137+I139+I142</f>
        <v>66425395</v>
      </c>
      <c r="J119" s="226">
        <f t="shared" si="0"/>
        <v>5341133.359999999</v>
      </c>
    </row>
    <row r="120" spans="1:10" ht="16.5" customHeight="1">
      <c r="A120" s="73" t="s">
        <v>209</v>
      </c>
      <c r="B120" s="237" t="s">
        <v>10</v>
      </c>
      <c r="C120" s="238" t="s">
        <v>8</v>
      </c>
      <c r="D120" s="238" t="s">
        <v>32</v>
      </c>
      <c r="E120" s="238" t="s">
        <v>8</v>
      </c>
      <c r="F120" s="238" t="s">
        <v>33</v>
      </c>
      <c r="G120" s="239"/>
      <c r="H120" s="240">
        <f>H121</f>
        <v>1877000</v>
      </c>
      <c r="I120" s="240">
        <f>I121</f>
        <v>1877000</v>
      </c>
      <c r="J120" s="226">
        <f t="shared" si="0"/>
        <v>0</v>
      </c>
    </row>
    <row r="121" spans="1:10" ht="16.5" customHeight="1">
      <c r="A121" s="208" t="s">
        <v>161</v>
      </c>
      <c r="B121" s="203" t="s">
        <v>10</v>
      </c>
      <c r="C121" s="204" t="s">
        <v>8</v>
      </c>
      <c r="D121" s="204" t="s">
        <v>32</v>
      </c>
      <c r="E121" s="204" t="s">
        <v>8</v>
      </c>
      <c r="F121" s="204" t="s">
        <v>33</v>
      </c>
      <c r="G121" s="205" t="s">
        <v>31</v>
      </c>
      <c r="H121" s="206">
        <v>1877000</v>
      </c>
      <c r="I121" s="206">
        <v>1877000</v>
      </c>
      <c r="J121" s="226">
        <f t="shared" si="0"/>
        <v>0</v>
      </c>
    </row>
    <row r="122" spans="1:10" ht="15" customHeight="1">
      <c r="A122" s="40" t="s">
        <v>37</v>
      </c>
      <c r="B122" s="58" t="s">
        <v>10</v>
      </c>
      <c r="C122" s="13" t="s">
        <v>8</v>
      </c>
      <c r="D122" s="13" t="s">
        <v>38</v>
      </c>
      <c r="E122" s="13" t="s">
        <v>33</v>
      </c>
      <c r="F122" s="13" t="s">
        <v>33</v>
      </c>
      <c r="G122" s="99"/>
      <c r="H122" s="25">
        <f>H123</f>
        <v>47946161.64</v>
      </c>
      <c r="I122" s="25">
        <f>I123</f>
        <v>49937295</v>
      </c>
      <c r="J122" s="226">
        <f t="shared" si="0"/>
        <v>1991133.3599999994</v>
      </c>
    </row>
    <row r="123" spans="1:10" ht="14.25" customHeight="1">
      <c r="A123" s="48" t="s">
        <v>2</v>
      </c>
      <c r="B123" s="64" t="s">
        <v>10</v>
      </c>
      <c r="C123" s="46" t="s">
        <v>8</v>
      </c>
      <c r="D123" s="43" t="s">
        <v>38</v>
      </c>
      <c r="E123" s="46" t="s">
        <v>72</v>
      </c>
      <c r="F123" s="46" t="s">
        <v>0</v>
      </c>
      <c r="G123" s="145"/>
      <c r="H123" s="44">
        <f>SUM(H124:H126)</f>
        <v>47946161.64</v>
      </c>
      <c r="I123" s="44">
        <f>SUM(I124:I126)</f>
        <v>49937295</v>
      </c>
      <c r="J123" s="226">
        <f t="shared" si="0"/>
        <v>1991133.3599999994</v>
      </c>
    </row>
    <row r="124" spans="1:10" ht="16.5" customHeight="1">
      <c r="A124" s="16" t="s">
        <v>161</v>
      </c>
      <c r="B124" s="65" t="s">
        <v>10</v>
      </c>
      <c r="C124" s="9" t="s">
        <v>8</v>
      </c>
      <c r="D124" s="8" t="s">
        <v>38</v>
      </c>
      <c r="E124" s="9" t="s">
        <v>72</v>
      </c>
      <c r="F124" s="9" t="s">
        <v>33</v>
      </c>
      <c r="G124" s="146" t="s">
        <v>31</v>
      </c>
      <c r="H124" s="26">
        <f>38626341.64-1164000</f>
        <v>37462341.64</v>
      </c>
      <c r="I124" s="26">
        <f>38817475-I125+1800000</f>
        <v>39453475</v>
      </c>
      <c r="J124" s="226">
        <f t="shared" si="0"/>
        <v>1991133.3599999994</v>
      </c>
    </row>
    <row r="125" spans="1:10" ht="27.75" customHeight="1">
      <c r="A125" s="80" t="s">
        <v>165</v>
      </c>
      <c r="B125" s="65" t="s">
        <v>10</v>
      </c>
      <c r="C125" s="9" t="s">
        <v>8</v>
      </c>
      <c r="D125" s="8" t="s">
        <v>38</v>
      </c>
      <c r="E125" s="9" t="s">
        <v>72</v>
      </c>
      <c r="F125" s="9" t="s">
        <v>33</v>
      </c>
      <c r="G125" s="146" t="s">
        <v>166</v>
      </c>
      <c r="H125" s="26">
        <v>1164000</v>
      </c>
      <c r="I125" s="26">
        <v>1164000</v>
      </c>
      <c r="J125" s="226">
        <f t="shared" si="0"/>
        <v>0</v>
      </c>
    </row>
    <row r="126" spans="1:10" ht="17.25" customHeight="1">
      <c r="A126" s="16" t="s">
        <v>162</v>
      </c>
      <c r="B126" s="65" t="s">
        <v>10</v>
      </c>
      <c r="C126" s="9" t="s">
        <v>8</v>
      </c>
      <c r="D126" s="8" t="s">
        <v>38</v>
      </c>
      <c r="E126" s="9" t="s">
        <v>72</v>
      </c>
      <c r="F126" s="9" t="s">
        <v>8</v>
      </c>
      <c r="G126" s="146" t="s">
        <v>31</v>
      </c>
      <c r="H126" s="26">
        <v>9319820</v>
      </c>
      <c r="I126" s="26">
        <f>6709820+2610000</f>
        <v>9319820</v>
      </c>
      <c r="J126" s="226">
        <f aca="true" t="shared" si="6" ref="J126:J255">I126-H126</f>
        <v>0</v>
      </c>
    </row>
    <row r="127" spans="1:10" ht="16.5" customHeight="1">
      <c r="A127" s="23" t="s">
        <v>70</v>
      </c>
      <c r="B127" s="56" t="s">
        <v>10</v>
      </c>
      <c r="C127" s="24" t="s">
        <v>8</v>
      </c>
      <c r="D127" s="24" t="s">
        <v>54</v>
      </c>
      <c r="E127" s="24" t="s">
        <v>33</v>
      </c>
      <c r="F127" s="24" t="s">
        <v>33</v>
      </c>
      <c r="G127" s="148"/>
      <c r="H127" s="25">
        <f>H129+H130</f>
        <v>1368000</v>
      </c>
      <c r="I127" s="25">
        <f>I129+I130</f>
        <v>1368000</v>
      </c>
      <c r="J127" s="226">
        <f t="shared" si="6"/>
        <v>0</v>
      </c>
    </row>
    <row r="128" spans="1:10" ht="29.25" customHeight="1">
      <c r="A128" s="48" t="s">
        <v>164</v>
      </c>
      <c r="B128" s="55" t="s">
        <v>10</v>
      </c>
      <c r="C128" s="43" t="s">
        <v>8</v>
      </c>
      <c r="D128" s="43" t="s">
        <v>54</v>
      </c>
      <c r="E128" s="43" t="s">
        <v>163</v>
      </c>
      <c r="F128" s="43" t="s">
        <v>8</v>
      </c>
      <c r="G128" s="100"/>
      <c r="H128" s="44">
        <f>H129</f>
        <v>585000</v>
      </c>
      <c r="I128" s="44">
        <f>I129</f>
        <v>585000</v>
      </c>
      <c r="J128" s="226">
        <f t="shared" si="6"/>
        <v>0</v>
      </c>
    </row>
    <row r="129" spans="1:10" ht="16.5" customHeight="1">
      <c r="A129" s="16" t="s">
        <v>161</v>
      </c>
      <c r="B129" s="54" t="s">
        <v>10</v>
      </c>
      <c r="C129" s="8" t="s">
        <v>8</v>
      </c>
      <c r="D129" s="8" t="s">
        <v>54</v>
      </c>
      <c r="E129" s="8" t="s">
        <v>163</v>
      </c>
      <c r="F129" s="8" t="s">
        <v>8</v>
      </c>
      <c r="G129" s="98" t="s">
        <v>31</v>
      </c>
      <c r="H129" s="31">
        <v>585000</v>
      </c>
      <c r="I129" s="31">
        <v>585000</v>
      </c>
      <c r="J129" s="226">
        <f t="shared" si="6"/>
        <v>0</v>
      </c>
    </row>
    <row r="130" spans="1:10" ht="27" customHeight="1">
      <c r="A130" s="48" t="s">
        <v>87</v>
      </c>
      <c r="B130" s="55" t="s">
        <v>10</v>
      </c>
      <c r="C130" s="43" t="s">
        <v>8</v>
      </c>
      <c r="D130" s="43" t="s">
        <v>54</v>
      </c>
      <c r="E130" s="43" t="s">
        <v>163</v>
      </c>
      <c r="F130" s="43" t="s">
        <v>16</v>
      </c>
      <c r="G130" s="100"/>
      <c r="H130" s="44">
        <f>H131</f>
        <v>783000</v>
      </c>
      <c r="I130" s="44">
        <f>I131</f>
        <v>783000</v>
      </c>
      <c r="J130" s="226">
        <f t="shared" si="6"/>
        <v>0</v>
      </c>
    </row>
    <row r="131" spans="1:10" ht="18.75" customHeight="1">
      <c r="A131" s="16" t="s">
        <v>161</v>
      </c>
      <c r="B131" s="54" t="s">
        <v>10</v>
      </c>
      <c r="C131" s="8" t="s">
        <v>8</v>
      </c>
      <c r="D131" s="8" t="s">
        <v>54</v>
      </c>
      <c r="E131" s="8" t="s">
        <v>163</v>
      </c>
      <c r="F131" s="8" t="s">
        <v>16</v>
      </c>
      <c r="G131" s="98" t="s">
        <v>31</v>
      </c>
      <c r="H131" s="31">
        <v>783000</v>
      </c>
      <c r="I131" s="31">
        <v>783000</v>
      </c>
      <c r="J131" s="226">
        <f t="shared" si="6"/>
        <v>0</v>
      </c>
    </row>
    <row r="132" spans="1:10" ht="18.75" customHeight="1">
      <c r="A132" s="241" t="s">
        <v>216</v>
      </c>
      <c r="B132" s="242" t="s">
        <v>10</v>
      </c>
      <c r="C132" s="243" t="s">
        <v>8</v>
      </c>
      <c r="D132" s="243" t="s">
        <v>159</v>
      </c>
      <c r="E132" s="243" t="s">
        <v>9</v>
      </c>
      <c r="F132" s="243" t="s">
        <v>33</v>
      </c>
      <c r="G132" s="205"/>
      <c r="H132" s="245">
        <f>H133+H134</f>
        <v>2256000</v>
      </c>
      <c r="I132" s="245">
        <f>I133+I134</f>
        <v>2256000</v>
      </c>
      <c r="J132" s="226">
        <f t="shared" si="6"/>
        <v>0</v>
      </c>
    </row>
    <row r="133" spans="1:10" ht="18.75" customHeight="1">
      <c r="A133" s="208" t="s">
        <v>161</v>
      </c>
      <c r="B133" s="203" t="s">
        <v>10</v>
      </c>
      <c r="C133" s="204" t="s">
        <v>8</v>
      </c>
      <c r="D133" s="204" t="s">
        <v>159</v>
      </c>
      <c r="E133" s="204" t="s">
        <v>9</v>
      </c>
      <c r="F133" s="204" t="s">
        <v>33</v>
      </c>
      <c r="G133" s="205" t="s">
        <v>31</v>
      </c>
      <c r="H133" s="26">
        <v>2256000</v>
      </c>
      <c r="I133" s="26">
        <v>2256000</v>
      </c>
      <c r="J133" s="226">
        <f t="shared" si="6"/>
        <v>0</v>
      </c>
    </row>
    <row r="134" spans="1:10" ht="26.25" customHeight="1">
      <c r="A134" s="208" t="s">
        <v>217</v>
      </c>
      <c r="B134" s="203" t="s">
        <v>10</v>
      </c>
      <c r="C134" s="204" t="s">
        <v>8</v>
      </c>
      <c r="D134" s="204" t="s">
        <v>159</v>
      </c>
      <c r="E134" s="204" t="s">
        <v>9</v>
      </c>
      <c r="F134" s="204" t="s">
        <v>33</v>
      </c>
      <c r="G134" s="205" t="s">
        <v>31</v>
      </c>
      <c r="H134" s="26"/>
      <c r="I134" s="26"/>
      <c r="J134" s="226">
        <f t="shared" si="6"/>
        <v>0</v>
      </c>
    </row>
    <row r="135" spans="1:10" ht="26.25" customHeight="1">
      <c r="A135" s="241" t="s">
        <v>242</v>
      </c>
      <c r="B135" s="242" t="s">
        <v>10</v>
      </c>
      <c r="C135" s="243" t="s">
        <v>8</v>
      </c>
      <c r="D135" s="243" t="s">
        <v>159</v>
      </c>
      <c r="E135" s="243" t="s">
        <v>9</v>
      </c>
      <c r="F135" s="243" t="s">
        <v>8</v>
      </c>
      <c r="G135" s="205"/>
      <c r="H135" s="276">
        <f>H136</f>
        <v>66000</v>
      </c>
      <c r="I135" s="276">
        <f>I136</f>
        <v>66000</v>
      </c>
      <c r="J135" s="226">
        <f t="shared" si="6"/>
        <v>0</v>
      </c>
    </row>
    <row r="136" spans="1:10" ht="26.25" customHeight="1">
      <c r="A136" s="208" t="s">
        <v>161</v>
      </c>
      <c r="B136" s="203" t="s">
        <v>10</v>
      </c>
      <c r="C136" s="204" t="s">
        <v>8</v>
      </c>
      <c r="D136" s="204" t="s">
        <v>159</v>
      </c>
      <c r="E136" s="204" t="s">
        <v>9</v>
      </c>
      <c r="F136" s="204" t="s">
        <v>8</v>
      </c>
      <c r="G136" s="205" t="s">
        <v>31</v>
      </c>
      <c r="H136" s="228">
        <v>66000</v>
      </c>
      <c r="I136" s="228">
        <v>66000</v>
      </c>
      <c r="J136" s="226">
        <f t="shared" si="6"/>
        <v>0</v>
      </c>
    </row>
    <row r="137" spans="1:10" ht="32.25" customHeight="1">
      <c r="A137" s="255" t="s">
        <v>230</v>
      </c>
      <c r="B137" s="237" t="s">
        <v>10</v>
      </c>
      <c r="C137" s="238" t="s">
        <v>8</v>
      </c>
      <c r="D137" s="238" t="s">
        <v>159</v>
      </c>
      <c r="E137" s="238" t="s">
        <v>10</v>
      </c>
      <c r="F137" s="238" t="s">
        <v>33</v>
      </c>
      <c r="G137" s="239"/>
      <c r="H137" s="256">
        <f>H138</f>
        <v>0</v>
      </c>
      <c r="I137" s="256">
        <f>I138</f>
        <v>0</v>
      </c>
      <c r="J137" s="226">
        <f t="shared" si="6"/>
        <v>0</v>
      </c>
    </row>
    <row r="138" spans="1:10" ht="26.25" customHeight="1">
      <c r="A138" s="208" t="s">
        <v>217</v>
      </c>
      <c r="B138" s="203" t="s">
        <v>10</v>
      </c>
      <c r="C138" s="204" t="s">
        <v>8</v>
      </c>
      <c r="D138" s="204" t="s">
        <v>159</v>
      </c>
      <c r="E138" s="204" t="s">
        <v>10</v>
      </c>
      <c r="F138" s="204" t="s">
        <v>33</v>
      </c>
      <c r="G138" s="205" t="s">
        <v>31</v>
      </c>
      <c r="H138" s="244"/>
      <c r="I138" s="244"/>
      <c r="J138" s="226">
        <f t="shared" si="6"/>
        <v>0</v>
      </c>
    </row>
    <row r="139" spans="1:10" ht="39" customHeight="1">
      <c r="A139" s="191" t="s">
        <v>208</v>
      </c>
      <c r="B139" s="92" t="s">
        <v>10</v>
      </c>
      <c r="C139" s="43" t="s">
        <v>8</v>
      </c>
      <c r="D139" s="43" t="s">
        <v>159</v>
      </c>
      <c r="E139" s="43" t="s">
        <v>105</v>
      </c>
      <c r="F139" s="43" t="s">
        <v>33</v>
      </c>
      <c r="G139" s="100"/>
      <c r="H139" s="44">
        <f>H141+H140</f>
        <v>6479000</v>
      </c>
      <c r="I139" s="44">
        <f>I141+I140</f>
        <v>9829000</v>
      </c>
      <c r="J139" s="226">
        <f aca="true" t="shared" si="7" ref="J139:J144">I139-H139</f>
        <v>3350000</v>
      </c>
    </row>
    <row r="140" spans="1:10" ht="16.5" customHeight="1">
      <c r="A140" s="16" t="s">
        <v>161</v>
      </c>
      <c r="B140" s="93" t="s">
        <v>10</v>
      </c>
      <c r="C140" s="8" t="s">
        <v>8</v>
      </c>
      <c r="D140" s="8" t="s">
        <v>159</v>
      </c>
      <c r="E140" s="8" t="s">
        <v>105</v>
      </c>
      <c r="F140" s="8" t="s">
        <v>33</v>
      </c>
      <c r="G140" s="98" t="s">
        <v>31</v>
      </c>
      <c r="H140" s="26">
        <v>6265000</v>
      </c>
      <c r="I140" s="26">
        <v>9525000</v>
      </c>
      <c r="J140" s="226">
        <f t="shared" si="7"/>
        <v>3260000</v>
      </c>
    </row>
    <row r="141" spans="1:10" ht="18.75" customHeight="1">
      <c r="A141" s="16" t="s">
        <v>195</v>
      </c>
      <c r="B141" s="93" t="s">
        <v>10</v>
      </c>
      <c r="C141" s="8" t="s">
        <v>8</v>
      </c>
      <c r="D141" s="8" t="s">
        <v>159</v>
      </c>
      <c r="E141" s="8" t="s">
        <v>105</v>
      </c>
      <c r="F141" s="8" t="s">
        <v>33</v>
      </c>
      <c r="G141" s="98" t="s">
        <v>194</v>
      </c>
      <c r="H141" s="26">
        <v>214000</v>
      </c>
      <c r="I141" s="26">
        <v>304000</v>
      </c>
      <c r="J141" s="226">
        <f t="shared" si="7"/>
        <v>90000</v>
      </c>
    </row>
    <row r="142" spans="1:10" ht="51" customHeight="1">
      <c r="A142" s="191" t="s">
        <v>241</v>
      </c>
      <c r="B142" s="92" t="s">
        <v>10</v>
      </c>
      <c r="C142" s="43" t="s">
        <v>8</v>
      </c>
      <c r="D142" s="43" t="s">
        <v>159</v>
      </c>
      <c r="E142" s="43" t="s">
        <v>105</v>
      </c>
      <c r="F142" s="43" t="s">
        <v>8</v>
      </c>
      <c r="G142" s="100"/>
      <c r="H142" s="44">
        <f>H144+H143</f>
        <v>1092100</v>
      </c>
      <c r="I142" s="44">
        <f>I144+I143</f>
        <v>1092100</v>
      </c>
      <c r="J142" s="226">
        <f t="shared" si="7"/>
        <v>0</v>
      </c>
    </row>
    <row r="143" spans="1:10" ht="18.75" customHeight="1">
      <c r="A143" s="16" t="s">
        <v>161</v>
      </c>
      <c r="B143" s="93" t="s">
        <v>10</v>
      </c>
      <c r="C143" s="8" t="s">
        <v>8</v>
      </c>
      <c r="D143" s="8" t="s">
        <v>159</v>
      </c>
      <c r="E143" s="8" t="s">
        <v>105</v>
      </c>
      <c r="F143" s="8" t="s">
        <v>8</v>
      </c>
      <c r="G143" s="98" t="s">
        <v>31</v>
      </c>
      <c r="H143" s="26">
        <v>1059000</v>
      </c>
      <c r="I143" s="26">
        <v>1059000</v>
      </c>
      <c r="J143" s="226">
        <f t="shared" si="7"/>
        <v>0</v>
      </c>
    </row>
    <row r="144" spans="1:10" ht="18.75" customHeight="1">
      <c r="A144" s="16" t="s">
        <v>195</v>
      </c>
      <c r="B144" s="93" t="s">
        <v>10</v>
      </c>
      <c r="C144" s="8" t="s">
        <v>8</v>
      </c>
      <c r="D144" s="8" t="s">
        <v>159</v>
      </c>
      <c r="E144" s="8" t="s">
        <v>105</v>
      </c>
      <c r="F144" s="8" t="s">
        <v>8</v>
      </c>
      <c r="G144" s="98" t="s">
        <v>194</v>
      </c>
      <c r="H144" s="26">
        <v>33100</v>
      </c>
      <c r="I144" s="26">
        <v>33100</v>
      </c>
      <c r="J144" s="226">
        <f t="shared" si="7"/>
        <v>0</v>
      </c>
    </row>
    <row r="145" spans="1:10" ht="16.5" customHeight="1">
      <c r="A145" s="41" t="s">
        <v>39</v>
      </c>
      <c r="B145" s="62" t="s">
        <v>10</v>
      </c>
      <c r="C145" s="10" t="s">
        <v>16</v>
      </c>
      <c r="D145" s="7"/>
      <c r="E145" s="7"/>
      <c r="F145" s="7"/>
      <c r="G145" s="143"/>
      <c r="H145" s="29">
        <f>H146+H148+H151+H153+H154+H159+H162+H171+H178+H183+H188+H190+H192+H194+H196+H165+H168</f>
        <v>204404419.87</v>
      </c>
      <c r="I145" s="29">
        <f>I146+I148+I151+I153+I154+I159+I162+I171+I178+I183+I188+I190+I192+I194+I196+I165+I168</f>
        <v>208109020.19</v>
      </c>
      <c r="J145" s="226">
        <f t="shared" si="6"/>
        <v>3704600.319999993</v>
      </c>
    </row>
    <row r="146" spans="1:10" ht="66" customHeight="1">
      <c r="A146" s="48" t="s">
        <v>102</v>
      </c>
      <c r="B146" s="64" t="s">
        <v>10</v>
      </c>
      <c r="C146" s="46" t="s">
        <v>16</v>
      </c>
      <c r="D146" s="43" t="s">
        <v>160</v>
      </c>
      <c r="E146" s="43" t="s">
        <v>8</v>
      </c>
      <c r="F146" s="43" t="s">
        <v>33</v>
      </c>
      <c r="G146" s="145"/>
      <c r="H146" s="44">
        <f>H147</f>
        <v>11915000</v>
      </c>
      <c r="I146" s="44">
        <f>I147</f>
        <v>12025000</v>
      </c>
      <c r="J146" s="226">
        <f t="shared" si="6"/>
        <v>110000</v>
      </c>
    </row>
    <row r="147" spans="1:10" ht="16.5" customHeight="1">
      <c r="A147" s="16" t="s">
        <v>161</v>
      </c>
      <c r="B147" s="65" t="s">
        <v>10</v>
      </c>
      <c r="C147" s="9" t="s">
        <v>16</v>
      </c>
      <c r="D147" s="8" t="s">
        <v>160</v>
      </c>
      <c r="E147" s="8" t="s">
        <v>8</v>
      </c>
      <c r="F147" s="8" t="s">
        <v>33</v>
      </c>
      <c r="G147" s="146" t="s">
        <v>31</v>
      </c>
      <c r="H147" s="26">
        <v>11915000</v>
      </c>
      <c r="I147" s="26">
        <f>11915000+110000</f>
        <v>12025000</v>
      </c>
      <c r="J147" s="226">
        <f t="shared" si="6"/>
        <v>110000</v>
      </c>
    </row>
    <row r="148" spans="1:12" ht="16.5" customHeight="1">
      <c r="A148" s="73" t="s">
        <v>209</v>
      </c>
      <c r="B148" s="237" t="s">
        <v>10</v>
      </c>
      <c r="C148" s="238" t="s">
        <v>16</v>
      </c>
      <c r="D148" s="238" t="s">
        <v>32</v>
      </c>
      <c r="E148" s="238" t="s">
        <v>8</v>
      </c>
      <c r="F148" s="238" t="s">
        <v>33</v>
      </c>
      <c r="G148" s="239"/>
      <c r="H148" s="240">
        <f>H149</f>
        <v>4819000</v>
      </c>
      <c r="I148" s="240">
        <f>I149</f>
        <v>4819000</v>
      </c>
      <c r="J148" s="226">
        <f t="shared" si="6"/>
        <v>0</v>
      </c>
      <c r="L148" s="336"/>
    </row>
    <row r="149" spans="1:10" ht="16.5" customHeight="1">
      <c r="A149" s="208" t="s">
        <v>161</v>
      </c>
      <c r="B149" s="203" t="s">
        <v>10</v>
      </c>
      <c r="C149" s="204" t="s">
        <v>16</v>
      </c>
      <c r="D149" s="204" t="s">
        <v>32</v>
      </c>
      <c r="E149" s="204" t="s">
        <v>8</v>
      </c>
      <c r="F149" s="204" t="s">
        <v>33</v>
      </c>
      <c r="G149" s="205" t="s">
        <v>31</v>
      </c>
      <c r="H149" s="206">
        <v>4819000</v>
      </c>
      <c r="I149" s="206">
        <v>4819000</v>
      </c>
      <c r="J149" s="226">
        <f t="shared" si="6"/>
        <v>0</v>
      </c>
    </row>
    <row r="150" spans="1:10" ht="33.75" customHeight="1">
      <c r="A150" s="48" t="s">
        <v>287</v>
      </c>
      <c r="B150" s="64" t="s">
        <v>10</v>
      </c>
      <c r="C150" s="46" t="s">
        <v>16</v>
      </c>
      <c r="D150" s="43" t="s">
        <v>221</v>
      </c>
      <c r="E150" s="43" t="s">
        <v>289</v>
      </c>
      <c r="F150" s="43" t="s">
        <v>72</v>
      </c>
      <c r="G150" s="145"/>
      <c r="H150" s="44">
        <f>H151</f>
        <v>0</v>
      </c>
      <c r="I150" s="44">
        <f>I151</f>
        <v>1085280</v>
      </c>
      <c r="J150" s="226">
        <f t="shared" si="6"/>
        <v>1085280</v>
      </c>
    </row>
    <row r="151" spans="1:10" ht="16.5" customHeight="1">
      <c r="A151" s="16" t="s">
        <v>195</v>
      </c>
      <c r="B151" s="65" t="s">
        <v>10</v>
      </c>
      <c r="C151" s="9" t="s">
        <v>16</v>
      </c>
      <c r="D151" s="8" t="s">
        <v>221</v>
      </c>
      <c r="E151" s="8" t="s">
        <v>289</v>
      </c>
      <c r="F151" s="8" t="s">
        <v>72</v>
      </c>
      <c r="G151" s="146" t="s">
        <v>194</v>
      </c>
      <c r="H151" s="26"/>
      <c r="I151" s="26">
        <v>1085280</v>
      </c>
      <c r="J151" s="226">
        <f t="shared" si="6"/>
        <v>1085280</v>
      </c>
    </row>
    <row r="152" spans="1:10" ht="33.75" customHeight="1">
      <c r="A152" s="48" t="s">
        <v>288</v>
      </c>
      <c r="B152" s="64" t="s">
        <v>10</v>
      </c>
      <c r="C152" s="46" t="s">
        <v>16</v>
      </c>
      <c r="D152" s="43" t="s">
        <v>221</v>
      </c>
      <c r="E152" s="43" t="s">
        <v>289</v>
      </c>
      <c r="F152" s="43" t="s">
        <v>72</v>
      </c>
      <c r="G152" s="145"/>
      <c r="H152" s="44">
        <f>H153</f>
        <v>0</v>
      </c>
      <c r="I152" s="44">
        <f>I153</f>
        <v>1085280</v>
      </c>
      <c r="J152" s="226">
        <f t="shared" si="6"/>
        <v>1085280</v>
      </c>
    </row>
    <row r="153" spans="1:10" ht="16.5" customHeight="1">
      <c r="A153" s="16" t="s">
        <v>195</v>
      </c>
      <c r="B153" s="65" t="s">
        <v>10</v>
      </c>
      <c r="C153" s="9" t="s">
        <v>16</v>
      </c>
      <c r="D153" s="8" t="s">
        <v>221</v>
      </c>
      <c r="E153" s="8" t="s">
        <v>289</v>
      </c>
      <c r="F153" s="8" t="s">
        <v>72</v>
      </c>
      <c r="G153" s="146" t="s">
        <v>194</v>
      </c>
      <c r="H153" s="26"/>
      <c r="I153" s="26">
        <v>1085280</v>
      </c>
      <c r="J153" s="226">
        <f t="shared" si="6"/>
        <v>1085280</v>
      </c>
    </row>
    <row r="154" spans="1:10" ht="17.25" customHeight="1">
      <c r="A154" s="40" t="s">
        <v>40</v>
      </c>
      <c r="B154" s="66" t="s">
        <v>10</v>
      </c>
      <c r="C154" s="14" t="s">
        <v>16</v>
      </c>
      <c r="D154" s="13" t="s">
        <v>41</v>
      </c>
      <c r="E154" s="14" t="s">
        <v>0</v>
      </c>
      <c r="F154" s="14" t="s">
        <v>0</v>
      </c>
      <c r="G154" s="144"/>
      <c r="H154" s="25">
        <f>H155</f>
        <v>19647454.68</v>
      </c>
      <c r="I154" s="25">
        <f>I155</f>
        <v>21867495</v>
      </c>
      <c r="J154" s="226">
        <f t="shared" si="6"/>
        <v>2220040.3200000003</v>
      </c>
    </row>
    <row r="155" spans="1:10" ht="15" customHeight="1">
      <c r="A155" s="48" t="s">
        <v>2</v>
      </c>
      <c r="B155" s="64" t="s">
        <v>10</v>
      </c>
      <c r="C155" s="46" t="s">
        <v>16</v>
      </c>
      <c r="D155" s="43" t="s">
        <v>41</v>
      </c>
      <c r="E155" s="46" t="s">
        <v>72</v>
      </c>
      <c r="F155" s="46" t="s">
        <v>0</v>
      </c>
      <c r="G155" s="145"/>
      <c r="H155" s="44">
        <f>SUM(H156:H158)</f>
        <v>19647454.68</v>
      </c>
      <c r="I155" s="44">
        <f>SUM(I156:I158)</f>
        <v>21867495</v>
      </c>
      <c r="J155" s="226">
        <f t="shared" si="6"/>
        <v>2220040.3200000003</v>
      </c>
    </row>
    <row r="156" spans="1:10" ht="15.75">
      <c r="A156" s="16" t="s">
        <v>161</v>
      </c>
      <c r="B156" s="65" t="s">
        <v>10</v>
      </c>
      <c r="C156" s="9" t="s">
        <v>16</v>
      </c>
      <c r="D156" s="8" t="s">
        <v>41</v>
      </c>
      <c r="E156" s="9" t="s">
        <v>72</v>
      </c>
      <c r="F156" s="9" t="s">
        <v>33</v>
      </c>
      <c r="G156" s="146" t="s">
        <v>31</v>
      </c>
      <c r="H156" s="26">
        <v>8758274.68</v>
      </c>
      <c r="I156" s="26">
        <v>8978315</v>
      </c>
      <c r="J156" s="226">
        <f t="shared" si="6"/>
        <v>220040.3200000003</v>
      </c>
    </row>
    <row r="157" spans="1:10" ht="25.5">
      <c r="A157" s="80" t="s">
        <v>165</v>
      </c>
      <c r="B157" s="65" t="s">
        <v>10</v>
      </c>
      <c r="C157" s="9" t="s">
        <v>16</v>
      </c>
      <c r="D157" s="8" t="s">
        <v>41</v>
      </c>
      <c r="E157" s="9" t="s">
        <v>72</v>
      </c>
      <c r="F157" s="9" t="s">
        <v>33</v>
      </c>
      <c r="G157" s="146" t="s">
        <v>166</v>
      </c>
      <c r="H157" s="26">
        <v>8409000</v>
      </c>
      <c r="I157" s="26">
        <v>10409000</v>
      </c>
      <c r="J157" s="226">
        <f t="shared" si="6"/>
        <v>2000000</v>
      </c>
    </row>
    <row r="158" spans="1:10" ht="15.75">
      <c r="A158" s="16" t="s">
        <v>162</v>
      </c>
      <c r="B158" s="65" t="s">
        <v>10</v>
      </c>
      <c r="C158" s="9" t="s">
        <v>16</v>
      </c>
      <c r="D158" s="8" t="s">
        <v>41</v>
      </c>
      <c r="E158" s="9" t="s">
        <v>72</v>
      </c>
      <c r="F158" s="9" t="s">
        <v>8</v>
      </c>
      <c r="G158" s="146" t="s">
        <v>31</v>
      </c>
      <c r="H158" s="26">
        <v>2480180</v>
      </c>
      <c r="I158" s="26">
        <f>1965180+515000</f>
        <v>2480180</v>
      </c>
      <c r="J158" s="226">
        <f t="shared" si="6"/>
        <v>0</v>
      </c>
    </row>
    <row r="159" spans="1:10" ht="15.75">
      <c r="A159" s="40" t="s">
        <v>42</v>
      </c>
      <c r="B159" s="66" t="s">
        <v>10</v>
      </c>
      <c r="C159" s="14" t="s">
        <v>16</v>
      </c>
      <c r="D159" s="13" t="s">
        <v>43</v>
      </c>
      <c r="E159" s="13" t="s">
        <v>33</v>
      </c>
      <c r="F159" s="13" t="s">
        <v>33</v>
      </c>
      <c r="G159" s="144"/>
      <c r="H159" s="25">
        <f>H160</f>
        <v>19442000</v>
      </c>
      <c r="I159" s="25">
        <f>I160</f>
        <v>18642000</v>
      </c>
      <c r="J159" s="226">
        <f t="shared" si="6"/>
        <v>-800000</v>
      </c>
    </row>
    <row r="160" spans="1:10" ht="15.75">
      <c r="A160" s="48" t="s">
        <v>2</v>
      </c>
      <c r="B160" s="64" t="s">
        <v>10</v>
      </c>
      <c r="C160" s="46" t="s">
        <v>16</v>
      </c>
      <c r="D160" s="43" t="s">
        <v>43</v>
      </c>
      <c r="E160" s="43" t="s">
        <v>72</v>
      </c>
      <c r="F160" s="43" t="s">
        <v>33</v>
      </c>
      <c r="G160" s="145"/>
      <c r="H160" s="44">
        <f>H161</f>
        <v>19442000</v>
      </c>
      <c r="I160" s="44">
        <f>I161</f>
        <v>18642000</v>
      </c>
      <c r="J160" s="226">
        <f t="shared" si="6"/>
        <v>-800000</v>
      </c>
    </row>
    <row r="161" spans="1:10" ht="25.5">
      <c r="A161" s="80" t="s">
        <v>165</v>
      </c>
      <c r="B161" s="65" t="s">
        <v>10</v>
      </c>
      <c r="C161" s="9" t="s">
        <v>16</v>
      </c>
      <c r="D161" s="8" t="s">
        <v>43</v>
      </c>
      <c r="E161" s="8" t="s">
        <v>72</v>
      </c>
      <c r="F161" s="8" t="s">
        <v>33</v>
      </c>
      <c r="G161" s="146" t="s">
        <v>166</v>
      </c>
      <c r="H161" s="26">
        <v>19442000</v>
      </c>
      <c r="I161" s="26">
        <f>19442000-800000</f>
        <v>18642000</v>
      </c>
      <c r="J161" s="226">
        <f t="shared" si="6"/>
        <v>-800000</v>
      </c>
    </row>
    <row r="162" spans="1:10" ht="16.5" customHeight="1">
      <c r="A162" s="40" t="s">
        <v>44</v>
      </c>
      <c r="B162" s="66" t="s">
        <v>10</v>
      </c>
      <c r="C162" s="14" t="s">
        <v>16</v>
      </c>
      <c r="D162" s="13" t="s">
        <v>45</v>
      </c>
      <c r="E162" s="13" t="s">
        <v>33</v>
      </c>
      <c r="F162" s="13" t="s">
        <v>33</v>
      </c>
      <c r="G162" s="144"/>
      <c r="H162" s="25">
        <f>H164</f>
        <v>100000</v>
      </c>
      <c r="I162" s="25">
        <f>I164</f>
        <v>100000</v>
      </c>
      <c r="J162" s="226">
        <f t="shared" si="6"/>
        <v>0</v>
      </c>
    </row>
    <row r="163" spans="1:10" ht="16.5" customHeight="1">
      <c r="A163" s="48" t="s">
        <v>2</v>
      </c>
      <c r="B163" s="64" t="s">
        <v>10</v>
      </c>
      <c r="C163" s="46" t="s">
        <v>16</v>
      </c>
      <c r="D163" s="43" t="s">
        <v>45</v>
      </c>
      <c r="E163" s="43" t="s">
        <v>72</v>
      </c>
      <c r="F163" s="43" t="s">
        <v>33</v>
      </c>
      <c r="G163" s="145"/>
      <c r="H163" s="44">
        <f>H164</f>
        <v>100000</v>
      </c>
      <c r="I163" s="44">
        <f>I164</f>
        <v>100000</v>
      </c>
      <c r="J163" s="226">
        <f t="shared" si="6"/>
        <v>0</v>
      </c>
    </row>
    <row r="164" spans="1:10" ht="18.75" customHeight="1">
      <c r="A164" s="16" t="s">
        <v>162</v>
      </c>
      <c r="B164" s="65" t="s">
        <v>10</v>
      </c>
      <c r="C164" s="9" t="s">
        <v>16</v>
      </c>
      <c r="D164" s="8" t="s">
        <v>45</v>
      </c>
      <c r="E164" s="8" t="s">
        <v>72</v>
      </c>
      <c r="F164" s="8" t="s">
        <v>8</v>
      </c>
      <c r="G164" s="146" t="s">
        <v>31</v>
      </c>
      <c r="H164" s="26">
        <v>100000</v>
      </c>
      <c r="I164" s="26">
        <v>100000</v>
      </c>
      <c r="J164" s="226">
        <f t="shared" si="6"/>
        <v>0</v>
      </c>
    </row>
    <row r="165" spans="1:10" ht="18.75" customHeight="1">
      <c r="A165" s="207" t="s">
        <v>267</v>
      </c>
      <c r="B165" s="233" t="s">
        <v>10</v>
      </c>
      <c r="C165" s="234" t="s">
        <v>16</v>
      </c>
      <c r="D165" s="200" t="s">
        <v>270</v>
      </c>
      <c r="E165" s="200" t="s">
        <v>185</v>
      </c>
      <c r="F165" s="200" t="s">
        <v>33</v>
      </c>
      <c r="G165" s="209"/>
      <c r="H165" s="277">
        <f>H166+H167</f>
        <v>7355900</v>
      </c>
      <c r="I165" s="277">
        <f>I166+I167</f>
        <v>7355900</v>
      </c>
      <c r="J165" s="226">
        <f t="shared" si="6"/>
        <v>0</v>
      </c>
    </row>
    <row r="166" spans="1:10" ht="18.75" customHeight="1">
      <c r="A166" s="208" t="s">
        <v>268</v>
      </c>
      <c r="B166" s="235" t="s">
        <v>10</v>
      </c>
      <c r="C166" s="236" t="s">
        <v>16</v>
      </c>
      <c r="D166" s="204" t="s">
        <v>270</v>
      </c>
      <c r="E166" s="204" t="s">
        <v>185</v>
      </c>
      <c r="F166" s="204" t="s">
        <v>33</v>
      </c>
      <c r="G166" s="210" t="s">
        <v>271</v>
      </c>
      <c r="H166" s="324">
        <v>4307848.08</v>
      </c>
      <c r="I166" s="324">
        <f>7355900-I167</f>
        <v>4307848.08</v>
      </c>
      <c r="J166" s="226">
        <f t="shared" si="6"/>
        <v>0</v>
      </c>
    </row>
    <row r="167" spans="1:10" ht="18.75" customHeight="1">
      <c r="A167" s="16" t="s">
        <v>195</v>
      </c>
      <c r="B167" s="235" t="s">
        <v>10</v>
      </c>
      <c r="C167" s="236" t="s">
        <v>16</v>
      </c>
      <c r="D167" s="204" t="s">
        <v>270</v>
      </c>
      <c r="E167" s="204" t="s">
        <v>185</v>
      </c>
      <c r="F167" s="204" t="s">
        <v>33</v>
      </c>
      <c r="G167" s="210" t="s">
        <v>194</v>
      </c>
      <c r="H167" s="324">
        <v>3048051.92</v>
      </c>
      <c r="I167" s="324">
        <v>3048051.92</v>
      </c>
      <c r="J167" s="226">
        <f>I167-H167</f>
        <v>0</v>
      </c>
    </row>
    <row r="168" spans="1:10" ht="28.5" customHeight="1">
      <c r="A168" s="207" t="s">
        <v>269</v>
      </c>
      <c r="B168" s="233" t="s">
        <v>10</v>
      </c>
      <c r="C168" s="234" t="s">
        <v>16</v>
      </c>
      <c r="D168" s="200" t="s">
        <v>270</v>
      </c>
      <c r="E168" s="200" t="s">
        <v>185</v>
      </c>
      <c r="F168" s="200" t="s">
        <v>8</v>
      </c>
      <c r="G168" s="209"/>
      <c r="H168" s="277">
        <f>H169+H170</f>
        <v>367800</v>
      </c>
      <c r="I168" s="277">
        <f>I169+I170</f>
        <v>367800</v>
      </c>
      <c r="J168" s="226">
        <f t="shared" si="6"/>
        <v>0</v>
      </c>
    </row>
    <row r="169" spans="1:10" ht="18.75" customHeight="1">
      <c r="A169" s="208" t="s">
        <v>161</v>
      </c>
      <c r="B169" s="235" t="s">
        <v>10</v>
      </c>
      <c r="C169" s="236" t="s">
        <v>16</v>
      </c>
      <c r="D169" s="204" t="s">
        <v>270</v>
      </c>
      <c r="E169" s="204" t="s">
        <v>185</v>
      </c>
      <c r="F169" s="204" t="s">
        <v>8</v>
      </c>
      <c r="G169" s="210" t="s">
        <v>31</v>
      </c>
      <c r="H169" s="324">
        <v>288400</v>
      </c>
      <c r="I169" s="324">
        <f>367800-I170</f>
        <v>288400</v>
      </c>
      <c r="J169" s="226">
        <f t="shared" si="6"/>
        <v>0</v>
      </c>
    </row>
    <row r="170" spans="1:10" ht="18.75" customHeight="1">
      <c r="A170" s="16" t="s">
        <v>195</v>
      </c>
      <c r="B170" s="235" t="s">
        <v>10</v>
      </c>
      <c r="C170" s="236" t="s">
        <v>16</v>
      </c>
      <c r="D170" s="204" t="s">
        <v>270</v>
      </c>
      <c r="E170" s="204" t="s">
        <v>185</v>
      </c>
      <c r="F170" s="204" t="s">
        <v>8</v>
      </c>
      <c r="G170" s="210" t="s">
        <v>194</v>
      </c>
      <c r="H170" s="324">
        <v>79400</v>
      </c>
      <c r="I170" s="324">
        <v>79400</v>
      </c>
      <c r="J170" s="226">
        <f t="shared" si="6"/>
        <v>0</v>
      </c>
    </row>
    <row r="171" spans="1:10" ht="16.5" customHeight="1">
      <c r="A171" s="23" t="s">
        <v>70</v>
      </c>
      <c r="B171" s="56" t="s">
        <v>10</v>
      </c>
      <c r="C171" s="24" t="s">
        <v>16</v>
      </c>
      <c r="D171" s="24" t="s">
        <v>54</v>
      </c>
      <c r="E171" s="24" t="s">
        <v>33</v>
      </c>
      <c r="F171" s="24" t="s">
        <v>33</v>
      </c>
      <c r="G171" s="148"/>
      <c r="H171" s="25">
        <f>H172+H175</f>
        <v>7010000</v>
      </c>
      <c r="I171" s="25">
        <f>I172+I175</f>
        <v>7014000</v>
      </c>
      <c r="J171" s="226">
        <f t="shared" si="6"/>
        <v>4000</v>
      </c>
    </row>
    <row r="172" spans="1:10" ht="31.5" customHeight="1">
      <c r="A172" s="48" t="s">
        <v>164</v>
      </c>
      <c r="B172" s="55" t="s">
        <v>10</v>
      </c>
      <c r="C172" s="43" t="s">
        <v>16</v>
      </c>
      <c r="D172" s="43" t="s">
        <v>54</v>
      </c>
      <c r="E172" s="43" t="s">
        <v>163</v>
      </c>
      <c r="F172" s="43" t="s">
        <v>8</v>
      </c>
      <c r="G172" s="100"/>
      <c r="H172" s="44">
        <f>H173+H174</f>
        <v>6893000</v>
      </c>
      <c r="I172" s="44">
        <f>I173+I174</f>
        <v>6893000</v>
      </c>
      <c r="J172" s="226">
        <f t="shared" si="6"/>
        <v>0</v>
      </c>
    </row>
    <row r="173" spans="1:10" ht="16.5" customHeight="1">
      <c r="A173" s="16" t="s">
        <v>161</v>
      </c>
      <c r="B173" s="54" t="s">
        <v>10</v>
      </c>
      <c r="C173" s="8" t="s">
        <v>16</v>
      </c>
      <c r="D173" s="8" t="s">
        <v>54</v>
      </c>
      <c r="E173" s="8" t="s">
        <v>163</v>
      </c>
      <c r="F173" s="8" t="s">
        <v>8</v>
      </c>
      <c r="G173" s="98" t="s">
        <v>31</v>
      </c>
      <c r="H173" s="31">
        <v>5553000</v>
      </c>
      <c r="I173" s="31">
        <v>5553000</v>
      </c>
      <c r="J173" s="226">
        <f t="shared" si="6"/>
        <v>0</v>
      </c>
    </row>
    <row r="174" spans="1:10" ht="30.75" customHeight="1">
      <c r="A174" s="16" t="s">
        <v>168</v>
      </c>
      <c r="B174" s="54" t="s">
        <v>10</v>
      </c>
      <c r="C174" s="8" t="s">
        <v>16</v>
      </c>
      <c r="D174" s="8" t="s">
        <v>54</v>
      </c>
      <c r="E174" s="8" t="s">
        <v>163</v>
      </c>
      <c r="F174" s="8" t="s">
        <v>8</v>
      </c>
      <c r="G174" s="98" t="s">
        <v>183</v>
      </c>
      <c r="H174" s="26">
        <f>1050000+290000</f>
        <v>1340000</v>
      </c>
      <c r="I174" s="26">
        <f>1050000+290000</f>
        <v>1340000</v>
      </c>
      <c r="J174" s="226">
        <f t="shared" si="6"/>
        <v>0</v>
      </c>
    </row>
    <row r="175" spans="1:10" ht="32.25" customHeight="1">
      <c r="A175" s="48" t="s">
        <v>87</v>
      </c>
      <c r="B175" s="55" t="s">
        <v>10</v>
      </c>
      <c r="C175" s="43" t="s">
        <v>16</v>
      </c>
      <c r="D175" s="43" t="s">
        <v>54</v>
      </c>
      <c r="E175" s="43" t="s">
        <v>163</v>
      </c>
      <c r="F175" s="43" t="s">
        <v>16</v>
      </c>
      <c r="G175" s="100"/>
      <c r="H175" s="44">
        <f>H176+H177</f>
        <v>117000</v>
      </c>
      <c r="I175" s="44">
        <f>I176+I177</f>
        <v>121000</v>
      </c>
      <c r="J175" s="226">
        <f t="shared" si="6"/>
        <v>4000</v>
      </c>
    </row>
    <row r="176" spans="1:10" ht="16.5" customHeight="1">
      <c r="A176" s="16" t="s">
        <v>161</v>
      </c>
      <c r="B176" s="54" t="s">
        <v>10</v>
      </c>
      <c r="C176" s="8" t="s">
        <v>16</v>
      </c>
      <c r="D176" s="8" t="s">
        <v>54</v>
      </c>
      <c r="E176" s="8" t="s">
        <v>163</v>
      </c>
      <c r="F176" s="8" t="s">
        <v>16</v>
      </c>
      <c r="G176" s="98" t="s">
        <v>31</v>
      </c>
      <c r="H176" s="31">
        <v>95690</v>
      </c>
      <c r="I176" s="31">
        <v>99690</v>
      </c>
      <c r="J176" s="226">
        <f t="shared" si="6"/>
        <v>4000</v>
      </c>
    </row>
    <row r="177" spans="1:10" ht="14.25" customHeight="1">
      <c r="A177" s="16" t="s">
        <v>195</v>
      </c>
      <c r="B177" s="54" t="s">
        <v>10</v>
      </c>
      <c r="C177" s="8" t="s">
        <v>16</v>
      </c>
      <c r="D177" s="8" t="s">
        <v>54</v>
      </c>
      <c r="E177" s="8" t="s">
        <v>163</v>
      </c>
      <c r="F177" s="8" t="s">
        <v>16</v>
      </c>
      <c r="G177" s="146" t="s">
        <v>194</v>
      </c>
      <c r="H177" s="26">
        <v>21310</v>
      </c>
      <c r="I177" s="26">
        <v>21310</v>
      </c>
      <c r="J177" s="226">
        <f t="shared" si="6"/>
        <v>0</v>
      </c>
    </row>
    <row r="178" spans="1:10" ht="15.75">
      <c r="A178" s="40" t="s">
        <v>57</v>
      </c>
      <c r="B178" s="66" t="s">
        <v>10</v>
      </c>
      <c r="C178" s="14" t="s">
        <v>16</v>
      </c>
      <c r="D178" s="13" t="s">
        <v>4</v>
      </c>
      <c r="E178" s="13" t="s">
        <v>33</v>
      </c>
      <c r="F178" s="13" t="s">
        <v>33</v>
      </c>
      <c r="G178" s="144"/>
      <c r="H178" s="25">
        <f>H179</f>
        <v>2991000</v>
      </c>
      <c r="I178" s="25">
        <f>I179</f>
        <v>2991000</v>
      </c>
      <c r="J178" s="226">
        <f t="shared" si="6"/>
        <v>0</v>
      </c>
    </row>
    <row r="179" spans="1:10" ht="33.75" customHeight="1">
      <c r="A179" s="48" t="s">
        <v>126</v>
      </c>
      <c r="B179" s="64" t="s">
        <v>10</v>
      </c>
      <c r="C179" s="46" t="s">
        <v>16</v>
      </c>
      <c r="D179" s="43" t="s">
        <v>4</v>
      </c>
      <c r="E179" s="43" t="s">
        <v>12</v>
      </c>
      <c r="F179" s="43" t="s">
        <v>33</v>
      </c>
      <c r="G179" s="145"/>
      <c r="H179" s="44">
        <f>SUM(H180:H182)</f>
        <v>2991000</v>
      </c>
      <c r="I179" s="44">
        <f>SUM(I180:I182)</f>
        <v>2991000</v>
      </c>
      <c r="J179" s="226">
        <f t="shared" si="6"/>
        <v>0</v>
      </c>
    </row>
    <row r="180" spans="1:10" ht="17.25" customHeight="1">
      <c r="A180" s="16" t="s">
        <v>211</v>
      </c>
      <c r="B180" s="65" t="s">
        <v>10</v>
      </c>
      <c r="C180" s="9" t="s">
        <v>16</v>
      </c>
      <c r="D180" s="8" t="s">
        <v>4</v>
      </c>
      <c r="E180" s="9" t="s">
        <v>12</v>
      </c>
      <c r="F180" s="9" t="s">
        <v>33</v>
      </c>
      <c r="G180" s="146" t="s">
        <v>31</v>
      </c>
      <c r="H180" s="26">
        <v>1598100</v>
      </c>
      <c r="I180" s="26">
        <v>1598100</v>
      </c>
      <c r="J180" s="226">
        <f t="shared" si="6"/>
        <v>0</v>
      </c>
    </row>
    <row r="181" spans="1:10" ht="14.25" customHeight="1">
      <c r="A181" s="16" t="s">
        <v>212</v>
      </c>
      <c r="B181" s="65" t="s">
        <v>10</v>
      </c>
      <c r="C181" s="9" t="s">
        <v>16</v>
      </c>
      <c r="D181" s="8" t="s">
        <v>4</v>
      </c>
      <c r="E181" s="9" t="s">
        <v>12</v>
      </c>
      <c r="F181" s="9" t="s">
        <v>33</v>
      </c>
      <c r="G181" s="146" t="s">
        <v>194</v>
      </c>
      <c r="H181" s="26">
        <v>1243400</v>
      </c>
      <c r="I181" s="26">
        <v>1243400</v>
      </c>
      <c r="J181" s="226">
        <f t="shared" si="6"/>
        <v>0</v>
      </c>
    </row>
    <row r="182" spans="1:10" ht="15" customHeight="1">
      <c r="A182" s="16" t="s">
        <v>210</v>
      </c>
      <c r="B182" s="65" t="s">
        <v>10</v>
      </c>
      <c r="C182" s="9" t="s">
        <v>16</v>
      </c>
      <c r="D182" s="8" t="s">
        <v>4</v>
      </c>
      <c r="E182" s="9" t="s">
        <v>12</v>
      </c>
      <c r="F182" s="9" t="s">
        <v>33</v>
      </c>
      <c r="G182" s="146" t="s">
        <v>194</v>
      </c>
      <c r="H182" s="26">
        <v>149500</v>
      </c>
      <c r="I182" s="26">
        <v>149500</v>
      </c>
      <c r="J182" s="226">
        <f>I182-H182</f>
        <v>0</v>
      </c>
    </row>
    <row r="183" spans="1:10" ht="147.75" customHeight="1">
      <c r="A183" s="40" t="s">
        <v>125</v>
      </c>
      <c r="B183" s="66" t="s">
        <v>10</v>
      </c>
      <c r="C183" s="14" t="s">
        <v>16</v>
      </c>
      <c r="D183" s="13" t="s">
        <v>159</v>
      </c>
      <c r="E183" s="14" t="s">
        <v>8</v>
      </c>
      <c r="F183" s="14" t="s">
        <v>33</v>
      </c>
      <c r="G183" s="144"/>
      <c r="H183" s="25">
        <f>SUM(H184:H187)</f>
        <v>129075765.19</v>
      </c>
      <c r="I183" s="25">
        <f>SUM(I184:I187)</f>
        <v>129075765.19</v>
      </c>
      <c r="J183" s="226">
        <f t="shared" si="6"/>
        <v>0</v>
      </c>
    </row>
    <row r="184" spans="1:10" ht="17.25" customHeight="1">
      <c r="A184" s="16" t="s">
        <v>161</v>
      </c>
      <c r="B184" s="65" t="s">
        <v>10</v>
      </c>
      <c r="C184" s="9" t="s">
        <v>16</v>
      </c>
      <c r="D184" s="8" t="s">
        <v>159</v>
      </c>
      <c r="E184" s="9" t="s">
        <v>8</v>
      </c>
      <c r="F184" s="9" t="s">
        <v>33</v>
      </c>
      <c r="G184" s="146" t="s">
        <v>31</v>
      </c>
      <c r="H184" s="26">
        <v>69683000</v>
      </c>
      <c r="I184" s="26">
        <v>69683000</v>
      </c>
      <c r="J184" s="226">
        <f t="shared" si="6"/>
        <v>0</v>
      </c>
    </row>
    <row r="185" spans="1:10" ht="33" customHeight="1">
      <c r="A185" s="80" t="s">
        <v>165</v>
      </c>
      <c r="B185" s="65" t="s">
        <v>10</v>
      </c>
      <c r="C185" s="9" t="s">
        <v>16</v>
      </c>
      <c r="D185" s="8" t="s">
        <v>159</v>
      </c>
      <c r="E185" s="9" t="s">
        <v>8</v>
      </c>
      <c r="F185" s="9" t="s">
        <v>33</v>
      </c>
      <c r="G185" s="146" t="s">
        <v>166</v>
      </c>
      <c r="H185" s="26">
        <v>57400000</v>
      </c>
      <c r="I185" s="26">
        <v>57400000</v>
      </c>
      <c r="J185" s="226">
        <f t="shared" si="6"/>
        <v>0</v>
      </c>
    </row>
    <row r="186" spans="1:10" ht="33" customHeight="1">
      <c r="A186" s="16" t="s">
        <v>217</v>
      </c>
      <c r="B186" s="65" t="s">
        <v>10</v>
      </c>
      <c r="C186" s="9" t="s">
        <v>16</v>
      </c>
      <c r="D186" s="8" t="s">
        <v>159</v>
      </c>
      <c r="E186" s="9" t="s">
        <v>8</v>
      </c>
      <c r="F186" s="9" t="s">
        <v>33</v>
      </c>
      <c r="G186" s="146" t="s">
        <v>31</v>
      </c>
      <c r="H186" s="26">
        <v>1240000</v>
      </c>
      <c r="I186" s="26">
        <v>1240000</v>
      </c>
      <c r="J186" s="226">
        <f t="shared" si="6"/>
        <v>0</v>
      </c>
    </row>
    <row r="187" spans="1:10" ht="29.25" customHeight="1">
      <c r="A187" s="16" t="s">
        <v>217</v>
      </c>
      <c r="B187" s="65" t="s">
        <v>10</v>
      </c>
      <c r="C187" s="9" t="s">
        <v>16</v>
      </c>
      <c r="D187" s="8" t="s">
        <v>159</v>
      </c>
      <c r="E187" s="9" t="s">
        <v>8</v>
      </c>
      <c r="F187" s="9" t="s">
        <v>33</v>
      </c>
      <c r="G187" s="146" t="s">
        <v>166</v>
      </c>
      <c r="H187" s="26">
        <v>752765.19</v>
      </c>
      <c r="I187" s="26">
        <f>1992765.19-I186</f>
        <v>752765.19</v>
      </c>
      <c r="J187" s="226">
        <f aca="true" t="shared" si="8" ref="J187:J198">I187-H187</f>
        <v>0</v>
      </c>
    </row>
    <row r="188" spans="1:10" ht="51.75" customHeight="1">
      <c r="A188" s="255" t="s">
        <v>231</v>
      </c>
      <c r="B188" s="257" t="s">
        <v>10</v>
      </c>
      <c r="C188" s="258" t="s">
        <v>16</v>
      </c>
      <c r="D188" s="238" t="s">
        <v>159</v>
      </c>
      <c r="E188" s="258" t="s">
        <v>12</v>
      </c>
      <c r="F188" s="258" t="s">
        <v>33</v>
      </c>
      <c r="G188" s="259"/>
      <c r="H188" s="240">
        <f>H189</f>
        <v>0</v>
      </c>
      <c r="I188" s="240">
        <f>I189</f>
        <v>0</v>
      </c>
      <c r="J188" s="226">
        <f t="shared" si="8"/>
        <v>0</v>
      </c>
    </row>
    <row r="189" spans="1:10" ht="29.25" customHeight="1">
      <c r="A189" s="208" t="s">
        <v>232</v>
      </c>
      <c r="B189" s="235" t="s">
        <v>10</v>
      </c>
      <c r="C189" s="236" t="s">
        <v>16</v>
      </c>
      <c r="D189" s="204" t="s">
        <v>159</v>
      </c>
      <c r="E189" s="236" t="s">
        <v>12</v>
      </c>
      <c r="F189" s="236" t="s">
        <v>33</v>
      </c>
      <c r="G189" s="210" t="s">
        <v>194</v>
      </c>
      <c r="H189" s="206"/>
      <c r="I189" s="206"/>
      <c r="J189" s="226">
        <f t="shared" si="8"/>
        <v>0</v>
      </c>
    </row>
    <row r="190" spans="1:10" ht="29.25" customHeight="1">
      <c r="A190" s="255" t="s">
        <v>243</v>
      </c>
      <c r="B190" s="257" t="s">
        <v>10</v>
      </c>
      <c r="C190" s="258" t="s">
        <v>16</v>
      </c>
      <c r="D190" s="238" t="s">
        <v>159</v>
      </c>
      <c r="E190" s="258" t="s">
        <v>12</v>
      </c>
      <c r="F190" s="258" t="s">
        <v>33</v>
      </c>
      <c r="G190" s="259"/>
      <c r="H190" s="240">
        <f>H191</f>
        <v>886000</v>
      </c>
      <c r="I190" s="240">
        <f>I191</f>
        <v>886000</v>
      </c>
      <c r="J190" s="226">
        <f t="shared" si="8"/>
        <v>0</v>
      </c>
    </row>
    <row r="191" spans="1:10" ht="22.5" customHeight="1">
      <c r="A191" s="208" t="s">
        <v>213</v>
      </c>
      <c r="B191" s="235" t="s">
        <v>10</v>
      </c>
      <c r="C191" s="236" t="s">
        <v>16</v>
      </c>
      <c r="D191" s="204" t="s">
        <v>159</v>
      </c>
      <c r="E191" s="236" t="s">
        <v>12</v>
      </c>
      <c r="F191" s="236" t="s">
        <v>33</v>
      </c>
      <c r="G191" s="210" t="s">
        <v>194</v>
      </c>
      <c r="H191" s="206">
        <v>886000</v>
      </c>
      <c r="I191" s="206">
        <v>886000</v>
      </c>
      <c r="J191" s="226">
        <f t="shared" si="8"/>
        <v>0</v>
      </c>
    </row>
    <row r="192" spans="1:10" ht="48" customHeight="1">
      <c r="A192" s="255" t="s">
        <v>246</v>
      </c>
      <c r="B192" s="257" t="s">
        <v>10</v>
      </c>
      <c r="C192" s="258" t="s">
        <v>16</v>
      </c>
      <c r="D192" s="238" t="s">
        <v>159</v>
      </c>
      <c r="E192" s="258" t="s">
        <v>12</v>
      </c>
      <c r="F192" s="258" t="s">
        <v>8</v>
      </c>
      <c r="G192" s="259"/>
      <c r="H192" s="240">
        <f>H193</f>
        <v>98000</v>
      </c>
      <c r="I192" s="240">
        <f>I193</f>
        <v>98000</v>
      </c>
      <c r="J192" s="226">
        <f t="shared" si="8"/>
        <v>0</v>
      </c>
    </row>
    <row r="193" spans="1:10" ht="22.5" customHeight="1">
      <c r="A193" s="208" t="s">
        <v>213</v>
      </c>
      <c r="B193" s="235" t="s">
        <v>10</v>
      </c>
      <c r="C193" s="236" t="s">
        <v>16</v>
      </c>
      <c r="D193" s="204" t="s">
        <v>159</v>
      </c>
      <c r="E193" s="236" t="s">
        <v>12</v>
      </c>
      <c r="F193" s="236" t="s">
        <v>8</v>
      </c>
      <c r="G193" s="210" t="s">
        <v>194</v>
      </c>
      <c r="H193" s="206">
        <v>98000</v>
      </c>
      <c r="I193" s="206">
        <v>98000</v>
      </c>
      <c r="J193" s="226">
        <f t="shared" si="8"/>
        <v>0</v>
      </c>
    </row>
    <row r="194" spans="1:10" ht="46.5" customHeight="1">
      <c r="A194" s="255" t="s">
        <v>244</v>
      </c>
      <c r="B194" s="257" t="s">
        <v>10</v>
      </c>
      <c r="C194" s="258" t="s">
        <v>16</v>
      </c>
      <c r="D194" s="238" t="s">
        <v>159</v>
      </c>
      <c r="E194" s="258" t="s">
        <v>67</v>
      </c>
      <c r="F194" s="258" t="s">
        <v>33</v>
      </c>
      <c r="G194" s="259"/>
      <c r="H194" s="240">
        <f>H195</f>
        <v>52000</v>
      </c>
      <c r="I194" s="240">
        <f>I195</f>
        <v>52000</v>
      </c>
      <c r="J194" s="226">
        <f t="shared" si="8"/>
        <v>0</v>
      </c>
    </row>
    <row r="195" spans="1:10" ht="15.75" customHeight="1">
      <c r="A195" s="16" t="s">
        <v>161</v>
      </c>
      <c r="B195" s="235" t="s">
        <v>10</v>
      </c>
      <c r="C195" s="236" t="s">
        <v>16</v>
      </c>
      <c r="D195" s="204" t="s">
        <v>159</v>
      </c>
      <c r="E195" s="236" t="s">
        <v>67</v>
      </c>
      <c r="F195" s="236" t="s">
        <v>33</v>
      </c>
      <c r="G195" s="210" t="s">
        <v>31</v>
      </c>
      <c r="H195" s="206">
        <v>52000</v>
      </c>
      <c r="I195" s="206">
        <v>52000</v>
      </c>
      <c r="J195" s="226">
        <f t="shared" si="8"/>
        <v>0</v>
      </c>
    </row>
    <row r="196" spans="1:10" ht="35.25" customHeight="1">
      <c r="A196" s="207" t="s">
        <v>245</v>
      </c>
      <c r="B196" s="233" t="s">
        <v>10</v>
      </c>
      <c r="C196" s="234" t="s">
        <v>16</v>
      </c>
      <c r="D196" s="200" t="s">
        <v>151</v>
      </c>
      <c r="E196" s="200" t="s">
        <v>16</v>
      </c>
      <c r="F196" s="200" t="s">
        <v>8</v>
      </c>
      <c r="G196" s="209"/>
      <c r="H196" s="277">
        <f>H197+H198</f>
        <v>644500</v>
      </c>
      <c r="I196" s="277">
        <f>I197+I198</f>
        <v>644500</v>
      </c>
      <c r="J196" s="226">
        <f t="shared" si="8"/>
        <v>0</v>
      </c>
    </row>
    <row r="197" spans="1:10" ht="15.75" customHeight="1">
      <c r="A197" s="208" t="s">
        <v>161</v>
      </c>
      <c r="B197" s="235" t="s">
        <v>10</v>
      </c>
      <c r="C197" s="236" t="s">
        <v>16</v>
      </c>
      <c r="D197" s="204" t="s">
        <v>151</v>
      </c>
      <c r="E197" s="236" t="s">
        <v>16</v>
      </c>
      <c r="F197" s="236" t="s">
        <v>8</v>
      </c>
      <c r="G197" s="210" t="s">
        <v>31</v>
      </c>
      <c r="H197" s="206">
        <f>644500-H198</f>
        <v>475320</v>
      </c>
      <c r="I197" s="206">
        <f>644500-I198</f>
        <v>475320</v>
      </c>
      <c r="J197" s="226">
        <f t="shared" si="8"/>
        <v>0</v>
      </c>
    </row>
    <row r="198" spans="1:10" ht="15.75" customHeight="1">
      <c r="A198" s="208" t="s">
        <v>213</v>
      </c>
      <c r="B198" s="235" t="s">
        <v>10</v>
      </c>
      <c r="C198" s="236" t="s">
        <v>16</v>
      </c>
      <c r="D198" s="204" t="s">
        <v>151</v>
      </c>
      <c r="E198" s="236" t="s">
        <v>16</v>
      </c>
      <c r="F198" s="236" t="s">
        <v>8</v>
      </c>
      <c r="G198" s="210" t="s">
        <v>194</v>
      </c>
      <c r="H198" s="206">
        <v>169180</v>
      </c>
      <c r="I198" s="206">
        <v>169180</v>
      </c>
      <c r="J198" s="226">
        <f t="shared" si="8"/>
        <v>0</v>
      </c>
    </row>
    <row r="199" spans="1:10" ht="17.25" customHeight="1">
      <c r="A199" s="220" t="s">
        <v>189</v>
      </c>
      <c r="B199" s="221" t="s">
        <v>10</v>
      </c>
      <c r="C199" s="222" t="s">
        <v>10</v>
      </c>
      <c r="D199" s="222"/>
      <c r="E199" s="222"/>
      <c r="F199" s="222"/>
      <c r="G199" s="210"/>
      <c r="H199" s="223">
        <f>H200+H206+H203</f>
        <v>2209031.42</v>
      </c>
      <c r="I199" s="223">
        <f>I200+I206+I203</f>
        <v>2209031.42</v>
      </c>
      <c r="J199" s="226">
        <f t="shared" si="6"/>
        <v>0</v>
      </c>
    </row>
    <row r="200" spans="1:10" ht="17.25" customHeight="1">
      <c r="A200" s="207" t="s">
        <v>247</v>
      </c>
      <c r="B200" s="233" t="s">
        <v>10</v>
      </c>
      <c r="C200" s="234" t="s">
        <v>10</v>
      </c>
      <c r="D200" s="200" t="s">
        <v>159</v>
      </c>
      <c r="E200" s="200" t="s">
        <v>13</v>
      </c>
      <c r="F200" s="200" t="s">
        <v>33</v>
      </c>
      <c r="G200" s="209"/>
      <c r="H200" s="277">
        <f>H201+H202</f>
        <v>1783000</v>
      </c>
      <c r="I200" s="277">
        <f>I201+I202</f>
        <v>1783000</v>
      </c>
      <c r="J200" s="226">
        <f t="shared" si="6"/>
        <v>0</v>
      </c>
    </row>
    <row r="201" spans="1:10" ht="17.25" customHeight="1">
      <c r="A201" s="208" t="s">
        <v>248</v>
      </c>
      <c r="B201" s="235" t="s">
        <v>10</v>
      </c>
      <c r="C201" s="236" t="s">
        <v>10</v>
      </c>
      <c r="D201" s="204" t="s">
        <v>159</v>
      </c>
      <c r="E201" s="236" t="s">
        <v>13</v>
      </c>
      <c r="F201" s="236" t="s">
        <v>33</v>
      </c>
      <c r="G201" s="210" t="s">
        <v>82</v>
      </c>
      <c r="H201" s="206">
        <f>1783000-H202</f>
        <v>810600</v>
      </c>
      <c r="I201" s="206">
        <f>1783000-I202</f>
        <v>810600</v>
      </c>
      <c r="J201" s="226">
        <f t="shared" si="6"/>
        <v>0</v>
      </c>
    </row>
    <row r="202" spans="1:10" ht="17.25" customHeight="1">
      <c r="A202" s="208" t="s">
        <v>213</v>
      </c>
      <c r="B202" s="235" t="s">
        <v>10</v>
      </c>
      <c r="C202" s="236" t="s">
        <v>10</v>
      </c>
      <c r="D202" s="204" t="s">
        <v>159</v>
      </c>
      <c r="E202" s="236" t="s">
        <v>13</v>
      </c>
      <c r="F202" s="236" t="s">
        <v>33</v>
      </c>
      <c r="G202" s="210" t="s">
        <v>194</v>
      </c>
      <c r="H202" s="206">
        <v>972400</v>
      </c>
      <c r="I202" s="206">
        <v>972400</v>
      </c>
      <c r="J202" s="226">
        <f t="shared" si="6"/>
        <v>0</v>
      </c>
    </row>
    <row r="203" spans="1:10" ht="37.5" customHeight="1">
      <c r="A203" s="207" t="s">
        <v>258</v>
      </c>
      <c r="B203" s="233" t="s">
        <v>10</v>
      </c>
      <c r="C203" s="234" t="s">
        <v>10</v>
      </c>
      <c r="D203" s="200" t="s">
        <v>159</v>
      </c>
      <c r="E203" s="200" t="s">
        <v>13</v>
      </c>
      <c r="F203" s="200" t="s">
        <v>8</v>
      </c>
      <c r="G203" s="209"/>
      <c r="H203" s="277">
        <f>H204+H205</f>
        <v>198100</v>
      </c>
      <c r="I203" s="277">
        <f>I204+I205</f>
        <v>198100</v>
      </c>
      <c r="J203" s="226">
        <f>I203-H203</f>
        <v>0</v>
      </c>
    </row>
    <row r="204" spans="1:10" ht="17.25" customHeight="1">
      <c r="A204" s="208" t="s">
        <v>248</v>
      </c>
      <c r="B204" s="235" t="s">
        <v>10</v>
      </c>
      <c r="C204" s="236" t="s">
        <v>10</v>
      </c>
      <c r="D204" s="204" t="s">
        <v>159</v>
      </c>
      <c r="E204" s="236" t="s">
        <v>13</v>
      </c>
      <c r="F204" s="236" t="s">
        <v>8</v>
      </c>
      <c r="G204" s="210" t="s">
        <v>82</v>
      </c>
      <c r="H204" s="206">
        <v>90060</v>
      </c>
      <c r="I204" s="206">
        <v>90060</v>
      </c>
      <c r="J204" s="226">
        <f>I204-H204</f>
        <v>0</v>
      </c>
    </row>
    <row r="205" spans="1:10" ht="17.25" customHeight="1">
      <c r="A205" s="208" t="s">
        <v>213</v>
      </c>
      <c r="B205" s="235" t="s">
        <v>10</v>
      </c>
      <c r="C205" s="236" t="s">
        <v>10</v>
      </c>
      <c r="D205" s="204" t="s">
        <v>159</v>
      </c>
      <c r="E205" s="236" t="s">
        <v>13</v>
      </c>
      <c r="F205" s="236" t="s">
        <v>8</v>
      </c>
      <c r="G205" s="210" t="s">
        <v>194</v>
      </c>
      <c r="H205" s="206">
        <v>108040</v>
      </c>
      <c r="I205" s="206">
        <v>108040</v>
      </c>
      <c r="J205" s="226">
        <f>I205-H205</f>
        <v>0</v>
      </c>
    </row>
    <row r="206" spans="1:10" ht="17.25" customHeight="1">
      <c r="A206" s="82" t="s">
        <v>59</v>
      </c>
      <c r="B206" s="63" t="s">
        <v>10</v>
      </c>
      <c r="C206" s="20" t="s">
        <v>10</v>
      </c>
      <c r="D206" s="20" t="s">
        <v>58</v>
      </c>
      <c r="E206" s="20" t="s">
        <v>33</v>
      </c>
      <c r="F206" s="20" t="s">
        <v>33</v>
      </c>
      <c r="G206" s="140"/>
      <c r="H206" s="25">
        <f>H207</f>
        <v>227931.41999999998</v>
      </c>
      <c r="I206" s="25">
        <f>I207</f>
        <v>227931.41999999998</v>
      </c>
      <c r="J206" s="226">
        <f t="shared" si="6"/>
        <v>0</v>
      </c>
    </row>
    <row r="207" spans="1:10" ht="17.25" customHeight="1">
      <c r="A207" s="159" t="s">
        <v>190</v>
      </c>
      <c r="B207" s="95" t="s">
        <v>10</v>
      </c>
      <c r="C207" s="43" t="s">
        <v>10</v>
      </c>
      <c r="D207" s="43" t="s">
        <v>58</v>
      </c>
      <c r="E207" s="43" t="s">
        <v>14</v>
      </c>
      <c r="F207" s="43" t="s">
        <v>33</v>
      </c>
      <c r="G207" s="43"/>
      <c r="H207" s="44">
        <f>SUM(H208:H210)</f>
        <v>227931.41999999998</v>
      </c>
      <c r="I207" s="44">
        <f>SUM(I208:I210)</f>
        <v>227931.41999999998</v>
      </c>
      <c r="J207" s="226">
        <f t="shared" si="6"/>
        <v>0</v>
      </c>
    </row>
    <row r="208" spans="1:10" ht="17.25" customHeight="1">
      <c r="A208" s="208" t="s">
        <v>248</v>
      </c>
      <c r="B208" s="65" t="s">
        <v>10</v>
      </c>
      <c r="C208" s="9" t="s">
        <v>10</v>
      </c>
      <c r="D208" s="8" t="s">
        <v>58</v>
      </c>
      <c r="E208" s="9" t="s">
        <v>14</v>
      </c>
      <c r="F208" s="9" t="s">
        <v>33</v>
      </c>
      <c r="G208" s="146" t="s">
        <v>82</v>
      </c>
      <c r="H208" s="26">
        <v>28239.9</v>
      </c>
      <c r="I208" s="26">
        <v>28239.9</v>
      </c>
      <c r="J208" s="226">
        <f t="shared" si="6"/>
        <v>0</v>
      </c>
    </row>
    <row r="209" spans="1:10" ht="17.25" customHeight="1">
      <c r="A209" s="74" t="s">
        <v>80</v>
      </c>
      <c r="B209" s="65" t="s">
        <v>10</v>
      </c>
      <c r="C209" s="9" t="s">
        <v>10</v>
      </c>
      <c r="D209" s="8" t="s">
        <v>58</v>
      </c>
      <c r="E209" s="9" t="s">
        <v>14</v>
      </c>
      <c r="F209" s="9" t="s">
        <v>33</v>
      </c>
      <c r="G209" s="146" t="s">
        <v>88</v>
      </c>
      <c r="H209" s="26">
        <v>172270.19</v>
      </c>
      <c r="I209" s="26">
        <v>172270.19</v>
      </c>
      <c r="J209" s="226">
        <f t="shared" si="6"/>
        <v>0</v>
      </c>
    </row>
    <row r="210" spans="1:10" ht="17.25" customHeight="1">
      <c r="A210" s="208" t="s">
        <v>213</v>
      </c>
      <c r="B210" s="65" t="s">
        <v>10</v>
      </c>
      <c r="C210" s="9" t="s">
        <v>10</v>
      </c>
      <c r="D210" s="8" t="s">
        <v>58</v>
      </c>
      <c r="E210" s="9" t="s">
        <v>14</v>
      </c>
      <c r="F210" s="9" t="s">
        <v>33</v>
      </c>
      <c r="G210" s="210" t="s">
        <v>194</v>
      </c>
      <c r="H210" s="26">
        <v>27421.33</v>
      </c>
      <c r="I210" s="206">
        <v>27421.33</v>
      </c>
      <c r="J210" s="226">
        <f t="shared" si="6"/>
        <v>0</v>
      </c>
    </row>
    <row r="211" spans="1:10" ht="15.75">
      <c r="A211" s="41" t="s">
        <v>46</v>
      </c>
      <c r="B211" s="62" t="s">
        <v>10</v>
      </c>
      <c r="C211" s="7" t="s">
        <v>12</v>
      </c>
      <c r="D211" s="7"/>
      <c r="E211" s="7"/>
      <c r="F211" s="7"/>
      <c r="G211" s="133"/>
      <c r="H211" s="27">
        <f>H212+H216</f>
        <v>13147983.68</v>
      </c>
      <c r="I211" s="27">
        <f>I212+I216</f>
        <v>13849110</v>
      </c>
      <c r="J211" s="226">
        <f t="shared" si="6"/>
        <v>701126.3200000003</v>
      </c>
    </row>
    <row r="212" spans="1:10" ht="25.5">
      <c r="A212" s="40" t="s">
        <v>1</v>
      </c>
      <c r="B212" s="66" t="s">
        <v>10</v>
      </c>
      <c r="C212" s="13" t="s">
        <v>12</v>
      </c>
      <c r="D212" s="13" t="s">
        <v>29</v>
      </c>
      <c r="E212" s="13" t="s">
        <v>33</v>
      </c>
      <c r="F212" s="13" t="s">
        <v>33</v>
      </c>
      <c r="G212" s="99"/>
      <c r="H212" s="25">
        <f>H213</f>
        <v>8816383.68</v>
      </c>
      <c r="I212" s="25">
        <f>I213</f>
        <v>9517510</v>
      </c>
      <c r="J212" s="226">
        <f t="shared" si="6"/>
        <v>701126.3200000003</v>
      </c>
    </row>
    <row r="213" spans="1:10" ht="16.5" customHeight="1">
      <c r="A213" s="48" t="s">
        <v>2</v>
      </c>
      <c r="B213" s="64" t="s">
        <v>10</v>
      </c>
      <c r="C213" s="43" t="s">
        <v>12</v>
      </c>
      <c r="D213" s="43" t="s">
        <v>29</v>
      </c>
      <c r="E213" s="43" t="s">
        <v>72</v>
      </c>
      <c r="F213" s="43" t="s">
        <v>33</v>
      </c>
      <c r="G213" s="100"/>
      <c r="H213" s="44">
        <f>H214+H215</f>
        <v>8816383.68</v>
      </c>
      <c r="I213" s="44">
        <f>I214+I215</f>
        <v>9517510</v>
      </c>
      <c r="J213" s="226">
        <f t="shared" si="6"/>
        <v>701126.3200000003</v>
      </c>
    </row>
    <row r="214" spans="1:10" ht="16.5" customHeight="1">
      <c r="A214" s="16" t="s">
        <v>161</v>
      </c>
      <c r="B214" s="65" t="s">
        <v>10</v>
      </c>
      <c r="C214" s="8" t="s">
        <v>12</v>
      </c>
      <c r="D214" s="8" t="s">
        <v>29</v>
      </c>
      <c r="E214" s="8" t="s">
        <v>72</v>
      </c>
      <c r="F214" s="8" t="s">
        <v>33</v>
      </c>
      <c r="G214" s="98" t="s">
        <v>31</v>
      </c>
      <c r="H214" s="26">
        <f>8405210+411173.68</f>
        <v>8816383.68</v>
      </c>
      <c r="I214" s="26">
        <f>8405210+1112300</f>
        <v>9517510</v>
      </c>
      <c r="J214" s="226">
        <f t="shared" si="6"/>
        <v>701126.3200000003</v>
      </c>
    </row>
    <row r="215" spans="1:10" ht="32.25" customHeight="1">
      <c r="A215" s="16" t="s">
        <v>173</v>
      </c>
      <c r="B215" s="65" t="s">
        <v>10</v>
      </c>
      <c r="C215" s="8" t="s">
        <v>12</v>
      </c>
      <c r="D215" s="8" t="s">
        <v>29</v>
      </c>
      <c r="E215" s="8" t="s">
        <v>72</v>
      </c>
      <c r="F215" s="8" t="s">
        <v>33</v>
      </c>
      <c r="G215" s="98" t="s">
        <v>177</v>
      </c>
      <c r="H215" s="26"/>
      <c r="I215" s="26"/>
      <c r="J215" s="226">
        <f t="shared" si="6"/>
        <v>0</v>
      </c>
    </row>
    <row r="216" spans="1:10" ht="15.75" customHeight="1">
      <c r="A216" s="82" t="s">
        <v>59</v>
      </c>
      <c r="B216" s="63" t="s">
        <v>10</v>
      </c>
      <c r="C216" s="20" t="s">
        <v>12</v>
      </c>
      <c r="D216" s="20" t="s">
        <v>58</v>
      </c>
      <c r="E216" s="20" t="s">
        <v>33</v>
      </c>
      <c r="F216" s="20" t="s">
        <v>33</v>
      </c>
      <c r="G216" s="140"/>
      <c r="H216" s="25">
        <f>H217+H220</f>
        <v>4331600</v>
      </c>
      <c r="I216" s="25">
        <f>I217+I220</f>
        <v>4331600</v>
      </c>
      <c r="J216" s="226">
        <f t="shared" si="6"/>
        <v>0</v>
      </c>
    </row>
    <row r="217" spans="1:10" ht="17.25" customHeight="1">
      <c r="A217" s="48" t="s">
        <v>178</v>
      </c>
      <c r="B217" s="64" t="s">
        <v>10</v>
      </c>
      <c r="C217" s="43" t="s">
        <v>12</v>
      </c>
      <c r="D217" s="43" t="s">
        <v>58</v>
      </c>
      <c r="E217" s="43" t="s">
        <v>16</v>
      </c>
      <c r="F217" s="43" t="s">
        <v>33</v>
      </c>
      <c r="G217" s="100"/>
      <c r="H217" s="44">
        <f>SUM(H218:H219)</f>
        <v>2637509.51</v>
      </c>
      <c r="I217" s="44">
        <f>SUM(I218:I219)</f>
        <v>2637509.51</v>
      </c>
      <c r="J217" s="226">
        <f t="shared" si="6"/>
        <v>0</v>
      </c>
    </row>
    <row r="218" spans="1:10" ht="14.25" customHeight="1">
      <c r="A218" s="80" t="s">
        <v>157</v>
      </c>
      <c r="B218" s="65" t="s">
        <v>10</v>
      </c>
      <c r="C218" s="8" t="s">
        <v>12</v>
      </c>
      <c r="D218" s="8" t="s">
        <v>58</v>
      </c>
      <c r="E218" s="8" t="s">
        <v>16</v>
      </c>
      <c r="F218" s="8" t="s">
        <v>33</v>
      </c>
      <c r="G218" s="98" t="s">
        <v>82</v>
      </c>
      <c r="H218" s="26">
        <v>1412418.18</v>
      </c>
      <c r="I218" s="26">
        <v>1412418.18</v>
      </c>
      <c r="J218" s="226">
        <f t="shared" si="6"/>
        <v>0</v>
      </c>
    </row>
    <row r="219" spans="1:10" ht="14.25" customHeight="1">
      <c r="A219" s="208" t="s">
        <v>213</v>
      </c>
      <c r="B219" s="65" t="s">
        <v>10</v>
      </c>
      <c r="C219" s="8" t="s">
        <v>12</v>
      </c>
      <c r="D219" s="8" t="s">
        <v>58</v>
      </c>
      <c r="E219" s="8" t="s">
        <v>16</v>
      </c>
      <c r="F219" s="8" t="s">
        <v>33</v>
      </c>
      <c r="G219" s="98" t="s">
        <v>194</v>
      </c>
      <c r="H219" s="26">
        <v>1225091.33</v>
      </c>
      <c r="I219" s="26">
        <v>1225091.33</v>
      </c>
      <c r="J219" s="226">
        <f t="shared" si="6"/>
        <v>0</v>
      </c>
    </row>
    <row r="220" spans="1:10" ht="15" customHeight="1">
      <c r="A220" s="48" t="s">
        <v>158</v>
      </c>
      <c r="B220" s="64" t="s">
        <v>10</v>
      </c>
      <c r="C220" s="43" t="s">
        <v>12</v>
      </c>
      <c r="D220" s="43" t="s">
        <v>58</v>
      </c>
      <c r="E220" s="43" t="s">
        <v>10</v>
      </c>
      <c r="F220" s="43" t="s">
        <v>33</v>
      </c>
      <c r="G220" s="100"/>
      <c r="H220" s="44">
        <f>H221+H222</f>
        <v>1694090.49</v>
      </c>
      <c r="I220" s="44">
        <f>I221+I222</f>
        <v>1694090.49</v>
      </c>
      <c r="J220" s="226">
        <f t="shared" si="6"/>
        <v>0</v>
      </c>
    </row>
    <row r="221" spans="1:10" ht="17.25" customHeight="1">
      <c r="A221" s="80" t="s">
        <v>157</v>
      </c>
      <c r="B221" s="65" t="s">
        <v>10</v>
      </c>
      <c r="C221" s="8" t="s">
        <v>12</v>
      </c>
      <c r="D221" s="8" t="s">
        <v>58</v>
      </c>
      <c r="E221" s="8" t="s">
        <v>10</v>
      </c>
      <c r="F221" s="8" t="s">
        <v>33</v>
      </c>
      <c r="G221" s="98" t="s">
        <v>82</v>
      </c>
      <c r="H221" s="26">
        <v>976422.1</v>
      </c>
      <c r="I221" s="26">
        <v>976422.1</v>
      </c>
      <c r="J221" s="226">
        <f t="shared" si="6"/>
        <v>0</v>
      </c>
    </row>
    <row r="222" spans="1:10" ht="17.25" customHeight="1">
      <c r="A222" s="208" t="s">
        <v>213</v>
      </c>
      <c r="B222" s="65" t="s">
        <v>10</v>
      </c>
      <c r="C222" s="8" t="s">
        <v>12</v>
      </c>
      <c r="D222" s="8" t="s">
        <v>58</v>
      </c>
      <c r="E222" s="8" t="s">
        <v>10</v>
      </c>
      <c r="F222" s="8" t="s">
        <v>33</v>
      </c>
      <c r="G222" s="98" t="s">
        <v>194</v>
      </c>
      <c r="H222" s="26">
        <v>717668.39</v>
      </c>
      <c r="I222" s="26">
        <v>717668.39</v>
      </c>
      <c r="J222" s="226">
        <f>I222-H222</f>
        <v>0</v>
      </c>
    </row>
    <row r="223" spans="1:10" ht="16.5" customHeight="1">
      <c r="A223" s="79" t="s">
        <v>140</v>
      </c>
      <c r="B223" s="68" t="s">
        <v>11</v>
      </c>
      <c r="C223" s="17"/>
      <c r="D223" s="17"/>
      <c r="E223" s="17"/>
      <c r="F223" s="17"/>
      <c r="G223" s="142"/>
      <c r="H223" s="28">
        <f>H224+H261</f>
        <v>9752100</v>
      </c>
      <c r="I223" s="28">
        <f>I224+I261</f>
        <v>10385300</v>
      </c>
      <c r="J223" s="226">
        <f t="shared" si="6"/>
        <v>633200</v>
      </c>
    </row>
    <row r="224" spans="1:10" ht="15.75" customHeight="1">
      <c r="A224" s="41" t="s">
        <v>47</v>
      </c>
      <c r="B224" s="57" t="s">
        <v>11</v>
      </c>
      <c r="C224" s="7" t="s">
        <v>8</v>
      </c>
      <c r="D224" s="7"/>
      <c r="E224" s="7"/>
      <c r="F224" s="7"/>
      <c r="G224" s="133"/>
      <c r="H224" s="29">
        <f>H225+H227+H232+H233+H244+H245+H252+H247+H250</f>
        <v>8407868.09</v>
      </c>
      <c r="I224" s="29">
        <f>I225+I227+I232+I233+I244+I245+I252+I247+I250</f>
        <v>8737049</v>
      </c>
      <c r="J224" s="226">
        <f t="shared" si="6"/>
        <v>329180.91000000015</v>
      </c>
    </row>
    <row r="225" spans="1:10" ht="15.75" customHeight="1">
      <c r="A225" s="73" t="s">
        <v>209</v>
      </c>
      <c r="B225" s="237" t="s">
        <v>11</v>
      </c>
      <c r="C225" s="238" t="s">
        <v>8</v>
      </c>
      <c r="D225" s="238" t="s">
        <v>32</v>
      </c>
      <c r="E225" s="238" t="s">
        <v>8</v>
      </c>
      <c r="F225" s="238" t="s">
        <v>33</v>
      </c>
      <c r="G225" s="239"/>
      <c r="H225" s="240">
        <f>H226</f>
        <v>56000</v>
      </c>
      <c r="I225" s="240">
        <f>I226</f>
        <v>56000</v>
      </c>
      <c r="J225" s="226">
        <f t="shared" si="6"/>
        <v>0</v>
      </c>
    </row>
    <row r="226" spans="1:10" ht="15.75" customHeight="1">
      <c r="A226" s="208" t="s">
        <v>161</v>
      </c>
      <c r="B226" s="203" t="s">
        <v>11</v>
      </c>
      <c r="C226" s="204" t="s">
        <v>8</v>
      </c>
      <c r="D226" s="204" t="s">
        <v>32</v>
      </c>
      <c r="E226" s="204" t="s">
        <v>8</v>
      </c>
      <c r="F226" s="204" t="s">
        <v>33</v>
      </c>
      <c r="G226" s="205" t="s">
        <v>31</v>
      </c>
      <c r="H226" s="206">
        <v>56000</v>
      </c>
      <c r="I226" s="206">
        <v>56000</v>
      </c>
      <c r="J226" s="226">
        <f t="shared" si="6"/>
        <v>0</v>
      </c>
    </row>
    <row r="227" spans="1:10" ht="27.75" customHeight="1">
      <c r="A227" s="325" t="s">
        <v>272</v>
      </c>
      <c r="B227" s="91" t="s">
        <v>11</v>
      </c>
      <c r="C227" s="13" t="s">
        <v>8</v>
      </c>
      <c r="D227" s="117" t="s">
        <v>260</v>
      </c>
      <c r="E227" s="117" t="s">
        <v>33</v>
      </c>
      <c r="F227" s="117" t="s">
        <v>33</v>
      </c>
      <c r="G227" s="137"/>
      <c r="H227" s="25">
        <f>H228</f>
        <v>51200</v>
      </c>
      <c r="I227" s="25">
        <f>I228</f>
        <v>51200</v>
      </c>
      <c r="J227" s="226">
        <f t="shared" si="6"/>
        <v>0</v>
      </c>
    </row>
    <row r="228" spans="1:10" ht="30.75" customHeight="1">
      <c r="A228" s="326" t="s">
        <v>273</v>
      </c>
      <c r="B228" s="92" t="s">
        <v>11</v>
      </c>
      <c r="C228" s="43" t="s">
        <v>8</v>
      </c>
      <c r="D228" s="43" t="s">
        <v>260</v>
      </c>
      <c r="E228" s="43" t="s">
        <v>16</v>
      </c>
      <c r="F228" s="43" t="s">
        <v>33</v>
      </c>
      <c r="G228" s="100"/>
      <c r="H228" s="44">
        <f>H229+H230</f>
        <v>51200</v>
      </c>
      <c r="I228" s="44">
        <f>I229+I230</f>
        <v>51200</v>
      </c>
      <c r="J228" s="226">
        <f t="shared" si="6"/>
        <v>0</v>
      </c>
    </row>
    <row r="229" spans="1:10" ht="15.75" customHeight="1">
      <c r="A229" s="208" t="s">
        <v>161</v>
      </c>
      <c r="B229" s="54" t="s">
        <v>11</v>
      </c>
      <c r="C229" s="8" t="s">
        <v>8</v>
      </c>
      <c r="D229" s="119" t="s">
        <v>260</v>
      </c>
      <c r="E229" s="119" t="s">
        <v>16</v>
      </c>
      <c r="F229" s="119" t="s">
        <v>33</v>
      </c>
      <c r="G229" s="8" t="s">
        <v>31</v>
      </c>
      <c r="H229" s="206">
        <v>34000</v>
      </c>
      <c r="I229" s="206">
        <v>34000</v>
      </c>
      <c r="J229" s="226">
        <f t="shared" si="6"/>
        <v>0</v>
      </c>
    </row>
    <row r="230" spans="1:10" ht="15.75" customHeight="1">
      <c r="A230" s="16" t="s">
        <v>107</v>
      </c>
      <c r="B230" s="54" t="s">
        <v>11</v>
      </c>
      <c r="C230" s="8" t="s">
        <v>8</v>
      </c>
      <c r="D230" s="119" t="s">
        <v>260</v>
      </c>
      <c r="E230" s="119" t="s">
        <v>16</v>
      </c>
      <c r="F230" s="119" t="s">
        <v>33</v>
      </c>
      <c r="G230" s="8" t="s">
        <v>109</v>
      </c>
      <c r="H230" s="206">
        <f>51200-H229</f>
        <v>17200</v>
      </c>
      <c r="I230" s="206">
        <f>51200-I229</f>
        <v>17200</v>
      </c>
      <c r="J230" s="226">
        <f t="shared" si="6"/>
        <v>0</v>
      </c>
    </row>
    <row r="231" spans="1:10" ht="42" customHeight="1">
      <c r="A231" s="207" t="s">
        <v>290</v>
      </c>
      <c r="B231" s="55" t="s">
        <v>11</v>
      </c>
      <c r="C231" s="43" t="s">
        <v>8</v>
      </c>
      <c r="D231" s="43" t="s">
        <v>260</v>
      </c>
      <c r="E231" s="43" t="s">
        <v>291</v>
      </c>
      <c r="F231" s="43" t="s">
        <v>8</v>
      </c>
      <c r="G231" s="100"/>
      <c r="H231" s="44">
        <f>H232</f>
        <v>0</v>
      </c>
      <c r="I231" s="44">
        <f>I232</f>
        <v>100000</v>
      </c>
      <c r="J231" s="226">
        <f t="shared" si="6"/>
        <v>100000</v>
      </c>
    </row>
    <row r="232" spans="1:10" ht="15.75" customHeight="1">
      <c r="A232" s="16" t="s">
        <v>107</v>
      </c>
      <c r="B232" s="54" t="s">
        <v>11</v>
      </c>
      <c r="C232" s="8" t="s">
        <v>8</v>
      </c>
      <c r="D232" s="119" t="s">
        <v>260</v>
      </c>
      <c r="E232" s="119" t="s">
        <v>291</v>
      </c>
      <c r="F232" s="119" t="s">
        <v>8</v>
      </c>
      <c r="G232" s="98" t="s">
        <v>109</v>
      </c>
      <c r="H232" s="206"/>
      <c r="I232" s="206">
        <v>100000</v>
      </c>
      <c r="J232" s="226">
        <f t="shared" si="6"/>
        <v>100000</v>
      </c>
    </row>
    <row r="233" spans="1:10" ht="15.75">
      <c r="A233" s="40" t="s">
        <v>48</v>
      </c>
      <c r="B233" s="52" t="s">
        <v>11</v>
      </c>
      <c r="C233" s="13" t="s">
        <v>8</v>
      </c>
      <c r="D233" s="13" t="s">
        <v>49</v>
      </c>
      <c r="E233" s="13" t="s">
        <v>33</v>
      </c>
      <c r="F233" s="13" t="s">
        <v>33</v>
      </c>
      <c r="G233" s="99"/>
      <c r="H233" s="25">
        <f>H234+H236+H238+H240</f>
        <v>5768679.09</v>
      </c>
      <c r="I233" s="25">
        <f>I234+I236+I238+I240</f>
        <v>6200160</v>
      </c>
      <c r="J233" s="226">
        <f t="shared" si="6"/>
        <v>431480.91000000015</v>
      </c>
    </row>
    <row r="234" spans="1:10" ht="44.25" customHeight="1">
      <c r="A234" s="207" t="s">
        <v>179</v>
      </c>
      <c r="B234" s="55" t="s">
        <v>11</v>
      </c>
      <c r="C234" s="43" t="s">
        <v>8</v>
      </c>
      <c r="D234" s="43" t="s">
        <v>49</v>
      </c>
      <c r="E234" s="43" t="s">
        <v>33</v>
      </c>
      <c r="F234" s="43" t="s">
        <v>8</v>
      </c>
      <c r="G234" s="100"/>
      <c r="H234" s="44">
        <f>H235</f>
        <v>10000</v>
      </c>
      <c r="I234" s="44">
        <f>I235</f>
        <v>10000</v>
      </c>
      <c r="J234" s="226">
        <f t="shared" si="6"/>
        <v>0</v>
      </c>
    </row>
    <row r="235" spans="1:10" ht="15.75">
      <c r="A235" s="16" t="s">
        <v>161</v>
      </c>
      <c r="B235" s="54" t="s">
        <v>11</v>
      </c>
      <c r="C235" s="8" t="s">
        <v>8</v>
      </c>
      <c r="D235" s="8" t="s">
        <v>49</v>
      </c>
      <c r="E235" s="8" t="s">
        <v>33</v>
      </c>
      <c r="F235" s="8" t="s">
        <v>8</v>
      </c>
      <c r="G235" s="98" t="s">
        <v>31</v>
      </c>
      <c r="H235" s="26">
        <v>10000</v>
      </c>
      <c r="I235" s="26">
        <v>10000</v>
      </c>
      <c r="J235" s="226">
        <f t="shared" si="6"/>
        <v>0</v>
      </c>
    </row>
    <row r="236" spans="1:10" ht="38.25">
      <c r="A236" s="207" t="s">
        <v>180</v>
      </c>
      <c r="B236" s="199" t="s">
        <v>11</v>
      </c>
      <c r="C236" s="200" t="s">
        <v>8</v>
      </c>
      <c r="D236" s="200" t="s">
        <v>49</v>
      </c>
      <c r="E236" s="200" t="s">
        <v>33</v>
      </c>
      <c r="F236" s="200" t="s">
        <v>16</v>
      </c>
      <c r="G236" s="201"/>
      <c r="H236" s="202">
        <f>H237</f>
        <v>500000</v>
      </c>
      <c r="I236" s="202">
        <f>I237</f>
        <v>500000</v>
      </c>
      <c r="J236" s="226">
        <f t="shared" si="6"/>
        <v>0</v>
      </c>
    </row>
    <row r="237" spans="1:10" ht="15.75">
      <c r="A237" s="208" t="s">
        <v>161</v>
      </c>
      <c r="B237" s="203" t="s">
        <v>11</v>
      </c>
      <c r="C237" s="204" t="s">
        <v>8</v>
      </c>
      <c r="D237" s="204" t="s">
        <v>49</v>
      </c>
      <c r="E237" s="204" t="s">
        <v>33</v>
      </c>
      <c r="F237" s="204" t="s">
        <v>16</v>
      </c>
      <c r="G237" s="205" t="s">
        <v>31</v>
      </c>
      <c r="H237" s="206">
        <v>500000</v>
      </c>
      <c r="I237" s="206">
        <v>500000</v>
      </c>
      <c r="J237" s="226">
        <f t="shared" si="6"/>
        <v>0</v>
      </c>
    </row>
    <row r="238" spans="1:10" ht="30" customHeight="1">
      <c r="A238" s="48" t="s">
        <v>149</v>
      </c>
      <c r="B238" s="55" t="s">
        <v>11</v>
      </c>
      <c r="C238" s="43" t="s">
        <v>8</v>
      </c>
      <c r="D238" s="43" t="s">
        <v>49</v>
      </c>
      <c r="E238" s="43" t="s">
        <v>9</v>
      </c>
      <c r="F238" s="43" t="s">
        <v>19</v>
      </c>
      <c r="G238" s="100"/>
      <c r="H238" s="44">
        <f>H239</f>
        <v>280000</v>
      </c>
      <c r="I238" s="44">
        <f>I239</f>
        <v>280000</v>
      </c>
      <c r="J238" s="226">
        <f t="shared" si="6"/>
        <v>0</v>
      </c>
    </row>
    <row r="239" spans="1:10" ht="15.75">
      <c r="A239" s="16" t="s">
        <v>161</v>
      </c>
      <c r="B239" s="54" t="s">
        <v>11</v>
      </c>
      <c r="C239" s="8" t="s">
        <v>8</v>
      </c>
      <c r="D239" s="8" t="s">
        <v>49</v>
      </c>
      <c r="E239" s="8" t="s">
        <v>9</v>
      </c>
      <c r="F239" s="8" t="s">
        <v>19</v>
      </c>
      <c r="G239" s="98" t="s">
        <v>31</v>
      </c>
      <c r="H239" s="26">
        <v>280000</v>
      </c>
      <c r="I239" s="26">
        <v>280000</v>
      </c>
      <c r="J239" s="226">
        <f t="shared" si="6"/>
        <v>0</v>
      </c>
    </row>
    <row r="240" spans="1:10" ht="15.75">
      <c r="A240" s="48" t="s">
        <v>2</v>
      </c>
      <c r="B240" s="55" t="s">
        <v>11</v>
      </c>
      <c r="C240" s="43" t="s">
        <v>8</v>
      </c>
      <c r="D240" s="43" t="s">
        <v>49</v>
      </c>
      <c r="E240" s="43" t="s">
        <v>72</v>
      </c>
      <c r="F240" s="43" t="s">
        <v>33</v>
      </c>
      <c r="G240" s="100"/>
      <c r="H240" s="44">
        <f>H241+H242</f>
        <v>4978679.09</v>
      </c>
      <c r="I240" s="44">
        <f>I241+I242</f>
        <v>5410160</v>
      </c>
      <c r="J240" s="226">
        <f t="shared" si="6"/>
        <v>431480.91000000015</v>
      </c>
    </row>
    <row r="241" spans="1:10" ht="15.75">
      <c r="A241" s="16" t="s">
        <v>161</v>
      </c>
      <c r="B241" s="67" t="s">
        <v>11</v>
      </c>
      <c r="C241" s="8" t="s">
        <v>8</v>
      </c>
      <c r="D241" s="8" t="s">
        <v>49</v>
      </c>
      <c r="E241" s="8" t="s">
        <v>72</v>
      </c>
      <c r="F241" s="8" t="s">
        <v>33</v>
      </c>
      <c r="G241" s="98" t="s">
        <v>31</v>
      </c>
      <c r="H241" s="26">
        <f>4300160+468519.09</f>
        <v>4768679.09</v>
      </c>
      <c r="I241" s="26">
        <f>4300160+900000</f>
        <v>5200160</v>
      </c>
      <c r="J241" s="226">
        <f t="shared" si="6"/>
        <v>431480.91000000015</v>
      </c>
    </row>
    <row r="242" spans="1:10" ht="15.75">
      <c r="A242" s="16" t="s">
        <v>115</v>
      </c>
      <c r="B242" s="67" t="s">
        <v>11</v>
      </c>
      <c r="C242" s="8" t="s">
        <v>8</v>
      </c>
      <c r="D242" s="8" t="s">
        <v>49</v>
      </c>
      <c r="E242" s="8" t="s">
        <v>72</v>
      </c>
      <c r="F242" s="8" t="s">
        <v>8</v>
      </c>
      <c r="G242" s="98" t="s">
        <v>31</v>
      </c>
      <c r="H242" s="26">
        <v>210000</v>
      </c>
      <c r="I242" s="26">
        <f>135000+75000</f>
        <v>210000</v>
      </c>
      <c r="J242" s="226">
        <f t="shared" si="6"/>
        <v>0</v>
      </c>
    </row>
    <row r="243" spans="1:10" ht="25.5">
      <c r="A243" s="207" t="s">
        <v>292</v>
      </c>
      <c r="B243" s="199" t="s">
        <v>11</v>
      </c>
      <c r="C243" s="200" t="s">
        <v>8</v>
      </c>
      <c r="D243" s="200" t="s">
        <v>226</v>
      </c>
      <c r="E243" s="200" t="s">
        <v>19</v>
      </c>
      <c r="F243" s="200" t="s">
        <v>33</v>
      </c>
      <c r="G243" s="201"/>
      <c r="H243" s="202">
        <f>H244</f>
        <v>0</v>
      </c>
      <c r="I243" s="202">
        <f>I244</f>
        <v>93700</v>
      </c>
      <c r="J243" s="226">
        <f t="shared" si="6"/>
        <v>93700</v>
      </c>
    </row>
    <row r="244" spans="1:10" ht="15.75">
      <c r="A244" s="208" t="s">
        <v>121</v>
      </c>
      <c r="B244" s="246" t="s">
        <v>11</v>
      </c>
      <c r="C244" s="204" t="s">
        <v>8</v>
      </c>
      <c r="D244" s="204" t="s">
        <v>226</v>
      </c>
      <c r="E244" s="204" t="s">
        <v>19</v>
      </c>
      <c r="F244" s="204" t="s">
        <v>33</v>
      </c>
      <c r="G244" s="205" t="s">
        <v>120</v>
      </c>
      <c r="H244" s="206"/>
      <c r="I244" s="206">
        <v>93700</v>
      </c>
      <c r="J244" s="226">
        <f t="shared" si="6"/>
        <v>93700</v>
      </c>
    </row>
    <row r="245" spans="1:10" ht="38.25">
      <c r="A245" s="207" t="s">
        <v>219</v>
      </c>
      <c r="B245" s="199" t="s">
        <v>11</v>
      </c>
      <c r="C245" s="200" t="s">
        <v>8</v>
      </c>
      <c r="D245" s="200" t="s">
        <v>159</v>
      </c>
      <c r="E245" s="200" t="s">
        <v>19</v>
      </c>
      <c r="F245" s="200" t="s">
        <v>33</v>
      </c>
      <c r="G245" s="201"/>
      <c r="H245" s="202">
        <f>H246</f>
        <v>32900</v>
      </c>
      <c r="I245" s="202">
        <f>I246</f>
        <v>32900</v>
      </c>
      <c r="J245" s="226">
        <f t="shared" si="6"/>
        <v>0</v>
      </c>
    </row>
    <row r="246" spans="1:10" ht="25.5">
      <c r="A246" s="208" t="s">
        <v>217</v>
      </c>
      <c r="B246" s="246" t="s">
        <v>11</v>
      </c>
      <c r="C246" s="204" t="s">
        <v>8</v>
      </c>
      <c r="D246" s="204" t="s">
        <v>159</v>
      </c>
      <c r="E246" s="204" t="s">
        <v>19</v>
      </c>
      <c r="F246" s="204" t="s">
        <v>33</v>
      </c>
      <c r="G246" s="205" t="s">
        <v>31</v>
      </c>
      <c r="H246" s="206">
        <v>32900</v>
      </c>
      <c r="I246" s="206">
        <v>32900</v>
      </c>
      <c r="J246" s="226">
        <f t="shared" si="6"/>
        <v>0</v>
      </c>
    </row>
    <row r="247" spans="1:10" ht="38.25">
      <c r="A247" s="191" t="s">
        <v>208</v>
      </c>
      <c r="B247" s="95" t="s">
        <v>11</v>
      </c>
      <c r="C247" s="43" t="s">
        <v>8</v>
      </c>
      <c r="D247" s="43" t="s">
        <v>159</v>
      </c>
      <c r="E247" s="43" t="s">
        <v>105</v>
      </c>
      <c r="F247" s="43" t="s">
        <v>33</v>
      </c>
      <c r="G247" s="100"/>
      <c r="H247" s="44">
        <f>H249+H248</f>
        <v>1780000</v>
      </c>
      <c r="I247" s="44">
        <f>I249+I248</f>
        <v>1780000</v>
      </c>
      <c r="J247" s="226">
        <f t="shared" si="6"/>
        <v>0</v>
      </c>
    </row>
    <row r="248" spans="1:10" ht="15.75">
      <c r="A248" s="16" t="s">
        <v>161</v>
      </c>
      <c r="B248" s="65" t="s">
        <v>11</v>
      </c>
      <c r="C248" s="8" t="s">
        <v>8</v>
      </c>
      <c r="D248" s="8" t="s">
        <v>159</v>
      </c>
      <c r="E248" s="8" t="s">
        <v>105</v>
      </c>
      <c r="F248" s="8" t="s">
        <v>33</v>
      </c>
      <c r="G248" s="98" t="s">
        <v>31</v>
      </c>
      <c r="H248" s="26">
        <v>567000</v>
      </c>
      <c r="I248" s="26">
        <v>567000</v>
      </c>
      <c r="J248" s="226">
        <f t="shared" si="6"/>
        <v>0</v>
      </c>
    </row>
    <row r="249" spans="1:10" ht="15.75">
      <c r="A249" s="16" t="s">
        <v>107</v>
      </c>
      <c r="B249" s="93" t="s">
        <v>11</v>
      </c>
      <c r="C249" s="8" t="s">
        <v>8</v>
      </c>
      <c r="D249" s="8" t="s">
        <v>159</v>
      </c>
      <c r="E249" s="8" t="s">
        <v>105</v>
      </c>
      <c r="F249" s="8" t="s">
        <v>33</v>
      </c>
      <c r="G249" s="98" t="s">
        <v>109</v>
      </c>
      <c r="H249" s="26">
        <v>1213000</v>
      </c>
      <c r="I249" s="26">
        <v>1213000</v>
      </c>
      <c r="J249" s="226">
        <f t="shared" si="6"/>
        <v>0</v>
      </c>
    </row>
    <row r="250" spans="1:10" ht="51">
      <c r="A250" s="191" t="s">
        <v>241</v>
      </c>
      <c r="B250" s="92" t="s">
        <v>11</v>
      </c>
      <c r="C250" s="43" t="s">
        <v>8</v>
      </c>
      <c r="D250" s="43" t="s">
        <v>159</v>
      </c>
      <c r="E250" s="43" t="s">
        <v>105</v>
      </c>
      <c r="F250" s="43" t="s">
        <v>8</v>
      </c>
      <c r="G250" s="100"/>
      <c r="H250" s="44">
        <f>H251</f>
        <v>63000</v>
      </c>
      <c r="I250" s="44">
        <f>I251</f>
        <v>63000</v>
      </c>
      <c r="J250" s="226">
        <f t="shared" si="6"/>
        <v>0</v>
      </c>
    </row>
    <row r="251" spans="1:10" ht="15.75">
      <c r="A251" s="16" t="s">
        <v>161</v>
      </c>
      <c r="B251" s="93" t="s">
        <v>11</v>
      </c>
      <c r="C251" s="8" t="s">
        <v>8</v>
      </c>
      <c r="D251" s="8" t="s">
        <v>159</v>
      </c>
      <c r="E251" s="8" t="s">
        <v>105</v>
      </c>
      <c r="F251" s="8" t="s">
        <v>8</v>
      </c>
      <c r="G251" s="98" t="s">
        <v>31</v>
      </c>
      <c r="H251" s="26">
        <v>63000</v>
      </c>
      <c r="I251" s="26">
        <v>63000</v>
      </c>
      <c r="J251" s="226">
        <f t="shared" si="6"/>
        <v>0</v>
      </c>
    </row>
    <row r="252" spans="1:10" ht="15.75">
      <c r="A252" s="82" t="s">
        <v>59</v>
      </c>
      <c r="B252" s="63" t="s">
        <v>11</v>
      </c>
      <c r="C252" s="20" t="s">
        <v>8</v>
      </c>
      <c r="D252" s="20" t="s">
        <v>58</v>
      </c>
      <c r="E252" s="20" t="s">
        <v>33</v>
      </c>
      <c r="F252" s="20" t="s">
        <v>33</v>
      </c>
      <c r="G252" s="140"/>
      <c r="H252" s="25">
        <f>H253+H255+H257+H259</f>
        <v>656089</v>
      </c>
      <c r="I252" s="25">
        <f>I253+I255+I257+I259</f>
        <v>360089</v>
      </c>
      <c r="J252" s="226">
        <f t="shared" si="6"/>
        <v>-296000</v>
      </c>
    </row>
    <row r="253" spans="1:10" ht="15" customHeight="1">
      <c r="A253" s="48" t="s">
        <v>127</v>
      </c>
      <c r="B253" s="64" t="s">
        <v>11</v>
      </c>
      <c r="C253" s="43" t="s">
        <v>8</v>
      </c>
      <c r="D253" s="43" t="s">
        <v>58</v>
      </c>
      <c r="E253" s="43" t="s">
        <v>9</v>
      </c>
      <c r="F253" s="43" t="s">
        <v>33</v>
      </c>
      <c r="G253" s="100"/>
      <c r="H253" s="44">
        <f>H254</f>
        <v>200000</v>
      </c>
      <c r="I253" s="44">
        <f>I254</f>
        <v>4000</v>
      </c>
      <c r="J253" s="226">
        <f t="shared" si="6"/>
        <v>-196000</v>
      </c>
    </row>
    <row r="254" spans="1:10" ht="15.75">
      <c r="A254" s="16" t="s">
        <v>121</v>
      </c>
      <c r="B254" s="65" t="s">
        <v>11</v>
      </c>
      <c r="C254" s="8" t="s">
        <v>8</v>
      </c>
      <c r="D254" s="8" t="s">
        <v>58</v>
      </c>
      <c r="E254" s="8" t="s">
        <v>9</v>
      </c>
      <c r="F254" s="8" t="s">
        <v>33</v>
      </c>
      <c r="G254" s="98" t="s">
        <v>120</v>
      </c>
      <c r="H254" s="26">
        <v>200000</v>
      </c>
      <c r="I254" s="26">
        <v>4000</v>
      </c>
      <c r="J254" s="226">
        <f t="shared" si="6"/>
        <v>-196000</v>
      </c>
    </row>
    <row r="255" spans="1:10" ht="25.5">
      <c r="A255" s="48" t="s">
        <v>158</v>
      </c>
      <c r="B255" s="64" t="s">
        <v>11</v>
      </c>
      <c r="C255" s="43" t="s">
        <v>8</v>
      </c>
      <c r="D255" s="43" t="s">
        <v>58</v>
      </c>
      <c r="E255" s="43" t="s">
        <v>10</v>
      </c>
      <c r="F255" s="43" t="s">
        <v>33</v>
      </c>
      <c r="G255" s="100"/>
      <c r="H255" s="44">
        <f>H256</f>
        <v>99640</v>
      </c>
      <c r="I255" s="44">
        <f>I256</f>
        <v>99640</v>
      </c>
      <c r="J255" s="226">
        <f t="shared" si="6"/>
        <v>0</v>
      </c>
    </row>
    <row r="256" spans="1:10" ht="15.75">
      <c r="A256" s="16" t="s">
        <v>121</v>
      </c>
      <c r="B256" s="65" t="s">
        <v>11</v>
      </c>
      <c r="C256" s="8" t="s">
        <v>8</v>
      </c>
      <c r="D256" s="8" t="s">
        <v>58</v>
      </c>
      <c r="E256" s="8" t="s">
        <v>10</v>
      </c>
      <c r="F256" s="8" t="s">
        <v>33</v>
      </c>
      <c r="G256" s="98" t="s">
        <v>120</v>
      </c>
      <c r="H256" s="26">
        <v>99640</v>
      </c>
      <c r="I256" s="26">
        <f>174140-74500</f>
        <v>99640</v>
      </c>
      <c r="J256" s="226">
        <f aca="true" t="shared" si="9" ref="J256:J353">I256-H256</f>
        <v>0</v>
      </c>
    </row>
    <row r="257" spans="1:10" ht="15.75">
      <c r="A257" s="48" t="s">
        <v>181</v>
      </c>
      <c r="B257" s="64" t="s">
        <v>11</v>
      </c>
      <c r="C257" s="43" t="s">
        <v>8</v>
      </c>
      <c r="D257" s="43" t="s">
        <v>58</v>
      </c>
      <c r="E257" s="43" t="s">
        <v>11</v>
      </c>
      <c r="F257" s="43" t="s">
        <v>33</v>
      </c>
      <c r="G257" s="100"/>
      <c r="H257" s="44">
        <f>H258</f>
        <v>129000</v>
      </c>
      <c r="I257" s="44">
        <f>I258</f>
        <v>129000</v>
      </c>
      <c r="J257" s="226">
        <f t="shared" si="9"/>
        <v>0</v>
      </c>
    </row>
    <row r="258" spans="1:10" ht="15.75">
      <c r="A258" s="16" t="s">
        <v>121</v>
      </c>
      <c r="B258" s="65" t="s">
        <v>11</v>
      </c>
      <c r="C258" s="8" t="s">
        <v>8</v>
      </c>
      <c r="D258" s="8" t="s">
        <v>58</v>
      </c>
      <c r="E258" s="8" t="s">
        <v>11</v>
      </c>
      <c r="F258" s="8" t="s">
        <v>33</v>
      </c>
      <c r="G258" s="98" t="s">
        <v>120</v>
      </c>
      <c r="H258" s="26">
        <v>129000</v>
      </c>
      <c r="I258" s="26">
        <f>319000-190000</f>
        <v>129000</v>
      </c>
      <c r="J258" s="226">
        <f t="shared" si="9"/>
        <v>0</v>
      </c>
    </row>
    <row r="259" spans="1:10" ht="15.75">
      <c r="A259" s="48" t="s">
        <v>182</v>
      </c>
      <c r="B259" s="64" t="s">
        <v>11</v>
      </c>
      <c r="C259" s="43" t="s">
        <v>8</v>
      </c>
      <c r="D259" s="43" t="s">
        <v>58</v>
      </c>
      <c r="E259" s="43" t="s">
        <v>12</v>
      </c>
      <c r="F259" s="43" t="s">
        <v>33</v>
      </c>
      <c r="G259" s="100"/>
      <c r="H259" s="44">
        <f>H260</f>
        <v>227449</v>
      </c>
      <c r="I259" s="44">
        <f>I260</f>
        <v>127449</v>
      </c>
      <c r="J259" s="226">
        <f t="shared" si="9"/>
        <v>-100000</v>
      </c>
    </row>
    <row r="260" spans="1:10" ht="15.75">
      <c r="A260" s="16" t="s">
        <v>121</v>
      </c>
      <c r="B260" s="65" t="s">
        <v>11</v>
      </c>
      <c r="C260" s="8" t="s">
        <v>8</v>
      </c>
      <c r="D260" s="8" t="s">
        <v>58</v>
      </c>
      <c r="E260" s="8" t="s">
        <v>12</v>
      </c>
      <c r="F260" s="8" t="s">
        <v>33</v>
      </c>
      <c r="G260" s="98" t="s">
        <v>120</v>
      </c>
      <c r="H260" s="26">
        <v>227449</v>
      </c>
      <c r="I260" s="26">
        <f>427449-300000</f>
        <v>127449</v>
      </c>
      <c r="J260" s="226">
        <f t="shared" si="9"/>
        <v>-100000</v>
      </c>
    </row>
    <row r="261" spans="1:10" ht="15.75">
      <c r="A261" s="41" t="s">
        <v>259</v>
      </c>
      <c r="B261" s="57" t="s">
        <v>11</v>
      </c>
      <c r="C261" s="7" t="s">
        <v>16</v>
      </c>
      <c r="D261" s="7"/>
      <c r="E261" s="7"/>
      <c r="F261" s="7"/>
      <c r="G261" s="133"/>
      <c r="H261" s="29">
        <f>H262+H265+H267+H270</f>
        <v>1344231.9100000001</v>
      </c>
      <c r="I261" s="29">
        <f>I262+I265+I267+I270</f>
        <v>1648251</v>
      </c>
      <c r="J261" s="226">
        <f t="shared" si="9"/>
        <v>304019.08999999985</v>
      </c>
    </row>
    <row r="262" spans="1:10" ht="25.5">
      <c r="A262" s="73" t="s">
        <v>261</v>
      </c>
      <c r="B262" s="237" t="s">
        <v>11</v>
      </c>
      <c r="C262" s="238" t="s">
        <v>16</v>
      </c>
      <c r="D262" s="238" t="s">
        <v>260</v>
      </c>
      <c r="E262" s="238" t="s">
        <v>72</v>
      </c>
      <c r="F262" s="238" t="s">
        <v>33</v>
      </c>
      <c r="G262" s="239"/>
      <c r="H262" s="240">
        <f>H263+H264</f>
        <v>1064820.9100000001</v>
      </c>
      <c r="I262" s="240">
        <f>I263+I264</f>
        <v>1368840</v>
      </c>
      <c r="J262" s="226">
        <f t="shared" si="9"/>
        <v>304019.08999999985</v>
      </c>
    </row>
    <row r="263" spans="1:10" ht="15.75">
      <c r="A263" s="208" t="s">
        <v>161</v>
      </c>
      <c r="B263" s="203" t="s">
        <v>11</v>
      </c>
      <c r="C263" s="204" t="s">
        <v>16</v>
      </c>
      <c r="D263" s="204" t="s">
        <v>260</v>
      </c>
      <c r="E263" s="204" t="s">
        <v>72</v>
      </c>
      <c r="F263" s="204" t="s">
        <v>33</v>
      </c>
      <c r="G263" s="205" t="s">
        <v>31</v>
      </c>
      <c r="H263" s="206">
        <f>978840-4019.09</f>
        <v>974820.91</v>
      </c>
      <c r="I263" s="206">
        <f>978840+300000</f>
        <v>1278840</v>
      </c>
      <c r="J263" s="226">
        <f t="shared" si="9"/>
        <v>304019.08999999997</v>
      </c>
    </row>
    <row r="264" spans="1:10" ht="15.75">
      <c r="A264" s="16" t="s">
        <v>162</v>
      </c>
      <c r="B264" s="65" t="s">
        <v>11</v>
      </c>
      <c r="C264" s="8" t="s">
        <v>16</v>
      </c>
      <c r="D264" s="8" t="s">
        <v>260</v>
      </c>
      <c r="E264" s="8" t="s">
        <v>72</v>
      </c>
      <c r="F264" s="8" t="s">
        <v>8</v>
      </c>
      <c r="G264" s="98" t="s">
        <v>31</v>
      </c>
      <c r="H264" s="26">
        <v>90000</v>
      </c>
      <c r="I264" s="26">
        <v>90000</v>
      </c>
      <c r="J264" s="226">
        <f t="shared" si="9"/>
        <v>0</v>
      </c>
    </row>
    <row r="265" spans="1:10" ht="38.25">
      <c r="A265" s="191" t="s">
        <v>208</v>
      </c>
      <c r="B265" s="95" t="s">
        <v>11</v>
      </c>
      <c r="C265" s="43" t="s">
        <v>16</v>
      </c>
      <c r="D265" s="43" t="s">
        <v>159</v>
      </c>
      <c r="E265" s="43" t="s">
        <v>105</v>
      </c>
      <c r="F265" s="43" t="s">
        <v>33</v>
      </c>
      <c r="G265" s="100"/>
      <c r="H265" s="44">
        <f>H266</f>
        <v>117000</v>
      </c>
      <c r="I265" s="44">
        <f>I266</f>
        <v>117000</v>
      </c>
      <c r="J265" s="226">
        <f t="shared" si="9"/>
        <v>0</v>
      </c>
    </row>
    <row r="266" spans="1:10" ht="15.75">
      <c r="A266" s="16" t="s">
        <v>161</v>
      </c>
      <c r="B266" s="65" t="s">
        <v>11</v>
      </c>
      <c r="C266" s="8" t="s">
        <v>16</v>
      </c>
      <c r="D266" s="8" t="s">
        <v>159</v>
      </c>
      <c r="E266" s="8" t="s">
        <v>105</v>
      </c>
      <c r="F266" s="8" t="s">
        <v>33</v>
      </c>
      <c r="G266" s="98" t="s">
        <v>31</v>
      </c>
      <c r="H266" s="26">
        <v>117000</v>
      </c>
      <c r="I266" s="26">
        <v>117000</v>
      </c>
      <c r="J266" s="226">
        <f t="shared" si="9"/>
        <v>0</v>
      </c>
    </row>
    <row r="267" spans="1:10" ht="51">
      <c r="A267" s="191" t="s">
        <v>241</v>
      </c>
      <c r="B267" s="92" t="s">
        <v>11</v>
      </c>
      <c r="C267" s="43" t="s">
        <v>16</v>
      </c>
      <c r="D267" s="43" t="s">
        <v>159</v>
      </c>
      <c r="E267" s="43" t="s">
        <v>105</v>
      </c>
      <c r="F267" s="43" t="s">
        <v>8</v>
      </c>
      <c r="G267" s="100"/>
      <c r="H267" s="44">
        <f>H268</f>
        <v>13000</v>
      </c>
      <c r="I267" s="44">
        <f>I268</f>
        <v>13000</v>
      </c>
      <c r="J267" s="226">
        <f t="shared" si="9"/>
        <v>0</v>
      </c>
    </row>
    <row r="268" spans="1:10" ht="15.75">
      <c r="A268" s="16" t="s">
        <v>161</v>
      </c>
      <c r="B268" s="93" t="s">
        <v>11</v>
      </c>
      <c r="C268" s="8" t="s">
        <v>16</v>
      </c>
      <c r="D268" s="8" t="s">
        <v>159</v>
      </c>
      <c r="E268" s="8" t="s">
        <v>105</v>
      </c>
      <c r="F268" s="8" t="s">
        <v>8</v>
      </c>
      <c r="G268" s="98" t="s">
        <v>31</v>
      </c>
      <c r="H268" s="26">
        <v>13000</v>
      </c>
      <c r="I268" s="26">
        <v>13000</v>
      </c>
      <c r="J268" s="226">
        <f t="shared" si="9"/>
        <v>0</v>
      </c>
    </row>
    <row r="269" spans="1:10" ht="15.75">
      <c r="A269" s="48" t="s">
        <v>127</v>
      </c>
      <c r="B269" s="64" t="s">
        <v>11</v>
      </c>
      <c r="C269" s="43" t="s">
        <v>16</v>
      </c>
      <c r="D269" s="43" t="s">
        <v>58</v>
      </c>
      <c r="E269" s="43" t="s">
        <v>9</v>
      </c>
      <c r="F269" s="43" t="s">
        <v>33</v>
      </c>
      <c r="G269" s="100"/>
      <c r="H269" s="44">
        <f>H270</f>
        <v>149411</v>
      </c>
      <c r="I269" s="44">
        <f>I270</f>
        <v>149411</v>
      </c>
      <c r="J269" s="226">
        <f t="shared" si="9"/>
        <v>0</v>
      </c>
    </row>
    <row r="270" spans="1:10" ht="15.75">
      <c r="A270" s="16" t="s">
        <v>121</v>
      </c>
      <c r="B270" s="65" t="s">
        <v>11</v>
      </c>
      <c r="C270" s="8" t="s">
        <v>16</v>
      </c>
      <c r="D270" s="8" t="s">
        <v>58</v>
      </c>
      <c r="E270" s="8" t="s">
        <v>9</v>
      </c>
      <c r="F270" s="8" t="s">
        <v>33</v>
      </c>
      <c r="G270" s="98" t="s">
        <v>120</v>
      </c>
      <c r="H270" s="26">
        <v>149411</v>
      </c>
      <c r="I270" s="26">
        <v>149411</v>
      </c>
      <c r="J270" s="226">
        <f t="shared" si="9"/>
        <v>0</v>
      </c>
    </row>
    <row r="271" spans="1:10" ht="15.75">
      <c r="A271" s="310" t="s">
        <v>262</v>
      </c>
      <c r="B271" s="311" t="s">
        <v>12</v>
      </c>
      <c r="C271" s="312"/>
      <c r="D271" s="312"/>
      <c r="E271" s="312"/>
      <c r="F271" s="312"/>
      <c r="G271" s="313"/>
      <c r="H271" s="314">
        <f aca="true" t="shared" si="10" ref="H271:I273">H272</f>
        <v>1000000</v>
      </c>
      <c r="I271" s="314">
        <f t="shared" si="10"/>
        <v>1000000</v>
      </c>
      <c r="J271" s="226">
        <f t="shared" si="9"/>
        <v>0</v>
      </c>
    </row>
    <row r="272" spans="1:10" ht="15.75">
      <c r="A272" s="307" t="s">
        <v>263</v>
      </c>
      <c r="B272" s="308" t="s">
        <v>12</v>
      </c>
      <c r="C272" s="280" t="s">
        <v>8</v>
      </c>
      <c r="D272" s="280"/>
      <c r="E272" s="280"/>
      <c r="F272" s="309"/>
      <c r="G272" s="315"/>
      <c r="H272" s="223">
        <f t="shared" si="10"/>
        <v>1000000</v>
      </c>
      <c r="I272" s="223">
        <f t="shared" si="10"/>
        <v>1000000</v>
      </c>
      <c r="J272" s="226">
        <f t="shared" si="9"/>
        <v>0</v>
      </c>
    </row>
    <row r="273" spans="1:10" ht="15.75">
      <c r="A273" s="207" t="s">
        <v>2</v>
      </c>
      <c r="B273" s="316" t="s">
        <v>12</v>
      </c>
      <c r="C273" s="317" t="s">
        <v>8</v>
      </c>
      <c r="D273" s="317" t="s">
        <v>264</v>
      </c>
      <c r="E273" s="317" t="s">
        <v>72</v>
      </c>
      <c r="F273" s="318" t="s">
        <v>33</v>
      </c>
      <c r="G273" s="319"/>
      <c r="H273" s="202">
        <f t="shared" si="10"/>
        <v>1000000</v>
      </c>
      <c r="I273" s="202">
        <f t="shared" si="10"/>
        <v>1000000</v>
      </c>
      <c r="J273" s="226">
        <f t="shared" si="9"/>
        <v>0</v>
      </c>
    </row>
    <row r="274" spans="1:10" ht="15.75">
      <c r="A274" s="208" t="s">
        <v>195</v>
      </c>
      <c r="B274" s="320" t="s">
        <v>12</v>
      </c>
      <c r="C274" s="321" t="s">
        <v>8</v>
      </c>
      <c r="D274" s="321" t="s">
        <v>264</v>
      </c>
      <c r="E274" s="321" t="s">
        <v>72</v>
      </c>
      <c r="F274" s="322" t="s">
        <v>33</v>
      </c>
      <c r="G274" s="323" t="s">
        <v>194</v>
      </c>
      <c r="H274" s="206">
        <v>1000000</v>
      </c>
      <c r="I274" s="206">
        <v>1000000</v>
      </c>
      <c r="J274" s="226">
        <f t="shared" si="9"/>
        <v>0</v>
      </c>
    </row>
    <row r="275" spans="1:10" ht="24" customHeight="1">
      <c r="A275" s="79" t="s">
        <v>20</v>
      </c>
      <c r="B275" s="68" t="s">
        <v>14</v>
      </c>
      <c r="C275" s="17"/>
      <c r="D275" s="17"/>
      <c r="E275" s="17"/>
      <c r="F275" s="17"/>
      <c r="G275" s="142"/>
      <c r="H275" s="30">
        <f>H276+H280+H286+H308</f>
        <v>66089982.70999999</v>
      </c>
      <c r="I275" s="30">
        <f>I276+I280+I286+I308</f>
        <v>70369361.62</v>
      </c>
      <c r="J275" s="226">
        <f t="shared" si="9"/>
        <v>4279378.910000011</v>
      </c>
    </row>
    <row r="276" spans="1:10" ht="15.75">
      <c r="A276" s="39" t="s">
        <v>25</v>
      </c>
      <c r="B276" s="53" t="s">
        <v>14</v>
      </c>
      <c r="C276" s="7" t="s">
        <v>8</v>
      </c>
      <c r="D276" s="7"/>
      <c r="E276" s="7"/>
      <c r="F276" s="7"/>
      <c r="G276" s="133"/>
      <c r="H276" s="27">
        <f aca="true" t="shared" si="11" ref="H276:I278">H277</f>
        <v>4400000</v>
      </c>
      <c r="I276" s="27">
        <f t="shared" si="11"/>
        <v>3531000</v>
      </c>
      <c r="J276" s="226">
        <f t="shared" si="9"/>
        <v>-869000</v>
      </c>
    </row>
    <row r="277" spans="1:10" ht="15.75">
      <c r="A277" s="40" t="s">
        <v>73</v>
      </c>
      <c r="B277" s="52" t="s">
        <v>14</v>
      </c>
      <c r="C277" s="13" t="s">
        <v>8</v>
      </c>
      <c r="D277" s="13" t="s">
        <v>74</v>
      </c>
      <c r="E277" s="13" t="s">
        <v>33</v>
      </c>
      <c r="F277" s="13" t="s">
        <v>33</v>
      </c>
      <c r="G277" s="99"/>
      <c r="H277" s="25">
        <f t="shared" si="11"/>
        <v>4400000</v>
      </c>
      <c r="I277" s="25">
        <f t="shared" si="11"/>
        <v>3531000</v>
      </c>
      <c r="J277" s="226">
        <f t="shared" si="9"/>
        <v>-869000</v>
      </c>
    </row>
    <row r="278" spans="1:10" ht="15.75">
      <c r="A278" s="48" t="s">
        <v>56</v>
      </c>
      <c r="B278" s="55" t="s">
        <v>14</v>
      </c>
      <c r="C278" s="43" t="s">
        <v>8</v>
      </c>
      <c r="D278" s="43" t="s">
        <v>74</v>
      </c>
      <c r="E278" s="43" t="s">
        <v>75</v>
      </c>
      <c r="F278" s="43" t="s">
        <v>8</v>
      </c>
      <c r="G278" s="100"/>
      <c r="H278" s="44">
        <f t="shared" si="11"/>
        <v>4400000</v>
      </c>
      <c r="I278" s="44">
        <f t="shared" si="11"/>
        <v>3531000</v>
      </c>
      <c r="J278" s="226">
        <f t="shared" si="9"/>
        <v>-869000</v>
      </c>
    </row>
    <row r="279" spans="1:10" ht="15.75" customHeight="1">
      <c r="A279" s="16" t="s">
        <v>76</v>
      </c>
      <c r="B279" s="67" t="s">
        <v>14</v>
      </c>
      <c r="C279" s="8" t="s">
        <v>8</v>
      </c>
      <c r="D279" s="8" t="s">
        <v>74</v>
      </c>
      <c r="E279" s="8" t="s">
        <v>75</v>
      </c>
      <c r="F279" s="8" t="s">
        <v>8</v>
      </c>
      <c r="G279" s="98" t="s">
        <v>32</v>
      </c>
      <c r="H279" s="26">
        <v>4400000</v>
      </c>
      <c r="I279" s="26">
        <f>4400000-869000</f>
        <v>3531000</v>
      </c>
      <c r="J279" s="226">
        <f t="shared" si="9"/>
        <v>-869000</v>
      </c>
    </row>
    <row r="280" spans="1:10" ht="15.75">
      <c r="A280" s="39" t="s">
        <v>21</v>
      </c>
      <c r="B280" s="53" t="s">
        <v>14</v>
      </c>
      <c r="C280" s="7" t="s">
        <v>16</v>
      </c>
      <c r="D280" s="8"/>
      <c r="E280" s="8"/>
      <c r="F280" s="8"/>
      <c r="G280" s="98"/>
      <c r="H280" s="27">
        <f>H281+H283</f>
        <v>21156000</v>
      </c>
      <c r="I280" s="27">
        <f>I281+I283</f>
        <v>21413000</v>
      </c>
      <c r="J280" s="226">
        <f t="shared" si="9"/>
        <v>257000</v>
      </c>
    </row>
    <row r="281" spans="1:10" ht="50.25" customHeight="1">
      <c r="A281" s="195" t="s">
        <v>93</v>
      </c>
      <c r="B281" s="91" t="s">
        <v>14</v>
      </c>
      <c r="C281" s="87" t="s">
        <v>16</v>
      </c>
      <c r="D281" s="13" t="s">
        <v>160</v>
      </c>
      <c r="E281" s="13" t="s">
        <v>18</v>
      </c>
      <c r="F281" s="99" t="s">
        <v>33</v>
      </c>
      <c r="G281" s="99"/>
      <c r="H281" s="25">
        <f>H282</f>
        <v>20444000</v>
      </c>
      <c r="I281" s="25">
        <f>I282</f>
        <v>20701000</v>
      </c>
      <c r="J281" s="226">
        <f t="shared" si="9"/>
        <v>257000</v>
      </c>
    </row>
    <row r="282" spans="1:10" ht="25.5" customHeight="1">
      <c r="A282" s="80" t="s">
        <v>165</v>
      </c>
      <c r="B282" s="54" t="s">
        <v>14</v>
      </c>
      <c r="C282" s="8" t="s">
        <v>16</v>
      </c>
      <c r="D282" s="8" t="s">
        <v>160</v>
      </c>
      <c r="E282" s="8" t="s">
        <v>18</v>
      </c>
      <c r="F282" s="8" t="s">
        <v>33</v>
      </c>
      <c r="G282" s="98" t="s">
        <v>166</v>
      </c>
      <c r="H282" s="26">
        <v>20444000</v>
      </c>
      <c r="I282" s="26">
        <f>20444000+257000</f>
        <v>20701000</v>
      </c>
      <c r="J282" s="226">
        <f t="shared" si="9"/>
        <v>257000</v>
      </c>
    </row>
    <row r="283" spans="1:10" ht="21" customHeight="1">
      <c r="A283" s="23" t="s">
        <v>70</v>
      </c>
      <c r="B283" s="56" t="s">
        <v>14</v>
      </c>
      <c r="C283" s="24" t="s">
        <v>16</v>
      </c>
      <c r="D283" s="24" t="s">
        <v>54</v>
      </c>
      <c r="E283" s="24" t="s">
        <v>33</v>
      </c>
      <c r="F283" s="24" t="s">
        <v>33</v>
      </c>
      <c r="G283" s="148"/>
      <c r="H283" s="25">
        <f>H284</f>
        <v>712000</v>
      </c>
      <c r="I283" s="25">
        <f>I284</f>
        <v>712000</v>
      </c>
      <c r="J283" s="226">
        <f t="shared" si="9"/>
        <v>0</v>
      </c>
    </row>
    <row r="284" spans="1:10" ht="132.75" customHeight="1">
      <c r="A284" s="155" t="s">
        <v>77</v>
      </c>
      <c r="B284" s="55" t="s">
        <v>14</v>
      </c>
      <c r="C284" s="43" t="s">
        <v>16</v>
      </c>
      <c r="D284" s="43" t="s">
        <v>54</v>
      </c>
      <c r="E284" s="43" t="s">
        <v>167</v>
      </c>
      <c r="F284" s="43" t="s">
        <v>9</v>
      </c>
      <c r="G284" s="100"/>
      <c r="H284" s="44">
        <f>H285</f>
        <v>712000</v>
      </c>
      <c r="I284" s="44">
        <f>I285</f>
        <v>712000</v>
      </c>
      <c r="J284" s="226">
        <f t="shared" si="9"/>
        <v>0</v>
      </c>
    </row>
    <row r="285" spans="1:10" ht="25.5">
      <c r="A285" s="16" t="s">
        <v>168</v>
      </c>
      <c r="B285" s="54" t="s">
        <v>14</v>
      </c>
      <c r="C285" s="8" t="s">
        <v>16</v>
      </c>
      <c r="D285" s="8" t="s">
        <v>54</v>
      </c>
      <c r="E285" s="8" t="s">
        <v>167</v>
      </c>
      <c r="F285" s="8" t="s">
        <v>9</v>
      </c>
      <c r="G285" s="98" t="s">
        <v>183</v>
      </c>
      <c r="H285" s="31">
        <v>712000</v>
      </c>
      <c r="I285" s="31">
        <v>712000</v>
      </c>
      <c r="J285" s="226">
        <f t="shared" si="9"/>
        <v>0</v>
      </c>
    </row>
    <row r="286" spans="1:10" ht="15.75">
      <c r="A286" s="39" t="s">
        <v>22</v>
      </c>
      <c r="B286" s="53" t="s">
        <v>14</v>
      </c>
      <c r="C286" s="7" t="s">
        <v>18</v>
      </c>
      <c r="D286" s="8"/>
      <c r="E286" s="8"/>
      <c r="F286" s="8"/>
      <c r="G286" s="98"/>
      <c r="H286" s="27">
        <f>H287+H291+H294+H298+H303</f>
        <v>8795002.049999999</v>
      </c>
      <c r="I286" s="27">
        <f>I287+I291+I294+I298+I303</f>
        <v>13605380.959999999</v>
      </c>
      <c r="J286" s="226">
        <f t="shared" si="9"/>
        <v>4810378.91</v>
      </c>
    </row>
    <row r="287" spans="1:10" ht="15.75">
      <c r="A287" s="40" t="s">
        <v>220</v>
      </c>
      <c r="B287" s="247" t="s">
        <v>14</v>
      </c>
      <c r="C287" s="248" t="s">
        <v>18</v>
      </c>
      <c r="D287" s="248" t="s">
        <v>221</v>
      </c>
      <c r="E287" s="248" t="s">
        <v>33</v>
      </c>
      <c r="F287" s="13" t="s">
        <v>33</v>
      </c>
      <c r="G287" s="99"/>
      <c r="H287" s="25">
        <f>H288</f>
        <v>613305</v>
      </c>
      <c r="I287" s="25">
        <f>I288</f>
        <v>2115561.72</v>
      </c>
      <c r="J287" s="226">
        <f t="shared" si="9"/>
        <v>1502256.7200000002</v>
      </c>
    </row>
    <row r="288" spans="1:10" ht="15.75">
      <c r="A288" s="48" t="s">
        <v>222</v>
      </c>
      <c r="B288" s="249" t="s">
        <v>14</v>
      </c>
      <c r="C288" s="250" t="s">
        <v>18</v>
      </c>
      <c r="D288" s="250" t="s">
        <v>221</v>
      </c>
      <c r="E288" s="250" t="s">
        <v>223</v>
      </c>
      <c r="F288" s="43" t="s">
        <v>224</v>
      </c>
      <c r="G288" s="100"/>
      <c r="H288" s="44">
        <f>H289+H290</f>
        <v>613305</v>
      </c>
      <c r="I288" s="44">
        <f>I289+I290</f>
        <v>2115561.72</v>
      </c>
      <c r="J288" s="226">
        <f t="shared" si="9"/>
        <v>1502256.7200000002</v>
      </c>
    </row>
    <row r="289" spans="1:10" ht="15.75">
      <c r="A289" s="16" t="s">
        <v>103</v>
      </c>
      <c r="B289" s="251" t="s">
        <v>14</v>
      </c>
      <c r="C289" s="252" t="s">
        <v>18</v>
      </c>
      <c r="D289" s="252" t="s">
        <v>221</v>
      </c>
      <c r="E289" s="252" t="s">
        <v>223</v>
      </c>
      <c r="F289" s="8" t="s">
        <v>224</v>
      </c>
      <c r="G289" s="98" t="s">
        <v>32</v>
      </c>
      <c r="H289" s="26"/>
      <c r="I289" s="26">
        <f>2115561.72-I290</f>
        <v>1502256.7200000002</v>
      </c>
      <c r="J289" s="226">
        <f>I289-H289</f>
        <v>1502256.7200000002</v>
      </c>
    </row>
    <row r="290" spans="1:10" ht="15.75">
      <c r="A290" s="74" t="s">
        <v>218</v>
      </c>
      <c r="B290" s="251" t="s">
        <v>14</v>
      </c>
      <c r="C290" s="252" t="s">
        <v>18</v>
      </c>
      <c r="D290" s="252" t="s">
        <v>221</v>
      </c>
      <c r="E290" s="252" t="s">
        <v>223</v>
      </c>
      <c r="F290" s="8" t="s">
        <v>224</v>
      </c>
      <c r="G290" s="98" t="s">
        <v>32</v>
      </c>
      <c r="H290" s="26">
        <v>613305</v>
      </c>
      <c r="I290" s="26">
        <v>613305</v>
      </c>
      <c r="J290" s="226">
        <f t="shared" si="9"/>
        <v>0</v>
      </c>
    </row>
    <row r="291" spans="1:10" ht="15.75">
      <c r="A291" s="23" t="s">
        <v>70</v>
      </c>
      <c r="B291" s="56" t="s">
        <v>14</v>
      </c>
      <c r="C291" s="24" t="s">
        <v>18</v>
      </c>
      <c r="D291" s="24" t="s">
        <v>54</v>
      </c>
      <c r="E291" s="24" t="s">
        <v>33</v>
      </c>
      <c r="F291" s="24" t="s">
        <v>33</v>
      </c>
      <c r="G291" s="148"/>
      <c r="H291" s="25">
        <f>H292</f>
        <v>38000</v>
      </c>
      <c r="I291" s="25">
        <f>I292</f>
        <v>38000</v>
      </c>
      <c r="J291" s="226">
        <f t="shared" si="9"/>
        <v>0</v>
      </c>
    </row>
    <row r="292" spans="1:10" ht="25.5">
      <c r="A292" s="48" t="s">
        <v>87</v>
      </c>
      <c r="B292" s="55" t="s">
        <v>14</v>
      </c>
      <c r="C292" s="43" t="s">
        <v>18</v>
      </c>
      <c r="D292" s="43" t="s">
        <v>54</v>
      </c>
      <c r="E292" s="43" t="s">
        <v>163</v>
      </c>
      <c r="F292" s="43" t="s">
        <v>16</v>
      </c>
      <c r="G292" s="100"/>
      <c r="H292" s="44">
        <f>H293</f>
        <v>38000</v>
      </c>
      <c r="I292" s="44">
        <f>I293</f>
        <v>38000</v>
      </c>
      <c r="J292" s="226">
        <f t="shared" si="9"/>
        <v>0</v>
      </c>
    </row>
    <row r="293" spans="1:10" ht="15.75" customHeight="1">
      <c r="A293" s="16" t="s">
        <v>103</v>
      </c>
      <c r="B293" s="54" t="s">
        <v>14</v>
      </c>
      <c r="C293" s="8" t="s">
        <v>18</v>
      </c>
      <c r="D293" s="8" t="s">
        <v>54</v>
      </c>
      <c r="E293" s="8" t="s">
        <v>163</v>
      </c>
      <c r="F293" s="8" t="s">
        <v>16</v>
      </c>
      <c r="G293" s="98" t="s">
        <v>32</v>
      </c>
      <c r="H293" s="31">
        <v>38000</v>
      </c>
      <c r="I293" s="31">
        <v>38000</v>
      </c>
      <c r="J293" s="226">
        <f t="shared" si="9"/>
        <v>0</v>
      </c>
    </row>
    <row r="294" spans="1:10" ht="15.75" customHeight="1">
      <c r="A294" s="40" t="s">
        <v>225</v>
      </c>
      <c r="B294" s="247" t="s">
        <v>14</v>
      </c>
      <c r="C294" s="248" t="s">
        <v>18</v>
      </c>
      <c r="D294" s="248" t="s">
        <v>226</v>
      </c>
      <c r="E294" s="248" t="s">
        <v>33</v>
      </c>
      <c r="F294" s="13" t="s">
        <v>33</v>
      </c>
      <c r="G294" s="99"/>
      <c r="H294" s="25">
        <f>H295</f>
        <v>1245195</v>
      </c>
      <c r="I294" s="25">
        <f>I295</f>
        <v>4633317.19</v>
      </c>
      <c r="J294" s="226">
        <f t="shared" si="9"/>
        <v>3388122.1900000004</v>
      </c>
    </row>
    <row r="295" spans="1:10" ht="15.75" customHeight="1">
      <c r="A295" s="48" t="s">
        <v>227</v>
      </c>
      <c r="B295" s="253" t="s">
        <v>14</v>
      </c>
      <c r="C295" s="250" t="s">
        <v>18</v>
      </c>
      <c r="D295" s="250" t="s">
        <v>226</v>
      </c>
      <c r="E295" s="250" t="s">
        <v>60</v>
      </c>
      <c r="F295" s="43" t="s">
        <v>8</v>
      </c>
      <c r="G295" s="100"/>
      <c r="H295" s="44">
        <f>H296+H297</f>
        <v>1245195</v>
      </c>
      <c r="I295" s="44">
        <f>I296+I297</f>
        <v>4633317.19</v>
      </c>
      <c r="J295" s="226">
        <f t="shared" si="9"/>
        <v>3388122.1900000004</v>
      </c>
    </row>
    <row r="296" spans="1:10" ht="15.75" customHeight="1">
      <c r="A296" s="193" t="s">
        <v>218</v>
      </c>
      <c r="B296" s="254" t="s">
        <v>14</v>
      </c>
      <c r="C296" s="252" t="s">
        <v>18</v>
      </c>
      <c r="D296" s="252" t="s">
        <v>226</v>
      </c>
      <c r="E296" s="252" t="s">
        <v>60</v>
      </c>
      <c r="F296" s="8" t="s">
        <v>8</v>
      </c>
      <c r="G296" s="98" t="s">
        <v>32</v>
      </c>
      <c r="H296" s="26">
        <v>1245195</v>
      </c>
      <c r="I296" s="26">
        <v>1245195</v>
      </c>
      <c r="J296" s="226">
        <f t="shared" si="9"/>
        <v>0</v>
      </c>
    </row>
    <row r="297" spans="1:10" ht="15.75" customHeight="1">
      <c r="A297" s="16" t="s">
        <v>103</v>
      </c>
      <c r="B297" s="254" t="s">
        <v>14</v>
      </c>
      <c r="C297" s="252" t="s">
        <v>18</v>
      </c>
      <c r="D297" s="252" t="s">
        <v>226</v>
      </c>
      <c r="E297" s="252" t="s">
        <v>60</v>
      </c>
      <c r="F297" s="8" t="s">
        <v>8</v>
      </c>
      <c r="G297" s="98" t="s">
        <v>32</v>
      </c>
      <c r="H297" s="26"/>
      <c r="I297" s="26">
        <f>4633317.19-I296</f>
        <v>3388122.1900000004</v>
      </c>
      <c r="J297" s="226">
        <f>I297-H297</f>
        <v>3388122.1900000004</v>
      </c>
    </row>
    <row r="298" spans="1:10" ht="15.75">
      <c r="A298" s="40" t="s">
        <v>150</v>
      </c>
      <c r="B298" s="52" t="s">
        <v>14</v>
      </c>
      <c r="C298" s="13" t="s">
        <v>18</v>
      </c>
      <c r="D298" s="13" t="s">
        <v>151</v>
      </c>
      <c r="E298" s="13" t="s">
        <v>33</v>
      </c>
      <c r="F298" s="13" t="s">
        <v>33</v>
      </c>
      <c r="G298" s="99"/>
      <c r="H298" s="25">
        <f>H299</f>
        <v>6060433.47</v>
      </c>
      <c r="I298" s="25">
        <f>I299</f>
        <v>6060433.47</v>
      </c>
      <c r="J298" s="226">
        <f t="shared" si="9"/>
        <v>0</v>
      </c>
    </row>
    <row r="299" spans="1:10" ht="25.5">
      <c r="A299" s="48" t="s">
        <v>152</v>
      </c>
      <c r="B299" s="55" t="s">
        <v>14</v>
      </c>
      <c r="C299" s="43" t="s">
        <v>18</v>
      </c>
      <c r="D299" s="43" t="s">
        <v>151</v>
      </c>
      <c r="E299" s="43" t="s">
        <v>16</v>
      </c>
      <c r="F299" s="43" t="s">
        <v>33</v>
      </c>
      <c r="G299" s="100"/>
      <c r="H299" s="44">
        <f>H300+H301+H302</f>
        <v>6060433.47</v>
      </c>
      <c r="I299" s="44">
        <f>I300+I301+I302</f>
        <v>6060433.47</v>
      </c>
      <c r="J299" s="226">
        <f t="shared" si="9"/>
        <v>0</v>
      </c>
    </row>
    <row r="300" spans="1:10" ht="15.75">
      <c r="A300" s="193" t="s">
        <v>103</v>
      </c>
      <c r="B300" s="67" t="s">
        <v>14</v>
      </c>
      <c r="C300" s="8" t="s">
        <v>18</v>
      </c>
      <c r="D300" s="8" t="s">
        <v>151</v>
      </c>
      <c r="E300" s="8" t="s">
        <v>16</v>
      </c>
      <c r="F300" s="8" t="s">
        <v>33</v>
      </c>
      <c r="G300" s="98" t="s">
        <v>32</v>
      </c>
      <c r="H300" s="26">
        <v>3525000</v>
      </c>
      <c r="I300" s="26">
        <v>2842000</v>
      </c>
      <c r="J300" s="226">
        <f t="shared" si="9"/>
        <v>-683000</v>
      </c>
    </row>
    <row r="301" spans="1:10" ht="15.75">
      <c r="A301" s="16" t="s">
        <v>213</v>
      </c>
      <c r="B301" s="67" t="s">
        <v>14</v>
      </c>
      <c r="C301" s="8" t="s">
        <v>18</v>
      </c>
      <c r="D301" s="8" t="s">
        <v>151</v>
      </c>
      <c r="E301" s="8" t="s">
        <v>16</v>
      </c>
      <c r="F301" s="8" t="s">
        <v>33</v>
      </c>
      <c r="G301" s="98" t="s">
        <v>194</v>
      </c>
      <c r="H301" s="26">
        <v>2275000</v>
      </c>
      <c r="I301" s="26">
        <v>2958000</v>
      </c>
      <c r="J301" s="226">
        <f t="shared" si="9"/>
        <v>683000</v>
      </c>
    </row>
    <row r="302" spans="1:10" ht="15.75">
      <c r="A302" s="193" t="s">
        <v>218</v>
      </c>
      <c r="B302" s="67" t="s">
        <v>14</v>
      </c>
      <c r="C302" s="8" t="s">
        <v>18</v>
      </c>
      <c r="D302" s="8" t="s">
        <v>151</v>
      </c>
      <c r="E302" s="8" t="s">
        <v>16</v>
      </c>
      <c r="F302" s="8" t="s">
        <v>33</v>
      </c>
      <c r="G302" s="98" t="s">
        <v>32</v>
      </c>
      <c r="H302" s="26">
        <v>260433.47</v>
      </c>
      <c r="I302" s="26">
        <v>260433.47</v>
      </c>
      <c r="J302" s="226">
        <f>I302-H302</f>
        <v>0</v>
      </c>
    </row>
    <row r="303" spans="1:10" ht="15.75">
      <c r="A303" s="82" t="s">
        <v>59</v>
      </c>
      <c r="B303" s="63" t="s">
        <v>14</v>
      </c>
      <c r="C303" s="20" t="s">
        <v>18</v>
      </c>
      <c r="D303" s="20" t="s">
        <v>58</v>
      </c>
      <c r="E303" s="20" t="s">
        <v>33</v>
      </c>
      <c r="F303" s="20" t="s">
        <v>33</v>
      </c>
      <c r="G303" s="140"/>
      <c r="H303" s="25">
        <f>H304+H306</f>
        <v>838068.58</v>
      </c>
      <c r="I303" s="25">
        <f>I304+I306</f>
        <v>758068.58</v>
      </c>
      <c r="J303" s="226">
        <f t="shared" si="9"/>
        <v>-80000</v>
      </c>
    </row>
    <row r="304" spans="1:10" ht="15.75">
      <c r="A304" s="48" t="s">
        <v>81</v>
      </c>
      <c r="B304" s="69" t="s">
        <v>14</v>
      </c>
      <c r="C304" s="50" t="s">
        <v>18</v>
      </c>
      <c r="D304" s="50" t="s">
        <v>58</v>
      </c>
      <c r="E304" s="51" t="s">
        <v>15</v>
      </c>
      <c r="F304" s="51" t="s">
        <v>33</v>
      </c>
      <c r="G304" s="149"/>
      <c r="H304" s="44">
        <f>H305</f>
        <v>640000</v>
      </c>
      <c r="I304" s="44">
        <f>I305</f>
        <v>560000</v>
      </c>
      <c r="J304" s="226">
        <f t="shared" si="9"/>
        <v>-80000</v>
      </c>
    </row>
    <row r="305" spans="1:10" ht="25.5">
      <c r="A305" s="16" t="s">
        <v>168</v>
      </c>
      <c r="B305" s="54" t="s">
        <v>14</v>
      </c>
      <c r="C305" s="8" t="s">
        <v>18</v>
      </c>
      <c r="D305" s="8" t="s">
        <v>58</v>
      </c>
      <c r="E305" s="8" t="s">
        <v>15</v>
      </c>
      <c r="F305" s="8" t="s">
        <v>33</v>
      </c>
      <c r="G305" s="98" t="s">
        <v>183</v>
      </c>
      <c r="H305" s="115">
        <v>640000</v>
      </c>
      <c r="I305" s="115">
        <f>640000-80000</f>
        <v>560000</v>
      </c>
      <c r="J305" s="226">
        <f t="shared" si="9"/>
        <v>-80000</v>
      </c>
    </row>
    <row r="306" spans="1:10" ht="15.75">
      <c r="A306" s="48" t="s">
        <v>191</v>
      </c>
      <c r="B306" s="69" t="s">
        <v>14</v>
      </c>
      <c r="C306" s="50" t="s">
        <v>18</v>
      </c>
      <c r="D306" s="50" t="s">
        <v>58</v>
      </c>
      <c r="E306" s="51" t="s">
        <v>60</v>
      </c>
      <c r="F306" s="51" t="s">
        <v>33</v>
      </c>
      <c r="G306" s="149"/>
      <c r="H306" s="44">
        <f>H307</f>
        <v>198068.58</v>
      </c>
      <c r="I306" s="44">
        <f>I307</f>
        <v>198068.58</v>
      </c>
      <c r="J306" s="226">
        <f t="shared" si="9"/>
        <v>0</v>
      </c>
    </row>
    <row r="307" spans="1:10" ht="15.75">
      <c r="A307" s="114" t="s">
        <v>80</v>
      </c>
      <c r="B307" s="54" t="s">
        <v>14</v>
      </c>
      <c r="C307" s="8" t="s">
        <v>18</v>
      </c>
      <c r="D307" s="8" t="s">
        <v>58</v>
      </c>
      <c r="E307" s="8" t="s">
        <v>60</v>
      </c>
      <c r="F307" s="8" t="s">
        <v>33</v>
      </c>
      <c r="G307" s="98" t="s">
        <v>88</v>
      </c>
      <c r="H307" s="115">
        <v>198068.58</v>
      </c>
      <c r="I307" s="115">
        <v>198068.58</v>
      </c>
      <c r="J307" s="226">
        <f t="shared" si="9"/>
        <v>0</v>
      </c>
    </row>
    <row r="308" spans="1:10" ht="15.75">
      <c r="A308" s="39" t="s">
        <v>128</v>
      </c>
      <c r="B308" s="53" t="s">
        <v>14</v>
      </c>
      <c r="C308" s="7" t="s">
        <v>19</v>
      </c>
      <c r="D308" s="12"/>
      <c r="E308" s="12"/>
      <c r="F308" s="12"/>
      <c r="G308" s="151"/>
      <c r="H308" s="27">
        <f>H309+H312+H314+H318+H322</f>
        <v>31738980.66</v>
      </c>
      <c r="I308" s="27">
        <f>I309+I312+I314+I318+I322</f>
        <v>31819980.66</v>
      </c>
      <c r="J308" s="226">
        <f t="shared" si="9"/>
        <v>81000</v>
      </c>
    </row>
    <row r="309" spans="1:10" ht="67.5" customHeight="1">
      <c r="A309" s="48" t="s">
        <v>184</v>
      </c>
      <c r="B309" s="64" t="s">
        <v>14</v>
      </c>
      <c r="C309" s="46" t="s">
        <v>19</v>
      </c>
      <c r="D309" s="43" t="s">
        <v>160</v>
      </c>
      <c r="E309" s="43" t="s">
        <v>8</v>
      </c>
      <c r="F309" s="43" t="s">
        <v>33</v>
      </c>
      <c r="G309" s="145"/>
      <c r="H309" s="44">
        <f>H310+H311</f>
        <v>17881000</v>
      </c>
      <c r="I309" s="44">
        <f>I310+I311</f>
        <v>17962000</v>
      </c>
      <c r="J309" s="226">
        <f t="shared" si="9"/>
        <v>81000</v>
      </c>
    </row>
    <row r="310" spans="1:10" ht="17.25" customHeight="1">
      <c r="A310" s="16" t="s">
        <v>76</v>
      </c>
      <c r="B310" s="65" t="s">
        <v>14</v>
      </c>
      <c r="C310" s="9" t="s">
        <v>19</v>
      </c>
      <c r="D310" s="8" t="s">
        <v>160</v>
      </c>
      <c r="E310" s="8" t="s">
        <v>8</v>
      </c>
      <c r="F310" s="8" t="s">
        <v>33</v>
      </c>
      <c r="G310" s="146" t="s">
        <v>32</v>
      </c>
      <c r="H310" s="26">
        <v>17881000</v>
      </c>
      <c r="I310" s="26">
        <f>17881000+81000</f>
        <v>17962000</v>
      </c>
      <c r="J310" s="226">
        <f t="shared" si="9"/>
        <v>81000</v>
      </c>
    </row>
    <row r="311" spans="1:10" ht="17.25" customHeight="1">
      <c r="A311" s="16" t="s">
        <v>218</v>
      </c>
      <c r="B311" s="65" t="s">
        <v>14</v>
      </c>
      <c r="C311" s="9" t="s">
        <v>19</v>
      </c>
      <c r="D311" s="8" t="s">
        <v>160</v>
      </c>
      <c r="E311" s="8" t="s">
        <v>8</v>
      </c>
      <c r="F311" s="8" t="s">
        <v>33</v>
      </c>
      <c r="G311" s="146" t="s">
        <v>32</v>
      </c>
      <c r="H311" s="26"/>
      <c r="I311" s="26"/>
      <c r="J311" s="226">
        <f>I311-H311</f>
        <v>0</v>
      </c>
    </row>
    <row r="312" spans="1:10" ht="15.75">
      <c r="A312" s="155" t="s">
        <v>129</v>
      </c>
      <c r="B312" s="64" t="s">
        <v>14</v>
      </c>
      <c r="C312" s="46" t="s">
        <v>19</v>
      </c>
      <c r="D312" s="43" t="s">
        <v>160</v>
      </c>
      <c r="E312" s="43" t="s">
        <v>9</v>
      </c>
      <c r="F312" s="43" t="s">
        <v>33</v>
      </c>
      <c r="G312" s="145"/>
      <c r="H312" s="44">
        <f>H313</f>
        <v>688000</v>
      </c>
      <c r="I312" s="44">
        <f>I313</f>
        <v>688000</v>
      </c>
      <c r="J312" s="226">
        <f t="shared" si="9"/>
        <v>0</v>
      </c>
    </row>
    <row r="313" spans="1:10" ht="19.5" customHeight="1">
      <c r="A313" s="114" t="s">
        <v>80</v>
      </c>
      <c r="B313" s="65" t="s">
        <v>14</v>
      </c>
      <c r="C313" s="9" t="s">
        <v>19</v>
      </c>
      <c r="D313" s="8" t="s">
        <v>160</v>
      </c>
      <c r="E313" s="8" t="s">
        <v>9</v>
      </c>
      <c r="F313" s="8" t="s">
        <v>33</v>
      </c>
      <c r="G313" s="146" t="s">
        <v>88</v>
      </c>
      <c r="H313" s="26">
        <v>688000</v>
      </c>
      <c r="I313" s="26">
        <v>688000</v>
      </c>
      <c r="J313" s="226">
        <f t="shared" si="9"/>
        <v>0</v>
      </c>
    </row>
    <row r="314" spans="1:10" ht="51">
      <c r="A314" s="48" t="s">
        <v>104</v>
      </c>
      <c r="B314" s="64" t="s">
        <v>14</v>
      </c>
      <c r="C314" s="46" t="s">
        <v>19</v>
      </c>
      <c r="D314" s="43" t="s">
        <v>160</v>
      </c>
      <c r="E314" s="43" t="s">
        <v>10</v>
      </c>
      <c r="F314" s="43" t="s">
        <v>33</v>
      </c>
      <c r="G314" s="145"/>
      <c r="H314" s="44">
        <f>SUM(H315:H317)</f>
        <v>2494674.23</v>
      </c>
      <c r="I314" s="44">
        <f>SUM(I315:I317)</f>
        <v>2494674.23</v>
      </c>
      <c r="J314" s="226">
        <f t="shared" si="9"/>
        <v>0</v>
      </c>
    </row>
    <row r="315" spans="1:10" ht="15.75">
      <c r="A315" s="16" t="s">
        <v>76</v>
      </c>
      <c r="B315" s="65" t="s">
        <v>14</v>
      </c>
      <c r="C315" s="9" t="s">
        <v>19</v>
      </c>
      <c r="D315" s="8" t="s">
        <v>160</v>
      </c>
      <c r="E315" s="8" t="s">
        <v>10</v>
      </c>
      <c r="F315" s="8" t="s">
        <v>33</v>
      </c>
      <c r="G315" s="146" t="s">
        <v>32</v>
      </c>
      <c r="H315" s="26">
        <v>2273000</v>
      </c>
      <c r="I315" s="26">
        <v>2273000</v>
      </c>
      <c r="J315" s="226">
        <f t="shared" si="9"/>
        <v>0</v>
      </c>
    </row>
    <row r="316" spans="1:10" ht="15.75">
      <c r="A316" s="16" t="s">
        <v>218</v>
      </c>
      <c r="B316" s="65" t="s">
        <v>14</v>
      </c>
      <c r="C316" s="9" t="s">
        <v>19</v>
      </c>
      <c r="D316" s="8" t="s">
        <v>160</v>
      </c>
      <c r="E316" s="8" t="s">
        <v>10</v>
      </c>
      <c r="F316" s="8" t="s">
        <v>33</v>
      </c>
      <c r="G316" s="146" t="s">
        <v>32</v>
      </c>
      <c r="H316" s="26">
        <v>132674.23</v>
      </c>
      <c r="I316" s="26">
        <v>132674.23</v>
      </c>
      <c r="J316" s="226">
        <f>I316-H316</f>
        <v>0</v>
      </c>
    </row>
    <row r="317" spans="1:10" ht="25.5">
      <c r="A317" s="16" t="s">
        <v>168</v>
      </c>
      <c r="B317" s="65" t="s">
        <v>14</v>
      </c>
      <c r="C317" s="9" t="s">
        <v>19</v>
      </c>
      <c r="D317" s="8" t="s">
        <v>160</v>
      </c>
      <c r="E317" s="8" t="s">
        <v>10</v>
      </c>
      <c r="F317" s="8" t="s">
        <v>33</v>
      </c>
      <c r="G317" s="146" t="s">
        <v>183</v>
      </c>
      <c r="H317" s="26">
        <v>89000</v>
      </c>
      <c r="I317" s="26">
        <v>89000</v>
      </c>
      <c r="J317" s="226">
        <f t="shared" si="9"/>
        <v>0</v>
      </c>
    </row>
    <row r="318" spans="1:10" ht="15.75">
      <c r="A318" s="23" t="s">
        <v>70</v>
      </c>
      <c r="B318" s="56" t="s">
        <v>14</v>
      </c>
      <c r="C318" s="24" t="s">
        <v>19</v>
      </c>
      <c r="D318" s="24" t="s">
        <v>54</v>
      </c>
      <c r="E318" s="24" t="s">
        <v>33</v>
      </c>
      <c r="F318" s="24" t="s">
        <v>33</v>
      </c>
      <c r="G318" s="148"/>
      <c r="H318" s="25">
        <f>H319</f>
        <v>8972172</v>
      </c>
      <c r="I318" s="25">
        <f>I319</f>
        <v>8972172</v>
      </c>
      <c r="J318" s="226">
        <f t="shared" si="9"/>
        <v>0</v>
      </c>
    </row>
    <row r="319" spans="1:10" ht="38.25">
      <c r="A319" s="81" t="s">
        <v>66</v>
      </c>
      <c r="B319" s="49" t="s">
        <v>14</v>
      </c>
      <c r="C319" s="47" t="s">
        <v>19</v>
      </c>
      <c r="D319" s="200" t="s">
        <v>54</v>
      </c>
      <c r="E319" s="200" t="s">
        <v>185</v>
      </c>
      <c r="F319" s="200" t="s">
        <v>19</v>
      </c>
      <c r="G319" s="209"/>
      <c r="H319" s="202">
        <f>H320+H321</f>
        <v>8972172</v>
      </c>
      <c r="I319" s="202">
        <f>I320+I321</f>
        <v>8972172</v>
      </c>
      <c r="J319" s="226">
        <f t="shared" si="9"/>
        <v>0</v>
      </c>
    </row>
    <row r="320" spans="1:10" ht="15.75">
      <c r="A320" s="16" t="s">
        <v>76</v>
      </c>
      <c r="B320" s="70" t="s">
        <v>14</v>
      </c>
      <c r="C320" s="15" t="s">
        <v>19</v>
      </c>
      <c r="D320" s="204" t="s">
        <v>54</v>
      </c>
      <c r="E320" s="204" t="s">
        <v>185</v>
      </c>
      <c r="F320" s="204" t="s">
        <v>19</v>
      </c>
      <c r="G320" s="210" t="s">
        <v>32</v>
      </c>
      <c r="H320" s="206">
        <v>6067000</v>
      </c>
      <c r="I320" s="206">
        <v>6067000</v>
      </c>
      <c r="J320" s="226">
        <f t="shared" si="9"/>
        <v>0</v>
      </c>
    </row>
    <row r="321" spans="1:10" ht="15.75">
      <c r="A321" s="16" t="s">
        <v>218</v>
      </c>
      <c r="B321" s="70" t="s">
        <v>14</v>
      </c>
      <c r="C321" s="15" t="s">
        <v>19</v>
      </c>
      <c r="D321" s="204" t="s">
        <v>54</v>
      </c>
      <c r="E321" s="204" t="s">
        <v>185</v>
      </c>
      <c r="F321" s="204" t="s">
        <v>19</v>
      </c>
      <c r="G321" s="210" t="s">
        <v>32</v>
      </c>
      <c r="H321" s="206">
        <v>2905172</v>
      </c>
      <c r="I321" s="206">
        <v>2905172</v>
      </c>
      <c r="J321" s="226">
        <f>I321-H321</f>
        <v>0</v>
      </c>
    </row>
    <row r="322" spans="1:10" ht="25.5">
      <c r="A322" s="155" t="s">
        <v>169</v>
      </c>
      <c r="B322" s="64" t="s">
        <v>14</v>
      </c>
      <c r="C322" s="46" t="s">
        <v>19</v>
      </c>
      <c r="D322" s="43" t="s">
        <v>159</v>
      </c>
      <c r="E322" s="43" t="s">
        <v>14</v>
      </c>
      <c r="F322" s="43" t="s">
        <v>33</v>
      </c>
      <c r="G322" s="145"/>
      <c r="H322" s="44">
        <f>SUM(H323:H325)</f>
        <v>1703134.43</v>
      </c>
      <c r="I322" s="44">
        <f>SUM(I323:I325)</f>
        <v>1703134.43</v>
      </c>
      <c r="J322" s="226">
        <f t="shared" si="9"/>
        <v>0</v>
      </c>
    </row>
    <row r="323" spans="1:10" ht="15.75">
      <c r="A323" s="16" t="s">
        <v>76</v>
      </c>
      <c r="B323" s="65" t="s">
        <v>14</v>
      </c>
      <c r="C323" s="9" t="s">
        <v>19</v>
      </c>
      <c r="D323" s="8" t="s">
        <v>159</v>
      </c>
      <c r="E323" s="8" t="s">
        <v>14</v>
      </c>
      <c r="F323" s="8" t="s">
        <v>33</v>
      </c>
      <c r="G323" s="146" t="s">
        <v>32</v>
      </c>
      <c r="H323" s="26">
        <v>592000</v>
      </c>
      <c r="I323" s="26">
        <v>592000</v>
      </c>
      <c r="J323" s="226">
        <f t="shared" si="9"/>
        <v>0</v>
      </c>
    </row>
    <row r="324" spans="1:10" ht="15.75">
      <c r="A324" s="16" t="s">
        <v>218</v>
      </c>
      <c r="B324" s="65" t="s">
        <v>14</v>
      </c>
      <c r="C324" s="9" t="s">
        <v>19</v>
      </c>
      <c r="D324" s="8" t="s">
        <v>159</v>
      </c>
      <c r="E324" s="8" t="s">
        <v>14</v>
      </c>
      <c r="F324" s="8" t="s">
        <v>33</v>
      </c>
      <c r="G324" s="146" t="s">
        <v>32</v>
      </c>
      <c r="H324" s="26">
        <v>192134.43</v>
      </c>
      <c r="I324" s="26">
        <v>192134.43</v>
      </c>
      <c r="J324" s="226">
        <f>I324-H324</f>
        <v>0</v>
      </c>
    </row>
    <row r="325" spans="1:10" ht="15.75">
      <c r="A325" s="16" t="s">
        <v>213</v>
      </c>
      <c r="B325" s="65" t="s">
        <v>14</v>
      </c>
      <c r="C325" s="9" t="s">
        <v>19</v>
      </c>
      <c r="D325" s="8" t="s">
        <v>159</v>
      </c>
      <c r="E325" s="8" t="s">
        <v>14</v>
      </c>
      <c r="F325" s="8" t="s">
        <v>33</v>
      </c>
      <c r="G325" s="146" t="s">
        <v>194</v>
      </c>
      <c r="H325" s="26">
        <v>919000</v>
      </c>
      <c r="I325" s="26">
        <v>919000</v>
      </c>
      <c r="J325" s="226">
        <f t="shared" si="9"/>
        <v>0</v>
      </c>
    </row>
    <row r="326" spans="1:10" ht="15.75">
      <c r="A326" s="161" t="s">
        <v>130</v>
      </c>
      <c r="B326" s="162" t="s">
        <v>60</v>
      </c>
      <c r="C326" s="123"/>
      <c r="D326" s="110"/>
      <c r="E326" s="110"/>
      <c r="F326" s="110"/>
      <c r="G326" s="163"/>
      <c r="H326" s="164">
        <f aca="true" t="shared" si="12" ref="H326:I329">H327</f>
        <v>390000</v>
      </c>
      <c r="I326" s="164">
        <f t="shared" si="12"/>
        <v>330000</v>
      </c>
      <c r="J326" s="226">
        <f t="shared" si="9"/>
        <v>-60000</v>
      </c>
    </row>
    <row r="327" spans="1:10" ht="15.75">
      <c r="A327" s="165" t="s">
        <v>139</v>
      </c>
      <c r="B327" s="94" t="s">
        <v>60</v>
      </c>
      <c r="C327" s="10" t="s">
        <v>15</v>
      </c>
      <c r="D327" s="7"/>
      <c r="E327" s="7"/>
      <c r="F327" s="7"/>
      <c r="G327" s="143"/>
      <c r="H327" s="27">
        <f t="shared" si="12"/>
        <v>390000</v>
      </c>
      <c r="I327" s="27">
        <f t="shared" si="12"/>
        <v>330000</v>
      </c>
      <c r="J327" s="226">
        <f t="shared" si="9"/>
        <v>-60000</v>
      </c>
    </row>
    <row r="328" spans="1:10" ht="15.75">
      <c r="A328" s="82" t="s">
        <v>59</v>
      </c>
      <c r="B328" s="63" t="s">
        <v>60</v>
      </c>
      <c r="C328" s="20" t="s">
        <v>15</v>
      </c>
      <c r="D328" s="20" t="s">
        <v>58</v>
      </c>
      <c r="E328" s="20" t="s">
        <v>33</v>
      </c>
      <c r="F328" s="20" t="s">
        <v>33</v>
      </c>
      <c r="G328" s="140"/>
      <c r="H328" s="25">
        <f t="shared" si="12"/>
        <v>390000</v>
      </c>
      <c r="I328" s="25">
        <f t="shared" si="12"/>
        <v>330000</v>
      </c>
      <c r="J328" s="226">
        <f t="shared" si="9"/>
        <v>-60000</v>
      </c>
    </row>
    <row r="329" spans="1:10" ht="25.5">
      <c r="A329" s="48" t="s">
        <v>131</v>
      </c>
      <c r="B329" s="69" t="s">
        <v>60</v>
      </c>
      <c r="C329" s="50" t="s">
        <v>15</v>
      </c>
      <c r="D329" s="50" t="s">
        <v>58</v>
      </c>
      <c r="E329" s="51" t="s">
        <v>18</v>
      </c>
      <c r="F329" s="51" t="s">
        <v>33</v>
      </c>
      <c r="G329" s="149"/>
      <c r="H329" s="44">
        <f t="shared" si="12"/>
        <v>390000</v>
      </c>
      <c r="I329" s="44">
        <f t="shared" si="12"/>
        <v>330000</v>
      </c>
      <c r="J329" s="226">
        <f t="shared" si="9"/>
        <v>-60000</v>
      </c>
    </row>
    <row r="330" spans="1:10" ht="25.5">
      <c r="A330" s="16" t="s">
        <v>5</v>
      </c>
      <c r="B330" s="54" t="s">
        <v>60</v>
      </c>
      <c r="C330" s="8" t="s">
        <v>15</v>
      </c>
      <c r="D330" s="8" t="s">
        <v>58</v>
      </c>
      <c r="E330" s="8" t="s">
        <v>18</v>
      </c>
      <c r="F330" s="8" t="s">
        <v>33</v>
      </c>
      <c r="G330" s="98" t="s">
        <v>83</v>
      </c>
      <c r="H330" s="115">
        <v>390000</v>
      </c>
      <c r="I330" s="115">
        <f>396000-60000-6000</f>
        <v>330000</v>
      </c>
      <c r="J330" s="226">
        <f t="shared" si="9"/>
        <v>-60000</v>
      </c>
    </row>
    <row r="331" spans="1:10" ht="15.75">
      <c r="A331" s="125" t="s">
        <v>132</v>
      </c>
      <c r="B331" s="123" t="s">
        <v>13</v>
      </c>
      <c r="C331" s="123"/>
      <c r="D331" s="110"/>
      <c r="E331" s="110"/>
      <c r="F331" s="110"/>
      <c r="G331" s="163"/>
      <c r="H331" s="164">
        <f aca="true" t="shared" si="13" ref="H331:I333">H332</f>
        <v>600000</v>
      </c>
      <c r="I331" s="164">
        <f t="shared" si="13"/>
        <v>600000</v>
      </c>
      <c r="J331" s="226">
        <f t="shared" si="9"/>
        <v>0</v>
      </c>
    </row>
    <row r="332" spans="1:10" ht="15.75">
      <c r="A332" s="165" t="s">
        <v>52</v>
      </c>
      <c r="B332" s="94" t="s">
        <v>13</v>
      </c>
      <c r="C332" s="10" t="s">
        <v>16</v>
      </c>
      <c r="D332" s="7"/>
      <c r="E332" s="7"/>
      <c r="F332" s="7"/>
      <c r="G332" s="143"/>
      <c r="H332" s="27">
        <f t="shared" si="13"/>
        <v>600000</v>
      </c>
      <c r="I332" s="27">
        <f t="shared" si="13"/>
        <v>600000</v>
      </c>
      <c r="J332" s="226">
        <f t="shared" si="9"/>
        <v>0</v>
      </c>
    </row>
    <row r="333" spans="1:10" ht="29.25" customHeight="1">
      <c r="A333" s="224" t="s">
        <v>133</v>
      </c>
      <c r="B333" s="186" t="s">
        <v>13</v>
      </c>
      <c r="C333" s="20" t="s">
        <v>16</v>
      </c>
      <c r="D333" s="20" t="s">
        <v>30</v>
      </c>
      <c r="E333" s="20" t="s">
        <v>33</v>
      </c>
      <c r="F333" s="20" t="s">
        <v>33</v>
      </c>
      <c r="G333" s="140"/>
      <c r="H333" s="25">
        <f t="shared" si="13"/>
        <v>600000</v>
      </c>
      <c r="I333" s="25">
        <f t="shared" si="13"/>
        <v>600000</v>
      </c>
      <c r="J333" s="226">
        <f t="shared" si="9"/>
        <v>0</v>
      </c>
    </row>
    <row r="334" spans="1:10" ht="25.5">
      <c r="A334" s="74" t="s">
        <v>172</v>
      </c>
      <c r="B334" s="54" t="s">
        <v>13</v>
      </c>
      <c r="C334" s="8" t="s">
        <v>16</v>
      </c>
      <c r="D334" s="8" t="s">
        <v>30</v>
      </c>
      <c r="E334" s="8" t="s">
        <v>33</v>
      </c>
      <c r="F334" s="8" t="s">
        <v>33</v>
      </c>
      <c r="G334" s="98" t="s">
        <v>100</v>
      </c>
      <c r="H334" s="115">
        <v>600000</v>
      </c>
      <c r="I334" s="115">
        <v>600000</v>
      </c>
      <c r="J334" s="226">
        <f t="shared" si="9"/>
        <v>0</v>
      </c>
    </row>
    <row r="335" spans="1:10" ht="18" customHeight="1">
      <c r="A335" s="170" t="s">
        <v>122</v>
      </c>
      <c r="B335" s="166" t="s">
        <v>105</v>
      </c>
      <c r="C335" s="167"/>
      <c r="D335" s="167"/>
      <c r="E335" s="167"/>
      <c r="F335" s="167"/>
      <c r="G335" s="168"/>
      <c r="H335" s="169">
        <f aca="true" t="shared" si="14" ref="H335:I337">H336</f>
        <v>2400000</v>
      </c>
      <c r="I335" s="169">
        <f t="shared" si="14"/>
        <v>2135000</v>
      </c>
      <c r="J335" s="226">
        <f t="shared" si="9"/>
        <v>-265000</v>
      </c>
    </row>
    <row r="336" spans="1:10" ht="15.75">
      <c r="A336" s="171" t="s">
        <v>134</v>
      </c>
      <c r="B336" s="53" t="s">
        <v>105</v>
      </c>
      <c r="C336" s="21" t="s">
        <v>8</v>
      </c>
      <c r="D336" s="21"/>
      <c r="E336" s="21"/>
      <c r="F336" s="21"/>
      <c r="G336" s="127"/>
      <c r="H336" s="172">
        <f t="shared" si="14"/>
        <v>2400000</v>
      </c>
      <c r="I336" s="172">
        <f t="shared" si="14"/>
        <v>2135000</v>
      </c>
      <c r="J336" s="226">
        <f t="shared" si="9"/>
        <v>-265000</v>
      </c>
    </row>
    <row r="337" spans="1:10" ht="15.75">
      <c r="A337" s="159" t="s">
        <v>141</v>
      </c>
      <c r="B337" s="55" t="s">
        <v>105</v>
      </c>
      <c r="C337" s="43" t="s">
        <v>8</v>
      </c>
      <c r="D337" s="43" t="s">
        <v>123</v>
      </c>
      <c r="E337" s="43" t="s">
        <v>18</v>
      </c>
      <c r="F337" s="43" t="s">
        <v>33</v>
      </c>
      <c r="G337" s="100"/>
      <c r="H337" s="173">
        <f t="shared" si="14"/>
        <v>2400000</v>
      </c>
      <c r="I337" s="173">
        <f t="shared" si="14"/>
        <v>2135000</v>
      </c>
      <c r="J337" s="226">
        <f t="shared" si="9"/>
        <v>-265000</v>
      </c>
    </row>
    <row r="338" spans="1:10" ht="15.75">
      <c r="A338" s="150" t="s">
        <v>91</v>
      </c>
      <c r="B338" s="54" t="s">
        <v>105</v>
      </c>
      <c r="C338" s="8" t="s">
        <v>8</v>
      </c>
      <c r="D338" s="8" t="s">
        <v>123</v>
      </c>
      <c r="E338" s="8" t="s">
        <v>18</v>
      </c>
      <c r="F338" s="8" t="s">
        <v>33</v>
      </c>
      <c r="G338" s="98" t="s">
        <v>92</v>
      </c>
      <c r="H338" s="115">
        <v>2400000</v>
      </c>
      <c r="I338" s="115">
        <f>2400000-265000</f>
        <v>2135000</v>
      </c>
      <c r="J338" s="226">
        <f t="shared" si="9"/>
        <v>-265000</v>
      </c>
    </row>
    <row r="339" spans="1:10" ht="27.75" customHeight="1">
      <c r="A339" s="125" t="s">
        <v>135</v>
      </c>
      <c r="B339" s="109" t="s">
        <v>67</v>
      </c>
      <c r="C339" s="110"/>
      <c r="D339" s="110"/>
      <c r="E339" s="110"/>
      <c r="F339" s="110"/>
      <c r="G339" s="141"/>
      <c r="H339" s="164">
        <f>H340+H346</f>
        <v>12310000</v>
      </c>
      <c r="I339" s="164">
        <f>I340+I346</f>
        <v>12310000</v>
      </c>
      <c r="J339" s="226">
        <f t="shared" si="9"/>
        <v>0</v>
      </c>
    </row>
    <row r="340" spans="1:10" ht="25.5">
      <c r="A340" s="84" t="s">
        <v>136</v>
      </c>
      <c r="B340" s="108" t="s">
        <v>67</v>
      </c>
      <c r="C340" s="112" t="s">
        <v>8</v>
      </c>
      <c r="D340" s="90"/>
      <c r="E340" s="34"/>
      <c r="F340" s="34"/>
      <c r="G340" s="152"/>
      <c r="H340" s="27">
        <f>H341</f>
        <v>9615000</v>
      </c>
      <c r="I340" s="27">
        <f>I341</f>
        <v>9615000</v>
      </c>
      <c r="J340" s="226">
        <f t="shared" si="9"/>
        <v>0</v>
      </c>
    </row>
    <row r="341" spans="1:10" ht="15.75">
      <c r="A341" s="83" t="s">
        <v>84</v>
      </c>
      <c r="B341" s="111" t="s">
        <v>67</v>
      </c>
      <c r="C341" s="101" t="s">
        <v>8</v>
      </c>
      <c r="D341" s="102" t="s">
        <v>85</v>
      </c>
      <c r="E341" s="101" t="s">
        <v>33</v>
      </c>
      <c r="F341" s="96" t="s">
        <v>33</v>
      </c>
      <c r="G341" s="130"/>
      <c r="H341" s="25">
        <f>H342+H344</f>
        <v>9615000</v>
      </c>
      <c r="I341" s="25">
        <f>I342+I344</f>
        <v>9615000</v>
      </c>
      <c r="J341" s="226">
        <f t="shared" si="9"/>
        <v>0</v>
      </c>
    </row>
    <row r="342" spans="1:10" ht="15.75">
      <c r="A342" s="107" t="s">
        <v>96</v>
      </c>
      <c r="B342" s="103" t="s">
        <v>67</v>
      </c>
      <c r="C342" s="106" t="s">
        <v>8</v>
      </c>
      <c r="D342" s="104" t="s">
        <v>85</v>
      </c>
      <c r="E342" s="106" t="s">
        <v>8</v>
      </c>
      <c r="F342" s="95" t="s">
        <v>69</v>
      </c>
      <c r="G342" s="128"/>
      <c r="H342" s="44">
        <f>H343</f>
        <v>4000000</v>
      </c>
      <c r="I342" s="44">
        <f>I343</f>
        <v>4000000</v>
      </c>
      <c r="J342" s="226">
        <f t="shared" si="9"/>
        <v>0</v>
      </c>
    </row>
    <row r="343" spans="1:10" ht="15.75">
      <c r="A343" s="126" t="s">
        <v>94</v>
      </c>
      <c r="B343" s="6" t="s">
        <v>67</v>
      </c>
      <c r="C343" s="32" t="s">
        <v>8</v>
      </c>
      <c r="D343" s="42" t="s">
        <v>85</v>
      </c>
      <c r="E343" s="33" t="s">
        <v>8</v>
      </c>
      <c r="F343" s="33" t="s">
        <v>69</v>
      </c>
      <c r="G343" s="129" t="s">
        <v>89</v>
      </c>
      <c r="H343" s="35">
        <v>4000000</v>
      </c>
      <c r="I343" s="35">
        <v>4000000</v>
      </c>
      <c r="J343" s="226">
        <f t="shared" si="9"/>
        <v>0</v>
      </c>
    </row>
    <row r="344" spans="1:10" ht="25.5">
      <c r="A344" s="105" t="s">
        <v>95</v>
      </c>
      <c r="B344" s="103" t="s">
        <v>67</v>
      </c>
      <c r="C344" s="106" t="s">
        <v>8</v>
      </c>
      <c r="D344" s="104" t="s">
        <v>85</v>
      </c>
      <c r="E344" s="106" t="s">
        <v>8</v>
      </c>
      <c r="F344" s="95" t="s">
        <v>106</v>
      </c>
      <c r="G344" s="128"/>
      <c r="H344" s="44">
        <f>H345</f>
        <v>5615000</v>
      </c>
      <c r="I344" s="44">
        <f>I345</f>
        <v>5615000</v>
      </c>
      <c r="J344" s="226">
        <f t="shared" si="9"/>
        <v>0</v>
      </c>
    </row>
    <row r="345" spans="1:10" ht="15.75">
      <c r="A345" s="85" t="s">
        <v>94</v>
      </c>
      <c r="B345" s="97" t="s">
        <v>67</v>
      </c>
      <c r="C345" s="32" t="s">
        <v>8</v>
      </c>
      <c r="D345" s="129" t="s">
        <v>85</v>
      </c>
      <c r="E345" s="33" t="s">
        <v>8</v>
      </c>
      <c r="F345" s="33" t="s">
        <v>106</v>
      </c>
      <c r="G345" s="129" t="s">
        <v>89</v>
      </c>
      <c r="H345" s="35">
        <v>5615000</v>
      </c>
      <c r="I345" s="35">
        <v>5615000</v>
      </c>
      <c r="J345" s="226">
        <f t="shared" si="9"/>
        <v>0</v>
      </c>
    </row>
    <row r="346" spans="1:10" ht="15.75">
      <c r="A346" s="278" t="s">
        <v>249</v>
      </c>
      <c r="B346" s="279" t="s">
        <v>67</v>
      </c>
      <c r="C346" s="280" t="s">
        <v>18</v>
      </c>
      <c r="D346" s="280"/>
      <c r="E346" s="281"/>
      <c r="F346" s="281"/>
      <c r="G346" s="274"/>
      <c r="H346" s="223">
        <f>H347+H349</f>
        <v>2695000</v>
      </c>
      <c r="I346" s="223">
        <f>I347+I349</f>
        <v>2695000</v>
      </c>
      <c r="J346" s="226">
        <f t="shared" si="9"/>
        <v>0</v>
      </c>
    </row>
    <row r="347" spans="1:10" ht="38.25">
      <c r="A347" s="230" t="s">
        <v>293</v>
      </c>
      <c r="B347" s="288" t="s">
        <v>67</v>
      </c>
      <c r="C347" s="289" t="s">
        <v>18</v>
      </c>
      <c r="D347" s="290" t="s">
        <v>4</v>
      </c>
      <c r="E347" s="289" t="s">
        <v>251</v>
      </c>
      <c r="F347" s="289" t="s">
        <v>33</v>
      </c>
      <c r="G347" s="291"/>
      <c r="H347" s="292">
        <f>H348</f>
        <v>250000</v>
      </c>
      <c r="I347" s="292">
        <f>I348</f>
        <v>250000</v>
      </c>
      <c r="J347" s="226">
        <f t="shared" si="9"/>
        <v>0</v>
      </c>
    </row>
    <row r="348" spans="1:10" ht="15.75">
      <c r="A348" s="77" t="s">
        <v>107</v>
      </c>
      <c r="B348" s="293" t="s">
        <v>67</v>
      </c>
      <c r="C348" s="294" t="s">
        <v>18</v>
      </c>
      <c r="D348" s="295" t="s">
        <v>4</v>
      </c>
      <c r="E348" s="294" t="s">
        <v>251</v>
      </c>
      <c r="F348" s="294" t="s">
        <v>33</v>
      </c>
      <c r="G348" s="296" t="s">
        <v>109</v>
      </c>
      <c r="H348" s="297">
        <v>250000</v>
      </c>
      <c r="I348" s="297">
        <v>250000</v>
      </c>
      <c r="J348" s="226">
        <f t="shared" si="9"/>
        <v>0</v>
      </c>
    </row>
    <row r="349" spans="1:10" ht="25.5">
      <c r="A349" s="207" t="s">
        <v>250</v>
      </c>
      <c r="B349" s="282" t="s">
        <v>67</v>
      </c>
      <c r="C349" s="283" t="s">
        <v>18</v>
      </c>
      <c r="D349" s="271" t="s">
        <v>159</v>
      </c>
      <c r="E349" s="284" t="s">
        <v>19</v>
      </c>
      <c r="F349" s="284" t="s">
        <v>33</v>
      </c>
      <c r="G349" s="271"/>
      <c r="H349" s="202">
        <f>H350</f>
        <v>2445000</v>
      </c>
      <c r="I349" s="202">
        <f>I350</f>
        <v>2445000</v>
      </c>
      <c r="J349" s="226">
        <f t="shared" si="9"/>
        <v>0</v>
      </c>
    </row>
    <row r="350" spans="1:10" ht="16.5" thickBot="1">
      <c r="A350" s="208" t="s">
        <v>107</v>
      </c>
      <c r="B350" s="285" t="s">
        <v>67</v>
      </c>
      <c r="C350" s="286" t="s">
        <v>18</v>
      </c>
      <c r="D350" s="287" t="s">
        <v>159</v>
      </c>
      <c r="E350" s="287" t="s">
        <v>19</v>
      </c>
      <c r="F350" s="287" t="s">
        <v>33</v>
      </c>
      <c r="G350" s="287" t="s">
        <v>109</v>
      </c>
      <c r="H350" s="206">
        <v>2445000</v>
      </c>
      <c r="I350" s="206">
        <v>2445000</v>
      </c>
      <c r="J350" s="226">
        <f t="shared" si="9"/>
        <v>0</v>
      </c>
    </row>
    <row r="351" spans="1:10" ht="16.5" thickBot="1">
      <c r="A351" s="86" t="s">
        <v>26</v>
      </c>
      <c r="B351" s="71"/>
      <c r="C351" s="18"/>
      <c r="D351" s="19"/>
      <c r="E351" s="19"/>
      <c r="F351" s="19"/>
      <c r="G351" s="131"/>
      <c r="H351" s="153">
        <f>H10+H65+H70+H74+H93+H118+H223+H271+H275+H326+H331+H335+H339</f>
        <v>493709099.99999994</v>
      </c>
      <c r="I351" s="153">
        <f>I10+I65+I70+I74+I93+I118+I223+I271+I275+I326+I331+I335+I339</f>
        <v>506602000</v>
      </c>
      <c r="J351" s="226">
        <f t="shared" si="9"/>
        <v>12892900.00000006</v>
      </c>
    </row>
    <row r="352" ht="15.75">
      <c r="J352" s="226">
        <f t="shared" si="9"/>
        <v>0</v>
      </c>
    </row>
    <row r="353" spans="3:10" ht="15.75">
      <c r="C353" t="s">
        <v>153</v>
      </c>
      <c r="H353" s="194">
        <f>H14+H18+H25+H51+H55+H57+H62+H73+H82+H88+H103+H109+H113+H117+H124+H125+H136+H142+H156+H157+H161+H168+H193+H196+H203+H206+H213+H216+H241+H251+H252+H263+H268+H270+H274+H279+H303+H330+H334+H338+H343+H348</f>
        <v>134392660.48000002</v>
      </c>
      <c r="I353" s="194">
        <f>I14+I18+I25+I51+I55+I57+I62+I73+I82+I88+I103+I109+I113+I117+I124+I125+I136+I142+I156+I157+I161+I168+I193+I196+I203+I206+I213+I216+I241+I251+I252+I263+I268+I270+I274+I279+I303+I330+I334+I338+I343+I348</f>
        <v>140908584.57</v>
      </c>
      <c r="J353" s="226">
        <f t="shared" si="9"/>
        <v>6515924.089999974</v>
      </c>
    </row>
    <row r="354" spans="3:10" ht="15.75">
      <c r="C354" t="s">
        <v>214</v>
      </c>
      <c r="H354" s="194">
        <f>H30+H87+H101+H106+H134+H138+H186+H187+H189+H246+H290+H296+H302+H311+H316+H324+H321</f>
        <v>16286813.32</v>
      </c>
      <c r="I354" s="194">
        <f>I30+I87+I101+I106+I134+I138+I186+I187+I189+I246+I290+I296+I302+I311+I316+I324+I321</f>
        <v>16286813.32</v>
      </c>
      <c r="J354" s="226">
        <f>I354-H354</f>
        <v>0</v>
      </c>
    </row>
    <row r="355" spans="3:10" ht="15.75">
      <c r="C355" t="s">
        <v>154</v>
      </c>
      <c r="H355" s="194">
        <f>H126+H158+H164+H242+H264</f>
        <v>12200000</v>
      </c>
      <c r="I355" s="194">
        <f>I126+I158+I164+I242+I264</f>
        <v>12200000</v>
      </c>
      <c r="J355" s="226">
        <f>I355-H355</f>
        <v>0</v>
      </c>
    </row>
    <row r="356" spans="3:10" ht="15.75">
      <c r="C356" t="s">
        <v>155</v>
      </c>
      <c r="H356" s="194">
        <f>H27+H29+H32+H33+H37+H47+H69+H77+H79+H84+H96+H105+H107+H133+H99+H121+H129+H131+H140+H141+H147+H149+H151+H153+H165+H173+H174+H176+H177+H180+H181+H182+H184+H185+H191+H195+H200+H226+H228+H232+H244+H247+H266+H282+H285+H289+H293+H297+H300+H301+H310+H313+H315+H317+H320+H323+H325+H345+H350</f>
        <v>329581626.2</v>
      </c>
      <c r="I356" s="194">
        <f>I27+I29+I32+I33+I37+I47+I69+I77+I79+I84+I96+I105+I107+I133+I99+I121+I129+I131+I140+I141+I147+I149+I151+I153+I165+I173+I174+I176+I177+I180+I181+I182+I184+I185+I191+I195+I200+I226+I228+I232+I244+I247+I266+I282+I285+I289+I293+I297+I300+I301+I310+I313+I315+I317+I320+I323+I325+I345+I350</f>
        <v>335958602.11</v>
      </c>
      <c r="J356" s="226">
        <f>I356-H356</f>
        <v>6376975.910000026</v>
      </c>
    </row>
    <row r="357" spans="3:10" ht="15.75">
      <c r="C357" t="s">
        <v>156</v>
      </c>
      <c r="H357" s="194">
        <f>H19+H20+H21+H22+H23+H39+H41+H43+H235+H237+H239</f>
        <v>1248000</v>
      </c>
      <c r="I357" s="194">
        <f>I19+I20+I21+I22+I23+I39+I41+I43+I235+I237+I239</f>
        <v>1248000</v>
      </c>
      <c r="J357" s="226">
        <f>I357-H357</f>
        <v>0</v>
      </c>
    </row>
    <row r="358" spans="8:10" ht="15.75">
      <c r="H358" s="194">
        <f>SUM(H353:H357)</f>
        <v>493709100</v>
      </c>
      <c r="I358" s="194">
        <f>SUM(I353:I357)</f>
        <v>506602000</v>
      </c>
      <c r="J358" s="226">
        <f>I358-H358</f>
        <v>12892900</v>
      </c>
    </row>
    <row r="360" spans="1:2" ht="12.75">
      <c r="A360" s="194">
        <f>I26+I28+I31+I33+I47+I69+I127+I146+I171+I178+I183+I280+I293+I309+I312+I314+I318+I345</f>
        <v>211095611.42</v>
      </c>
      <c r="B360" t="s">
        <v>296</v>
      </c>
    </row>
    <row r="361" spans="1:2" ht="12.75">
      <c r="A361">
        <f>150+52</f>
        <v>202</v>
      </c>
      <c r="B361" t="s">
        <v>297</v>
      </c>
    </row>
    <row r="362" spans="8:9" ht="12.75">
      <c r="H362" t="s">
        <v>295</v>
      </c>
      <c r="I362" s="194">
        <f>I34+I69+I73+I77+I79+I96+I99+I101+I103+I105+I106+I230+I232+I249+I343+I345+I348+I350</f>
        <v>103498416.7</v>
      </c>
    </row>
  </sheetData>
  <sheetProtection/>
  <mergeCells count="8">
    <mergeCell ref="A4:A9"/>
    <mergeCell ref="B4:B9"/>
    <mergeCell ref="I4:I9"/>
    <mergeCell ref="J4:J9"/>
    <mergeCell ref="C4:C9"/>
    <mergeCell ref="D4:F9"/>
    <mergeCell ref="G4:G9"/>
    <mergeCell ref="H4:H9"/>
  </mergeCells>
  <printOptions/>
  <pageMargins left="0.75" right="0.17" top="0.17" bottom="0.17" header="0.5" footer="0.17"/>
  <pageSetup fitToHeight="0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2"/>
  <sheetViews>
    <sheetView tabSelected="1" zoomScalePageLayoutView="0" workbookViewId="0" topLeftCell="A319">
      <selection activeCell="K351" sqref="K351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6.75390625" style="0" customWidth="1"/>
    <col min="6" max="6" width="6.125" style="0" customWidth="1"/>
    <col min="7" max="7" width="5.375" style="0" customWidth="1"/>
    <col min="8" max="8" width="5.875" style="0" customWidth="1"/>
    <col min="9" max="9" width="19.00390625" style="0" customWidth="1"/>
  </cols>
  <sheetData>
    <row r="1" ht="12.75">
      <c r="E1" s="5" t="s">
        <v>90</v>
      </c>
    </row>
    <row r="2" ht="12.75">
      <c r="E2" s="5" t="s">
        <v>111</v>
      </c>
    </row>
    <row r="3" ht="12.75">
      <c r="E3" s="5" t="s">
        <v>110</v>
      </c>
    </row>
    <row r="4" ht="12.75">
      <c r="I4" s="5"/>
    </row>
    <row r="5" spans="1:9" ht="27.75" customHeight="1">
      <c r="A5" s="362" t="s">
        <v>193</v>
      </c>
      <c r="B5" s="362"/>
      <c r="C5" s="362"/>
      <c r="D5" s="362"/>
      <c r="E5" s="362"/>
      <c r="F5" s="362"/>
      <c r="G5" s="362"/>
      <c r="H5" s="362"/>
      <c r="I5" s="362"/>
    </row>
    <row r="6" spans="1:9" ht="13.5" thickBot="1">
      <c r="A6" s="1"/>
      <c r="B6" s="1"/>
      <c r="C6" s="2"/>
      <c r="D6" s="2"/>
      <c r="E6" s="4"/>
      <c r="F6" s="4"/>
      <c r="G6" s="4"/>
      <c r="H6" s="4"/>
      <c r="I6" s="3" t="s">
        <v>112</v>
      </c>
    </row>
    <row r="7" spans="1:9" ht="12.75" customHeight="1">
      <c r="A7" s="337" t="s">
        <v>6</v>
      </c>
      <c r="B7" s="363" t="s">
        <v>63</v>
      </c>
      <c r="C7" s="340" t="s">
        <v>7</v>
      </c>
      <c r="D7" s="349" t="s">
        <v>17</v>
      </c>
      <c r="E7" s="352" t="s">
        <v>27</v>
      </c>
      <c r="F7" s="353"/>
      <c r="G7" s="354"/>
      <c r="H7" s="359" t="s">
        <v>28</v>
      </c>
      <c r="I7" s="343" t="s">
        <v>34</v>
      </c>
    </row>
    <row r="8" spans="1:9" ht="12.75">
      <c r="A8" s="338"/>
      <c r="B8" s="364"/>
      <c r="C8" s="341"/>
      <c r="D8" s="350"/>
      <c r="E8" s="355"/>
      <c r="F8" s="358"/>
      <c r="G8" s="357"/>
      <c r="H8" s="360"/>
      <c r="I8" s="344"/>
    </row>
    <row r="9" spans="1:9" ht="12.75">
      <c r="A9" s="338"/>
      <c r="B9" s="364"/>
      <c r="C9" s="341"/>
      <c r="D9" s="350"/>
      <c r="E9" s="355"/>
      <c r="F9" s="358"/>
      <c r="G9" s="357"/>
      <c r="H9" s="360"/>
      <c r="I9" s="344"/>
    </row>
    <row r="10" spans="1:9" ht="12.75">
      <c r="A10" s="338"/>
      <c r="B10" s="364"/>
      <c r="C10" s="341"/>
      <c r="D10" s="350"/>
      <c r="E10" s="355"/>
      <c r="F10" s="358"/>
      <c r="G10" s="357"/>
      <c r="H10" s="360"/>
      <c r="I10" s="344"/>
    </row>
    <row r="11" spans="1:9" ht="12.75">
      <c r="A11" s="338"/>
      <c r="B11" s="364"/>
      <c r="C11" s="341"/>
      <c r="D11" s="350"/>
      <c r="E11" s="355"/>
      <c r="F11" s="358"/>
      <c r="G11" s="357"/>
      <c r="H11" s="360"/>
      <c r="I11" s="344"/>
    </row>
    <row r="12" spans="1:9" ht="12.75">
      <c r="A12" s="338"/>
      <c r="B12" s="364"/>
      <c r="C12" s="341"/>
      <c r="D12" s="350"/>
      <c r="E12" s="365"/>
      <c r="F12" s="366"/>
      <c r="G12" s="367"/>
      <c r="H12" s="360"/>
      <c r="I12" s="368"/>
    </row>
    <row r="13" spans="1:9" ht="37.5">
      <c r="A13" s="156" t="s">
        <v>61</v>
      </c>
      <c r="B13" s="157" t="s">
        <v>64</v>
      </c>
      <c r="C13" s="132"/>
      <c r="D13" s="36"/>
      <c r="E13" s="158"/>
      <c r="F13" s="158"/>
      <c r="G13" s="158"/>
      <c r="H13" s="37"/>
      <c r="I13" s="38">
        <f>I355</f>
        <v>506602000</v>
      </c>
    </row>
    <row r="14" spans="1:9" ht="15.75">
      <c r="A14" s="188" t="s">
        <v>23</v>
      </c>
      <c r="B14" s="185" t="s">
        <v>64</v>
      </c>
      <c r="C14" s="187" t="s">
        <v>8</v>
      </c>
      <c r="D14" s="187"/>
      <c r="E14" s="187"/>
      <c r="F14" s="187"/>
      <c r="G14" s="187"/>
      <c r="H14" s="187"/>
      <c r="I14" s="28">
        <f>I15+I19+I48+I52+I56+I60</f>
        <v>24801525.37</v>
      </c>
    </row>
    <row r="15" spans="1:9" ht="32.25" customHeight="1">
      <c r="A15" s="72" t="s">
        <v>68</v>
      </c>
      <c r="B15" s="184" t="s">
        <v>64</v>
      </c>
      <c r="C15" s="53" t="s">
        <v>8</v>
      </c>
      <c r="D15" s="7" t="s">
        <v>18</v>
      </c>
      <c r="E15" s="7"/>
      <c r="F15" s="7"/>
      <c r="G15" s="7"/>
      <c r="H15" s="133"/>
      <c r="I15" s="27">
        <f>I16</f>
        <v>249000</v>
      </c>
    </row>
    <row r="16" spans="1:9" ht="35.25" customHeight="1">
      <c r="A16" s="73" t="s">
        <v>78</v>
      </c>
      <c r="B16" s="184" t="s">
        <v>64</v>
      </c>
      <c r="C16" s="52" t="s">
        <v>8</v>
      </c>
      <c r="D16" s="13" t="s">
        <v>18</v>
      </c>
      <c r="E16" s="13" t="s">
        <v>79</v>
      </c>
      <c r="F16" s="13" t="s">
        <v>33</v>
      </c>
      <c r="G16" s="13" t="s">
        <v>33</v>
      </c>
      <c r="H16" s="99"/>
      <c r="I16" s="25">
        <f>I17</f>
        <v>249000</v>
      </c>
    </row>
    <row r="17" spans="1:9" ht="14.25" customHeight="1">
      <c r="A17" s="48" t="s">
        <v>3</v>
      </c>
      <c r="B17" s="184" t="s">
        <v>64</v>
      </c>
      <c r="C17" s="55" t="s">
        <v>8</v>
      </c>
      <c r="D17" s="43" t="s">
        <v>18</v>
      </c>
      <c r="E17" s="43" t="s">
        <v>79</v>
      </c>
      <c r="F17" s="43" t="s">
        <v>19</v>
      </c>
      <c r="G17" s="43" t="s">
        <v>33</v>
      </c>
      <c r="H17" s="100"/>
      <c r="I17" s="44">
        <f>SUM(I18:I18)</f>
        <v>249000</v>
      </c>
    </row>
    <row r="18" spans="1:9" ht="19.5" customHeight="1">
      <c r="A18" s="74" t="s">
        <v>80</v>
      </c>
      <c r="B18" s="184" t="s">
        <v>64</v>
      </c>
      <c r="C18" s="54" t="s">
        <v>8</v>
      </c>
      <c r="D18" s="8" t="s">
        <v>18</v>
      </c>
      <c r="E18" s="8" t="s">
        <v>79</v>
      </c>
      <c r="F18" s="8" t="s">
        <v>19</v>
      </c>
      <c r="G18" s="8" t="s">
        <v>33</v>
      </c>
      <c r="H18" s="98" t="s">
        <v>88</v>
      </c>
      <c r="I18" s="26">
        <v>249000</v>
      </c>
    </row>
    <row r="19" spans="1:9" ht="30.75" customHeight="1">
      <c r="A19" s="39" t="s">
        <v>53</v>
      </c>
      <c r="B19" s="184" t="s">
        <v>64</v>
      </c>
      <c r="C19" s="53" t="s">
        <v>8</v>
      </c>
      <c r="D19" s="7" t="s">
        <v>19</v>
      </c>
      <c r="E19" s="7"/>
      <c r="F19" s="7"/>
      <c r="G19" s="7"/>
      <c r="H19" s="133"/>
      <c r="I19" s="27">
        <f>I20+I31+I32+I36+I37+I40+I42+I44+I46</f>
        <v>17327000</v>
      </c>
    </row>
    <row r="20" spans="1:9" ht="27" customHeight="1">
      <c r="A20" s="75" t="s">
        <v>78</v>
      </c>
      <c r="B20" s="184" t="s">
        <v>64</v>
      </c>
      <c r="C20" s="52" t="s">
        <v>8</v>
      </c>
      <c r="D20" s="13" t="s">
        <v>19</v>
      </c>
      <c r="E20" s="13" t="s">
        <v>79</v>
      </c>
      <c r="F20" s="13" t="s">
        <v>33</v>
      </c>
      <c r="G20" s="13" t="s">
        <v>33</v>
      </c>
      <c r="H20" s="99"/>
      <c r="I20" s="25">
        <f>I21+I28</f>
        <v>16085000</v>
      </c>
    </row>
    <row r="21" spans="1:9" ht="16.5" customHeight="1">
      <c r="A21" s="48" t="s">
        <v>3</v>
      </c>
      <c r="B21" s="184" t="s">
        <v>64</v>
      </c>
      <c r="C21" s="55" t="s">
        <v>8</v>
      </c>
      <c r="D21" s="43" t="s">
        <v>19</v>
      </c>
      <c r="E21" s="43" t="s">
        <v>79</v>
      </c>
      <c r="F21" s="43" t="s">
        <v>19</v>
      </c>
      <c r="G21" s="43" t="s">
        <v>33</v>
      </c>
      <c r="H21" s="100"/>
      <c r="I21" s="44">
        <f>SUM(I22:I27)</f>
        <v>15905000</v>
      </c>
    </row>
    <row r="22" spans="1:9" ht="17.25" customHeight="1">
      <c r="A22" s="114" t="s">
        <v>80</v>
      </c>
      <c r="B22" s="184" t="s">
        <v>64</v>
      </c>
      <c r="C22" s="54" t="s">
        <v>8</v>
      </c>
      <c r="D22" s="8" t="s">
        <v>19</v>
      </c>
      <c r="E22" s="8" t="s">
        <v>79</v>
      </c>
      <c r="F22" s="8" t="s">
        <v>19</v>
      </c>
      <c r="G22" s="8" t="s">
        <v>33</v>
      </c>
      <c r="H22" s="98" t="s">
        <v>88</v>
      </c>
      <c r="I22" s="26">
        <v>15535000</v>
      </c>
    </row>
    <row r="23" spans="1:9" ht="112.5" customHeight="1">
      <c r="A23" s="190" t="s">
        <v>187</v>
      </c>
      <c r="B23" s="184" t="s">
        <v>64</v>
      </c>
      <c r="C23" s="54" t="s">
        <v>8</v>
      </c>
      <c r="D23" s="8" t="s">
        <v>19</v>
      </c>
      <c r="E23" s="8" t="s">
        <v>79</v>
      </c>
      <c r="F23" s="8" t="s">
        <v>19</v>
      </c>
      <c r="G23" s="8" t="s">
        <v>8</v>
      </c>
      <c r="H23" s="98" t="s">
        <v>88</v>
      </c>
      <c r="I23" s="26">
        <v>54000</v>
      </c>
    </row>
    <row r="24" spans="1:9" ht="34.5" customHeight="1">
      <c r="A24" s="74" t="s">
        <v>118</v>
      </c>
      <c r="B24" s="189" t="s">
        <v>64</v>
      </c>
      <c r="C24" s="54" t="s">
        <v>8</v>
      </c>
      <c r="D24" s="8" t="s">
        <v>19</v>
      </c>
      <c r="E24" s="8" t="s">
        <v>79</v>
      </c>
      <c r="F24" s="8" t="s">
        <v>19</v>
      </c>
      <c r="G24" s="8" t="s">
        <v>16</v>
      </c>
      <c r="H24" s="98" t="s">
        <v>88</v>
      </c>
      <c r="I24" s="26">
        <v>220000</v>
      </c>
    </row>
    <row r="25" spans="1:9" ht="40.5" customHeight="1">
      <c r="A25" s="114" t="s">
        <v>188</v>
      </c>
      <c r="B25" s="189" t="s">
        <v>64</v>
      </c>
      <c r="C25" s="54" t="s">
        <v>8</v>
      </c>
      <c r="D25" s="8" t="s">
        <v>19</v>
      </c>
      <c r="E25" s="8" t="s">
        <v>79</v>
      </c>
      <c r="F25" s="8" t="s">
        <v>19</v>
      </c>
      <c r="G25" s="8" t="s">
        <v>18</v>
      </c>
      <c r="H25" s="98" t="s">
        <v>88</v>
      </c>
      <c r="I25" s="26">
        <v>35000</v>
      </c>
    </row>
    <row r="26" spans="1:9" ht="244.5" customHeight="1">
      <c r="A26" s="227" t="s">
        <v>199</v>
      </c>
      <c r="B26" s="184" t="s">
        <v>64</v>
      </c>
      <c r="C26" s="93" t="s">
        <v>8</v>
      </c>
      <c r="D26" s="8" t="s">
        <v>19</v>
      </c>
      <c r="E26" s="8" t="s">
        <v>79</v>
      </c>
      <c r="F26" s="8" t="s">
        <v>19</v>
      </c>
      <c r="G26" s="8" t="s">
        <v>9</v>
      </c>
      <c r="H26" s="98" t="s">
        <v>88</v>
      </c>
      <c r="I26" s="26">
        <v>20000</v>
      </c>
    </row>
    <row r="27" spans="1:9" ht="31.5" customHeight="1">
      <c r="A27" s="114" t="s">
        <v>266</v>
      </c>
      <c r="B27" s="184" t="s">
        <v>64</v>
      </c>
      <c r="C27" s="54" t="s">
        <v>8</v>
      </c>
      <c r="D27" s="8" t="s">
        <v>19</v>
      </c>
      <c r="E27" s="8" t="s">
        <v>79</v>
      </c>
      <c r="F27" s="8" t="s">
        <v>19</v>
      </c>
      <c r="G27" s="8" t="s">
        <v>10</v>
      </c>
      <c r="H27" s="98" t="s">
        <v>88</v>
      </c>
      <c r="I27" s="26">
        <v>41000</v>
      </c>
    </row>
    <row r="28" spans="1:9" ht="28.5" customHeight="1">
      <c r="A28" s="48" t="s">
        <v>65</v>
      </c>
      <c r="B28" s="184" t="s">
        <v>64</v>
      </c>
      <c r="C28" s="55" t="s">
        <v>8</v>
      </c>
      <c r="D28" s="43" t="s">
        <v>19</v>
      </c>
      <c r="E28" s="43" t="s">
        <v>79</v>
      </c>
      <c r="F28" s="43" t="s">
        <v>11</v>
      </c>
      <c r="G28" s="43" t="s">
        <v>33</v>
      </c>
      <c r="H28" s="100"/>
      <c r="I28" s="44">
        <f>I29</f>
        <v>180000</v>
      </c>
    </row>
    <row r="29" spans="1:9" ht="24.75" customHeight="1">
      <c r="A29" s="114" t="s">
        <v>80</v>
      </c>
      <c r="B29" s="184" t="s">
        <v>64</v>
      </c>
      <c r="C29" s="93" t="s">
        <v>8</v>
      </c>
      <c r="D29" s="8" t="s">
        <v>19</v>
      </c>
      <c r="E29" s="8" t="s">
        <v>79</v>
      </c>
      <c r="F29" s="8" t="s">
        <v>11</v>
      </c>
      <c r="G29" s="8" t="s">
        <v>33</v>
      </c>
      <c r="H29" s="98" t="s">
        <v>88</v>
      </c>
      <c r="I29" s="26">
        <v>180000</v>
      </c>
    </row>
    <row r="30" spans="1:9" ht="24" customHeight="1">
      <c r="A30" s="113" t="s">
        <v>116</v>
      </c>
      <c r="B30" s="184" t="s">
        <v>64</v>
      </c>
      <c r="C30" s="55" t="s">
        <v>8</v>
      </c>
      <c r="D30" s="43" t="s">
        <v>19</v>
      </c>
      <c r="E30" s="43" t="s">
        <v>160</v>
      </c>
      <c r="F30" s="43" t="s">
        <v>19</v>
      </c>
      <c r="G30" s="43" t="s">
        <v>33</v>
      </c>
      <c r="H30" s="100"/>
      <c r="I30" s="44">
        <f>I31</f>
        <v>346000</v>
      </c>
    </row>
    <row r="31" spans="1:9" ht="17.25" customHeight="1">
      <c r="A31" s="77" t="s">
        <v>80</v>
      </c>
      <c r="B31" s="184" t="s">
        <v>64</v>
      </c>
      <c r="C31" s="54" t="s">
        <v>8</v>
      </c>
      <c r="D31" s="8" t="s">
        <v>19</v>
      </c>
      <c r="E31" s="8" t="s">
        <v>160</v>
      </c>
      <c r="F31" s="8" t="s">
        <v>19</v>
      </c>
      <c r="G31" s="8" t="s">
        <v>33</v>
      </c>
      <c r="H31" s="98" t="s">
        <v>88</v>
      </c>
      <c r="I31" s="26">
        <v>346000</v>
      </c>
    </row>
    <row r="32" spans="1:9" ht="17.25" customHeight="1">
      <c r="A32" s="78" t="s">
        <v>86</v>
      </c>
      <c r="B32" s="184" t="s">
        <v>64</v>
      </c>
      <c r="C32" s="55" t="s">
        <v>8</v>
      </c>
      <c r="D32" s="43" t="s">
        <v>19</v>
      </c>
      <c r="E32" s="43" t="s">
        <v>160</v>
      </c>
      <c r="F32" s="43" t="s">
        <v>15</v>
      </c>
      <c r="G32" s="43" t="s">
        <v>33</v>
      </c>
      <c r="H32" s="100"/>
      <c r="I32" s="44">
        <f>I33+I34</f>
        <v>69000</v>
      </c>
    </row>
    <row r="33" spans="1:9" ht="19.5" customHeight="1">
      <c r="A33" s="77" t="s">
        <v>80</v>
      </c>
      <c r="B33" s="184" t="s">
        <v>64</v>
      </c>
      <c r="C33" s="54" t="s">
        <v>8</v>
      </c>
      <c r="D33" s="8" t="s">
        <v>19</v>
      </c>
      <c r="E33" s="8" t="s">
        <v>160</v>
      </c>
      <c r="F33" s="8" t="s">
        <v>15</v>
      </c>
      <c r="G33" s="8" t="s">
        <v>33</v>
      </c>
      <c r="H33" s="98" t="s">
        <v>88</v>
      </c>
      <c r="I33" s="26">
        <v>65000</v>
      </c>
    </row>
    <row r="34" spans="1:9" ht="18.75" customHeight="1">
      <c r="A34" s="77" t="s">
        <v>215</v>
      </c>
      <c r="B34" s="184" t="s">
        <v>64</v>
      </c>
      <c r="C34" s="54" t="s">
        <v>8</v>
      </c>
      <c r="D34" s="8" t="s">
        <v>19</v>
      </c>
      <c r="E34" s="8" t="s">
        <v>160</v>
      </c>
      <c r="F34" s="8" t="s">
        <v>15</v>
      </c>
      <c r="G34" s="8" t="s">
        <v>33</v>
      </c>
      <c r="H34" s="98" t="s">
        <v>88</v>
      </c>
      <c r="I34" s="26">
        <v>4000</v>
      </c>
    </row>
    <row r="35" spans="1:9" ht="19.5" customHeight="1">
      <c r="A35" s="76" t="s">
        <v>117</v>
      </c>
      <c r="B35" s="184" t="s">
        <v>64</v>
      </c>
      <c r="C35" s="55" t="s">
        <v>8</v>
      </c>
      <c r="D35" s="43" t="s">
        <v>19</v>
      </c>
      <c r="E35" s="43" t="s">
        <v>160</v>
      </c>
      <c r="F35" s="43" t="s">
        <v>12</v>
      </c>
      <c r="G35" s="43" t="s">
        <v>33</v>
      </c>
      <c r="H35" s="100"/>
      <c r="I35" s="44">
        <f>I36</f>
        <v>89000</v>
      </c>
    </row>
    <row r="36" spans="1:9" ht="17.25" customHeight="1">
      <c r="A36" s="77" t="s">
        <v>80</v>
      </c>
      <c r="B36" s="184" t="s">
        <v>64</v>
      </c>
      <c r="C36" s="54" t="s">
        <v>8</v>
      </c>
      <c r="D36" s="8" t="s">
        <v>19</v>
      </c>
      <c r="E36" s="8" t="s">
        <v>160</v>
      </c>
      <c r="F36" s="8" t="s">
        <v>12</v>
      </c>
      <c r="G36" s="8" t="s">
        <v>33</v>
      </c>
      <c r="H36" s="98" t="s">
        <v>88</v>
      </c>
      <c r="I36" s="26">
        <v>89000</v>
      </c>
    </row>
    <row r="37" spans="1:9" ht="24.75" customHeight="1">
      <c r="A37" s="217" t="s">
        <v>186</v>
      </c>
      <c r="B37" s="184" t="s">
        <v>64</v>
      </c>
      <c r="C37" s="218" t="s">
        <v>8</v>
      </c>
      <c r="D37" s="211" t="s">
        <v>19</v>
      </c>
      <c r="E37" s="211" t="s">
        <v>160</v>
      </c>
      <c r="F37" s="211" t="s">
        <v>14</v>
      </c>
      <c r="G37" s="211" t="s">
        <v>33</v>
      </c>
      <c r="H37" s="211"/>
      <c r="I37" s="212">
        <f>I39+I38</f>
        <v>369000</v>
      </c>
    </row>
    <row r="38" spans="1:9" ht="17.25" customHeight="1">
      <c r="A38" s="182" t="s">
        <v>107</v>
      </c>
      <c r="B38" s="184" t="s">
        <v>64</v>
      </c>
      <c r="C38" s="54" t="s">
        <v>8</v>
      </c>
      <c r="D38" s="8" t="s">
        <v>19</v>
      </c>
      <c r="E38" s="8" t="s">
        <v>160</v>
      </c>
      <c r="F38" s="8" t="s">
        <v>14</v>
      </c>
      <c r="G38" s="8" t="s">
        <v>33</v>
      </c>
      <c r="H38" s="98" t="s">
        <v>109</v>
      </c>
      <c r="I38" s="26">
        <v>25000</v>
      </c>
    </row>
    <row r="39" spans="1:9" ht="16.5" customHeight="1">
      <c r="A39" s="77" t="s">
        <v>80</v>
      </c>
      <c r="B39" s="184" t="s">
        <v>64</v>
      </c>
      <c r="C39" s="54" t="s">
        <v>8</v>
      </c>
      <c r="D39" s="8" t="s">
        <v>19</v>
      </c>
      <c r="E39" s="8" t="s">
        <v>160</v>
      </c>
      <c r="F39" s="8" t="s">
        <v>14</v>
      </c>
      <c r="G39" s="8" t="s">
        <v>33</v>
      </c>
      <c r="H39" s="98" t="s">
        <v>88</v>
      </c>
      <c r="I39" s="26">
        <v>344000</v>
      </c>
    </row>
    <row r="40" spans="1:9" ht="12.75">
      <c r="A40" s="229" t="s">
        <v>200</v>
      </c>
      <c r="B40" s="184" t="s">
        <v>64</v>
      </c>
      <c r="C40" s="199" t="s">
        <v>8</v>
      </c>
      <c r="D40" s="200" t="s">
        <v>19</v>
      </c>
      <c r="E40" s="200" t="s">
        <v>32</v>
      </c>
      <c r="F40" s="200" t="s">
        <v>8</v>
      </c>
      <c r="G40" s="200" t="s">
        <v>33</v>
      </c>
      <c r="H40" s="201"/>
      <c r="I40" s="202">
        <f>I41</f>
        <v>281000</v>
      </c>
    </row>
    <row r="41" spans="1:9" ht="16.5" customHeight="1">
      <c r="A41" s="77" t="s">
        <v>80</v>
      </c>
      <c r="B41" s="184" t="s">
        <v>64</v>
      </c>
      <c r="C41" s="203" t="s">
        <v>8</v>
      </c>
      <c r="D41" s="204" t="s">
        <v>19</v>
      </c>
      <c r="E41" s="204" t="s">
        <v>32</v>
      </c>
      <c r="F41" s="204" t="s">
        <v>8</v>
      </c>
      <c r="G41" s="204" t="s">
        <v>33</v>
      </c>
      <c r="H41" s="205" t="s">
        <v>88</v>
      </c>
      <c r="I41" s="228">
        <v>281000</v>
      </c>
    </row>
    <row r="42" spans="1:9" ht="29.25" customHeight="1">
      <c r="A42" s="191" t="s">
        <v>142</v>
      </c>
      <c r="B42" s="184" t="s">
        <v>64</v>
      </c>
      <c r="C42" s="213" t="s">
        <v>8</v>
      </c>
      <c r="D42" s="214" t="s">
        <v>19</v>
      </c>
      <c r="E42" s="214" t="s">
        <v>143</v>
      </c>
      <c r="F42" s="214" t="s">
        <v>33</v>
      </c>
      <c r="G42" s="214" t="s">
        <v>33</v>
      </c>
      <c r="H42" s="215"/>
      <c r="I42" s="216">
        <f>I43</f>
        <v>11000</v>
      </c>
    </row>
    <row r="43" spans="1:9" ht="29.25" customHeight="1">
      <c r="A43" s="114" t="s">
        <v>113</v>
      </c>
      <c r="B43" s="184" t="s">
        <v>64</v>
      </c>
      <c r="C43" s="93" t="s">
        <v>8</v>
      </c>
      <c r="D43" s="8" t="s">
        <v>19</v>
      </c>
      <c r="E43" s="8" t="s">
        <v>143</v>
      </c>
      <c r="F43" s="8" t="s">
        <v>9</v>
      </c>
      <c r="G43" s="8" t="s">
        <v>16</v>
      </c>
      <c r="H43" s="98" t="s">
        <v>88</v>
      </c>
      <c r="I43" s="26">
        <v>11000</v>
      </c>
    </row>
    <row r="44" spans="1:9" ht="19.5" customHeight="1">
      <c r="A44" s="192" t="s">
        <v>144</v>
      </c>
      <c r="B44" s="184" t="s">
        <v>64</v>
      </c>
      <c r="C44" s="92" t="s">
        <v>8</v>
      </c>
      <c r="D44" s="43" t="s">
        <v>19</v>
      </c>
      <c r="E44" s="43" t="s">
        <v>145</v>
      </c>
      <c r="F44" s="43" t="s">
        <v>33</v>
      </c>
      <c r="G44" s="43" t="s">
        <v>33</v>
      </c>
      <c r="H44" s="100"/>
      <c r="I44" s="44">
        <f>I45</f>
        <v>66000</v>
      </c>
    </row>
    <row r="45" spans="1:9" ht="28.5" customHeight="1">
      <c r="A45" s="114" t="s">
        <v>146</v>
      </c>
      <c r="B45" s="184" t="s">
        <v>64</v>
      </c>
      <c r="C45" s="93" t="s">
        <v>8</v>
      </c>
      <c r="D45" s="8" t="s">
        <v>19</v>
      </c>
      <c r="E45" s="8" t="s">
        <v>145</v>
      </c>
      <c r="F45" s="8" t="s">
        <v>9</v>
      </c>
      <c r="G45" s="8" t="s">
        <v>8</v>
      </c>
      <c r="H45" s="98" t="s">
        <v>88</v>
      </c>
      <c r="I45" s="26">
        <v>66000</v>
      </c>
    </row>
    <row r="46" spans="1:9" ht="16.5" customHeight="1">
      <c r="A46" s="192" t="s">
        <v>147</v>
      </c>
      <c r="B46" s="184" t="s">
        <v>64</v>
      </c>
      <c r="C46" s="92" t="s">
        <v>8</v>
      </c>
      <c r="D46" s="43" t="s">
        <v>19</v>
      </c>
      <c r="E46" s="43" t="s">
        <v>148</v>
      </c>
      <c r="F46" s="43" t="s">
        <v>33</v>
      </c>
      <c r="G46" s="43" t="s">
        <v>33</v>
      </c>
      <c r="H46" s="100"/>
      <c r="I46" s="44">
        <f>I47</f>
        <v>11000</v>
      </c>
    </row>
    <row r="47" spans="1:9" ht="29.25" customHeight="1">
      <c r="A47" s="114" t="s">
        <v>114</v>
      </c>
      <c r="B47" s="184" t="s">
        <v>64</v>
      </c>
      <c r="C47" s="93" t="s">
        <v>8</v>
      </c>
      <c r="D47" s="8" t="s">
        <v>19</v>
      </c>
      <c r="E47" s="8" t="s">
        <v>148</v>
      </c>
      <c r="F47" s="8" t="s">
        <v>9</v>
      </c>
      <c r="G47" s="8" t="s">
        <v>18</v>
      </c>
      <c r="H47" s="98" t="s">
        <v>88</v>
      </c>
      <c r="I47" s="26">
        <v>11000</v>
      </c>
    </row>
    <row r="48" spans="1:9" ht="19.5" customHeight="1">
      <c r="A48" s="327" t="s">
        <v>274</v>
      </c>
      <c r="B48" s="184" t="s">
        <v>64</v>
      </c>
      <c r="C48" s="279" t="s">
        <v>8</v>
      </c>
      <c r="D48" s="222" t="s">
        <v>15</v>
      </c>
      <c r="E48" s="222"/>
      <c r="F48" s="222"/>
      <c r="G48" s="222"/>
      <c r="H48" s="329"/>
      <c r="I48" s="223">
        <f>I51</f>
        <v>4000</v>
      </c>
    </row>
    <row r="49" spans="1:9" ht="15" customHeight="1">
      <c r="A49" s="255" t="s">
        <v>119</v>
      </c>
      <c r="B49" s="184" t="s">
        <v>64</v>
      </c>
      <c r="C49" s="237" t="s">
        <v>8</v>
      </c>
      <c r="D49" s="238" t="s">
        <v>15</v>
      </c>
      <c r="E49" s="238" t="s">
        <v>31</v>
      </c>
      <c r="F49" s="238" t="s">
        <v>33</v>
      </c>
      <c r="G49" s="238" t="s">
        <v>33</v>
      </c>
      <c r="H49" s="239"/>
      <c r="I49" s="240">
        <f>I50</f>
        <v>4000</v>
      </c>
    </row>
    <row r="50" spans="1:9" ht="27.75" customHeight="1">
      <c r="A50" s="207" t="s">
        <v>275</v>
      </c>
      <c r="B50" s="184" t="s">
        <v>64</v>
      </c>
      <c r="C50" s="199" t="s">
        <v>8</v>
      </c>
      <c r="D50" s="200" t="s">
        <v>15</v>
      </c>
      <c r="E50" s="200" t="s">
        <v>31</v>
      </c>
      <c r="F50" s="200" t="s">
        <v>205</v>
      </c>
      <c r="G50" s="200" t="s">
        <v>33</v>
      </c>
      <c r="H50" s="201"/>
      <c r="I50" s="202">
        <f>I51</f>
        <v>4000</v>
      </c>
    </row>
    <row r="51" spans="1:9" ht="12" customHeight="1">
      <c r="A51" s="74" t="s">
        <v>80</v>
      </c>
      <c r="B51" s="184" t="s">
        <v>64</v>
      </c>
      <c r="C51" s="203" t="s">
        <v>8</v>
      </c>
      <c r="D51" s="204" t="s">
        <v>15</v>
      </c>
      <c r="E51" s="204" t="s">
        <v>31</v>
      </c>
      <c r="F51" s="204" t="s">
        <v>205</v>
      </c>
      <c r="G51" s="204" t="s">
        <v>33</v>
      </c>
      <c r="H51" s="205" t="s">
        <v>88</v>
      </c>
      <c r="I51" s="206">
        <v>4000</v>
      </c>
    </row>
    <row r="52" spans="1:9" ht="19.5" customHeight="1">
      <c r="A52" s="328" t="s">
        <v>276</v>
      </c>
      <c r="B52" s="184" t="s">
        <v>64</v>
      </c>
      <c r="C52" s="330" t="s">
        <v>8</v>
      </c>
      <c r="D52" s="7" t="s">
        <v>10</v>
      </c>
      <c r="E52" s="7"/>
      <c r="F52" s="7"/>
      <c r="G52" s="7"/>
      <c r="H52" s="7"/>
      <c r="I52" s="27">
        <f>I54</f>
        <v>95000</v>
      </c>
    </row>
    <row r="53" spans="1:9" ht="19.5" customHeight="1">
      <c r="A53" s="224" t="s">
        <v>277</v>
      </c>
      <c r="B53" s="184" t="s">
        <v>64</v>
      </c>
      <c r="C53" s="91" t="s">
        <v>8</v>
      </c>
      <c r="D53" s="13" t="s">
        <v>10</v>
      </c>
      <c r="E53" s="13" t="s">
        <v>279</v>
      </c>
      <c r="F53" s="13" t="s">
        <v>33</v>
      </c>
      <c r="G53" s="13" t="s">
        <v>33</v>
      </c>
      <c r="H53" s="13"/>
      <c r="I53" s="25">
        <f>I54</f>
        <v>95000</v>
      </c>
    </row>
    <row r="54" spans="1:9" ht="18" customHeight="1">
      <c r="A54" s="113" t="s">
        <v>278</v>
      </c>
      <c r="B54" s="184" t="s">
        <v>64</v>
      </c>
      <c r="C54" s="92" t="s">
        <v>8</v>
      </c>
      <c r="D54" s="43" t="s">
        <v>10</v>
      </c>
      <c r="E54" s="43" t="s">
        <v>279</v>
      </c>
      <c r="F54" s="43" t="s">
        <v>33</v>
      </c>
      <c r="G54" s="43" t="s">
        <v>16</v>
      </c>
      <c r="H54" s="43"/>
      <c r="I54" s="44">
        <f>I55</f>
        <v>95000</v>
      </c>
    </row>
    <row r="55" spans="1:9" ht="16.5" customHeight="1">
      <c r="A55" s="182" t="s">
        <v>80</v>
      </c>
      <c r="B55" s="184" t="s">
        <v>64</v>
      </c>
      <c r="C55" s="93" t="s">
        <v>8</v>
      </c>
      <c r="D55" s="8" t="s">
        <v>10</v>
      </c>
      <c r="E55" s="8" t="s">
        <v>279</v>
      </c>
      <c r="F55" s="8" t="s">
        <v>33</v>
      </c>
      <c r="G55" s="8" t="s">
        <v>16</v>
      </c>
      <c r="H55" s="8" t="s">
        <v>88</v>
      </c>
      <c r="I55" s="26">
        <v>95000</v>
      </c>
    </row>
    <row r="56" spans="1:9" ht="18.75" customHeight="1">
      <c r="A56" s="135" t="s">
        <v>97</v>
      </c>
      <c r="B56" s="184" t="s">
        <v>64</v>
      </c>
      <c r="C56" s="53" t="s">
        <v>8</v>
      </c>
      <c r="D56" s="7" t="s">
        <v>60</v>
      </c>
      <c r="E56" s="7"/>
      <c r="F56" s="7"/>
      <c r="G56" s="7"/>
      <c r="H56" s="133"/>
      <c r="I56" s="27">
        <f>I57</f>
        <v>1000000</v>
      </c>
    </row>
    <row r="57" spans="1:9" ht="15.75" customHeight="1">
      <c r="A57" s="136" t="s">
        <v>97</v>
      </c>
      <c r="B57" s="184" t="s">
        <v>64</v>
      </c>
      <c r="C57" s="116" t="s">
        <v>8</v>
      </c>
      <c r="D57" s="117" t="s">
        <v>60</v>
      </c>
      <c r="E57" s="117" t="s">
        <v>98</v>
      </c>
      <c r="F57" s="117" t="s">
        <v>33</v>
      </c>
      <c r="G57" s="117" t="s">
        <v>33</v>
      </c>
      <c r="H57" s="137"/>
      <c r="I57" s="25">
        <f>I58</f>
        <v>1000000</v>
      </c>
    </row>
    <row r="58" spans="1:9" ht="15.75" customHeight="1">
      <c r="A58" s="134" t="s">
        <v>99</v>
      </c>
      <c r="B58" s="184" t="s">
        <v>64</v>
      </c>
      <c r="C58" s="55" t="s">
        <v>8</v>
      </c>
      <c r="D58" s="43" t="s">
        <v>60</v>
      </c>
      <c r="E58" s="43" t="s">
        <v>98</v>
      </c>
      <c r="F58" s="43" t="s">
        <v>15</v>
      </c>
      <c r="G58" s="43" t="s">
        <v>33</v>
      </c>
      <c r="H58" s="100"/>
      <c r="I58" s="44">
        <f>I59</f>
        <v>1000000</v>
      </c>
    </row>
    <row r="59" spans="1:9" ht="15.75" customHeight="1">
      <c r="A59" s="138" t="s">
        <v>91</v>
      </c>
      <c r="B59" s="184" t="s">
        <v>64</v>
      </c>
      <c r="C59" s="118" t="s">
        <v>8</v>
      </c>
      <c r="D59" s="119" t="s">
        <v>60</v>
      </c>
      <c r="E59" s="119" t="s">
        <v>98</v>
      </c>
      <c r="F59" s="119" t="s">
        <v>15</v>
      </c>
      <c r="G59" s="119" t="s">
        <v>33</v>
      </c>
      <c r="H59" s="139" t="s">
        <v>92</v>
      </c>
      <c r="I59" s="26">
        <v>1000000</v>
      </c>
    </row>
    <row r="60" spans="1:9" ht="18.75" customHeight="1">
      <c r="A60" s="39" t="s">
        <v>24</v>
      </c>
      <c r="B60" s="184" t="s">
        <v>64</v>
      </c>
      <c r="C60" s="53" t="s">
        <v>8</v>
      </c>
      <c r="D60" s="7" t="s">
        <v>105</v>
      </c>
      <c r="E60" s="7"/>
      <c r="F60" s="7"/>
      <c r="G60" s="7"/>
      <c r="H60" s="133"/>
      <c r="I60" s="27">
        <f>I61+I66</f>
        <v>6126525.37</v>
      </c>
    </row>
    <row r="61" spans="1:9" ht="32.25" customHeight="1">
      <c r="A61" s="75" t="s">
        <v>78</v>
      </c>
      <c r="B61" s="184" t="s">
        <v>64</v>
      </c>
      <c r="C61" s="52" t="s">
        <v>8</v>
      </c>
      <c r="D61" s="13" t="s">
        <v>105</v>
      </c>
      <c r="E61" s="13" t="s">
        <v>79</v>
      </c>
      <c r="F61" s="13" t="s">
        <v>33</v>
      </c>
      <c r="G61" s="13" t="s">
        <v>33</v>
      </c>
      <c r="H61" s="99"/>
      <c r="I61" s="25">
        <f>I62+I64</f>
        <v>5691468.67</v>
      </c>
    </row>
    <row r="62" spans="1:9" ht="17.25" customHeight="1">
      <c r="A62" s="48" t="s">
        <v>3</v>
      </c>
      <c r="B62" s="184" t="s">
        <v>64</v>
      </c>
      <c r="C62" s="55" t="s">
        <v>8</v>
      </c>
      <c r="D62" s="43" t="s">
        <v>105</v>
      </c>
      <c r="E62" s="43" t="s">
        <v>79</v>
      </c>
      <c r="F62" s="43" t="s">
        <v>19</v>
      </c>
      <c r="G62" s="43" t="s">
        <v>33</v>
      </c>
      <c r="H62" s="100"/>
      <c r="I62" s="44">
        <f>I63</f>
        <v>1483468.6700000002</v>
      </c>
    </row>
    <row r="63" spans="1:9" ht="16.5" customHeight="1">
      <c r="A63" s="74" t="s">
        <v>80</v>
      </c>
      <c r="B63" s="184" t="s">
        <v>64</v>
      </c>
      <c r="C63" s="54" t="s">
        <v>8</v>
      </c>
      <c r="D63" s="8" t="s">
        <v>105</v>
      </c>
      <c r="E63" s="8" t="s">
        <v>79</v>
      </c>
      <c r="F63" s="8" t="s">
        <v>19</v>
      </c>
      <c r="G63" s="8" t="s">
        <v>33</v>
      </c>
      <c r="H63" s="98" t="s">
        <v>88</v>
      </c>
      <c r="I63" s="26">
        <f>1236544.58+250000-75.91-3000</f>
        <v>1483468.6700000002</v>
      </c>
    </row>
    <row r="64" spans="1:9" ht="13.5" customHeight="1">
      <c r="A64" s="198" t="s">
        <v>175</v>
      </c>
      <c r="B64" s="184" t="s">
        <v>64</v>
      </c>
      <c r="C64" s="199" t="s">
        <v>8</v>
      </c>
      <c r="D64" s="200" t="s">
        <v>105</v>
      </c>
      <c r="E64" s="200" t="s">
        <v>79</v>
      </c>
      <c r="F64" s="200" t="s">
        <v>19</v>
      </c>
      <c r="G64" s="200" t="s">
        <v>15</v>
      </c>
      <c r="H64" s="201"/>
      <c r="I64" s="202">
        <f>I65</f>
        <v>4208000</v>
      </c>
    </row>
    <row r="65" spans="1:9" ht="15.75" customHeight="1">
      <c r="A65" s="74" t="s">
        <v>176</v>
      </c>
      <c r="B65" s="184" t="s">
        <v>64</v>
      </c>
      <c r="C65" s="203" t="s">
        <v>8</v>
      </c>
      <c r="D65" s="204" t="s">
        <v>105</v>
      </c>
      <c r="E65" s="204" t="s">
        <v>79</v>
      </c>
      <c r="F65" s="204" t="s">
        <v>19</v>
      </c>
      <c r="G65" s="204" t="s">
        <v>15</v>
      </c>
      <c r="H65" s="205" t="s">
        <v>88</v>
      </c>
      <c r="I65" s="206">
        <v>4208000</v>
      </c>
    </row>
    <row r="66" spans="1:9" ht="18" customHeight="1">
      <c r="A66" s="82" t="s">
        <v>59</v>
      </c>
      <c r="B66" s="184" t="s">
        <v>64</v>
      </c>
      <c r="C66" s="63" t="s">
        <v>8</v>
      </c>
      <c r="D66" s="20" t="s">
        <v>105</v>
      </c>
      <c r="E66" s="20" t="s">
        <v>58</v>
      </c>
      <c r="F66" s="20" t="s">
        <v>33</v>
      </c>
      <c r="G66" s="20" t="s">
        <v>33</v>
      </c>
      <c r="H66" s="140"/>
      <c r="I66" s="25">
        <f>I68</f>
        <v>435056.7</v>
      </c>
    </row>
    <row r="67" spans="1:9" ht="28.5" customHeight="1">
      <c r="A67" s="48" t="s">
        <v>170</v>
      </c>
      <c r="B67" s="184" t="s">
        <v>64</v>
      </c>
      <c r="C67" s="64" t="s">
        <v>8</v>
      </c>
      <c r="D67" s="43" t="s">
        <v>105</v>
      </c>
      <c r="E67" s="43" t="s">
        <v>58</v>
      </c>
      <c r="F67" s="43" t="s">
        <v>10</v>
      </c>
      <c r="G67" s="43" t="s">
        <v>33</v>
      </c>
      <c r="H67" s="100"/>
      <c r="I67" s="44">
        <f>I68</f>
        <v>435056.7</v>
      </c>
    </row>
    <row r="68" spans="1:9" ht="17.25" customHeight="1">
      <c r="A68" s="74" t="s">
        <v>80</v>
      </c>
      <c r="B68" s="184" t="s">
        <v>64</v>
      </c>
      <c r="C68" s="65" t="s">
        <v>8</v>
      </c>
      <c r="D68" s="8" t="s">
        <v>105</v>
      </c>
      <c r="E68" s="8" t="s">
        <v>58</v>
      </c>
      <c r="F68" s="8" t="s">
        <v>10</v>
      </c>
      <c r="G68" s="8" t="s">
        <v>33</v>
      </c>
      <c r="H68" s="98" t="s">
        <v>88</v>
      </c>
      <c r="I68" s="26">
        <v>435056.7</v>
      </c>
    </row>
    <row r="69" spans="1:9" ht="16.5" customHeight="1">
      <c r="A69" s="120" t="s">
        <v>137</v>
      </c>
      <c r="B69" s="185" t="s">
        <v>64</v>
      </c>
      <c r="C69" s="121" t="s">
        <v>16</v>
      </c>
      <c r="D69" s="121"/>
      <c r="E69" s="167"/>
      <c r="F69" s="174"/>
      <c r="G69" s="174"/>
      <c r="H69" s="168"/>
      <c r="I69" s="175">
        <f>I70</f>
        <v>562000</v>
      </c>
    </row>
    <row r="70" spans="1:9" ht="21.75" customHeight="1">
      <c r="A70" s="176" t="s">
        <v>138</v>
      </c>
      <c r="B70" s="184" t="s">
        <v>64</v>
      </c>
      <c r="C70" s="177" t="s">
        <v>16</v>
      </c>
      <c r="D70" s="7" t="s">
        <v>18</v>
      </c>
      <c r="E70" s="7"/>
      <c r="F70" s="7"/>
      <c r="G70" s="7"/>
      <c r="H70" s="178"/>
      <c r="I70" s="27">
        <f>I71</f>
        <v>562000</v>
      </c>
    </row>
    <row r="71" spans="1:9" ht="16.5" customHeight="1">
      <c r="A71" s="160" t="s">
        <v>119</v>
      </c>
      <c r="B71" s="184" t="s">
        <v>64</v>
      </c>
      <c r="C71" s="179" t="s">
        <v>16</v>
      </c>
      <c r="D71" s="20" t="s">
        <v>18</v>
      </c>
      <c r="E71" s="20" t="s">
        <v>31</v>
      </c>
      <c r="F71" s="20" t="s">
        <v>33</v>
      </c>
      <c r="G71" s="20" t="s">
        <v>33</v>
      </c>
      <c r="H71" s="180"/>
      <c r="I71" s="25">
        <f>I72</f>
        <v>562000</v>
      </c>
    </row>
    <row r="72" spans="1:9" ht="27" customHeight="1">
      <c r="A72" s="113" t="s">
        <v>108</v>
      </c>
      <c r="B72" s="184" t="s">
        <v>64</v>
      </c>
      <c r="C72" s="55" t="s">
        <v>16</v>
      </c>
      <c r="D72" s="43" t="s">
        <v>18</v>
      </c>
      <c r="E72" s="43" t="s">
        <v>31</v>
      </c>
      <c r="F72" s="43" t="s">
        <v>71</v>
      </c>
      <c r="G72" s="43" t="s">
        <v>33</v>
      </c>
      <c r="H72" s="181"/>
      <c r="I72" s="44">
        <f>I73</f>
        <v>562000</v>
      </c>
    </row>
    <row r="73" spans="1:9" ht="16.5" customHeight="1">
      <c r="A73" s="182" t="s">
        <v>107</v>
      </c>
      <c r="B73" s="184" t="s">
        <v>64</v>
      </c>
      <c r="C73" s="54" t="s">
        <v>16</v>
      </c>
      <c r="D73" s="8" t="s">
        <v>18</v>
      </c>
      <c r="E73" s="8" t="s">
        <v>31</v>
      </c>
      <c r="F73" s="8" t="s">
        <v>71</v>
      </c>
      <c r="G73" s="8" t="s">
        <v>33</v>
      </c>
      <c r="H73" s="183" t="s">
        <v>109</v>
      </c>
      <c r="I73" s="26">
        <v>562000</v>
      </c>
    </row>
    <row r="74" spans="1:9" ht="18" customHeight="1">
      <c r="A74" s="299" t="s">
        <v>253</v>
      </c>
      <c r="B74" s="185" t="s">
        <v>64</v>
      </c>
      <c r="C74" s="301" t="s">
        <v>18</v>
      </c>
      <c r="D74" s="302"/>
      <c r="E74" s="167"/>
      <c r="F74" s="167"/>
      <c r="G74" s="167"/>
      <c r="H74" s="167"/>
      <c r="I74" s="175">
        <f>I75</f>
        <v>0</v>
      </c>
    </row>
    <row r="75" spans="1:9" ht="18" customHeight="1">
      <c r="A75" s="300" t="s">
        <v>254</v>
      </c>
      <c r="B75" s="184" t="s">
        <v>64</v>
      </c>
      <c r="C75" s="303" t="s">
        <v>18</v>
      </c>
      <c r="D75" s="304" t="s">
        <v>14</v>
      </c>
      <c r="E75" s="305"/>
      <c r="F75" s="7"/>
      <c r="G75" s="7"/>
      <c r="H75" s="178"/>
      <c r="I75" s="306">
        <f>I76</f>
        <v>0</v>
      </c>
    </row>
    <row r="76" spans="1:9" ht="40.5" customHeight="1">
      <c r="A76" s="230" t="s">
        <v>255</v>
      </c>
      <c r="B76" s="184" t="s">
        <v>64</v>
      </c>
      <c r="C76" s="288" t="s">
        <v>18</v>
      </c>
      <c r="D76" s="289" t="s">
        <v>14</v>
      </c>
      <c r="E76" s="290" t="s">
        <v>4</v>
      </c>
      <c r="F76" s="289" t="s">
        <v>251</v>
      </c>
      <c r="G76" s="289" t="s">
        <v>33</v>
      </c>
      <c r="H76" s="291"/>
      <c r="I76" s="292">
        <f>I77</f>
        <v>0</v>
      </c>
    </row>
    <row r="77" spans="1:9" ht="19.5" customHeight="1">
      <c r="A77" s="77" t="s">
        <v>107</v>
      </c>
      <c r="B77" s="184" t="s">
        <v>64</v>
      </c>
      <c r="C77" s="293" t="s">
        <v>18</v>
      </c>
      <c r="D77" s="294" t="s">
        <v>14</v>
      </c>
      <c r="E77" s="295" t="s">
        <v>4</v>
      </c>
      <c r="F77" s="294" t="s">
        <v>251</v>
      </c>
      <c r="G77" s="294" t="s">
        <v>33</v>
      </c>
      <c r="H77" s="296" t="s">
        <v>109</v>
      </c>
      <c r="I77" s="297"/>
    </row>
    <row r="78" spans="1:9" ht="17.25" customHeight="1">
      <c r="A78" s="120" t="s">
        <v>55</v>
      </c>
      <c r="B78" s="185" t="s">
        <v>64</v>
      </c>
      <c r="C78" s="121" t="s">
        <v>19</v>
      </c>
      <c r="D78" s="122"/>
      <c r="E78" s="110"/>
      <c r="F78" s="123"/>
      <c r="G78" s="123"/>
      <c r="H78" s="141"/>
      <c r="I78" s="28">
        <f>I79+I84</f>
        <v>12499871</v>
      </c>
    </row>
    <row r="79" spans="1:9" ht="24" customHeight="1">
      <c r="A79" s="307" t="s">
        <v>256</v>
      </c>
      <c r="B79" s="184" t="s">
        <v>64</v>
      </c>
      <c r="C79" s="308" t="s">
        <v>19</v>
      </c>
      <c r="D79" s="308" t="s">
        <v>12</v>
      </c>
      <c r="E79" s="280"/>
      <c r="F79" s="281"/>
      <c r="G79" s="281"/>
      <c r="H79" s="309"/>
      <c r="I79" s="223">
        <f>I80+I82</f>
        <v>9433000</v>
      </c>
    </row>
    <row r="80" spans="1:9" ht="26.25" customHeight="1">
      <c r="A80" s="230" t="s">
        <v>257</v>
      </c>
      <c r="B80" s="184" t="s">
        <v>64</v>
      </c>
      <c r="C80" s="270" t="s">
        <v>19</v>
      </c>
      <c r="D80" s="270" t="s">
        <v>12</v>
      </c>
      <c r="E80" s="271" t="s">
        <v>226</v>
      </c>
      <c r="F80" s="284" t="s">
        <v>9</v>
      </c>
      <c r="G80" s="284" t="s">
        <v>16</v>
      </c>
      <c r="H80" s="272"/>
      <c r="I80" s="202">
        <f>I81</f>
        <v>9270000</v>
      </c>
    </row>
    <row r="81" spans="1:9" ht="18.75" customHeight="1">
      <c r="A81" s="208" t="s">
        <v>107</v>
      </c>
      <c r="B81" s="184" t="s">
        <v>64</v>
      </c>
      <c r="C81" s="285" t="s">
        <v>19</v>
      </c>
      <c r="D81" s="286" t="s">
        <v>12</v>
      </c>
      <c r="E81" s="287" t="s">
        <v>226</v>
      </c>
      <c r="F81" s="287" t="s">
        <v>9</v>
      </c>
      <c r="G81" s="287" t="s">
        <v>16</v>
      </c>
      <c r="H81" s="287" t="s">
        <v>109</v>
      </c>
      <c r="I81" s="206">
        <v>9270000</v>
      </c>
    </row>
    <row r="82" spans="1:9" ht="28.5" customHeight="1">
      <c r="A82" s="230" t="s">
        <v>280</v>
      </c>
      <c r="B82" s="184" t="s">
        <v>64</v>
      </c>
      <c r="C82" s="270" t="s">
        <v>19</v>
      </c>
      <c r="D82" s="270" t="s">
        <v>12</v>
      </c>
      <c r="E82" s="271" t="s">
        <v>226</v>
      </c>
      <c r="F82" s="284" t="s">
        <v>281</v>
      </c>
      <c r="G82" s="284" t="s">
        <v>33</v>
      </c>
      <c r="H82" s="272"/>
      <c r="I82" s="202">
        <f>I83</f>
        <v>163000</v>
      </c>
    </row>
    <row r="83" spans="1:9" ht="16.5" customHeight="1">
      <c r="A83" s="208" t="s">
        <v>107</v>
      </c>
      <c r="B83" s="184" t="s">
        <v>64</v>
      </c>
      <c r="C83" s="285" t="s">
        <v>19</v>
      </c>
      <c r="D83" s="286" t="s">
        <v>12</v>
      </c>
      <c r="E83" s="287" t="s">
        <v>226</v>
      </c>
      <c r="F83" s="287" t="s">
        <v>281</v>
      </c>
      <c r="G83" s="287" t="s">
        <v>33</v>
      </c>
      <c r="H83" s="287" t="s">
        <v>109</v>
      </c>
      <c r="I83" s="206">
        <v>163000</v>
      </c>
    </row>
    <row r="84" spans="1:9" ht="17.25" customHeight="1">
      <c r="A84" s="124" t="s">
        <v>101</v>
      </c>
      <c r="B84" s="184" t="s">
        <v>64</v>
      </c>
      <c r="C84" s="57" t="s">
        <v>19</v>
      </c>
      <c r="D84" s="89" t="s">
        <v>13</v>
      </c>
      <c r="E84" s="7"/>
      <c r="F84" s="10"/>
      <c r="G84" s="10"/>
      <c r="H84" s="133"/>
      <c r="I84" s="27">
        <f>I85+I87+I89+I92</f>
        <v>3066871</v>
      </c>
    </row>
    <row r="85" spans="1:9" ht="16.5" customHeight="1">
      <c r="A85" s="268" t="s">
        <v>234</v>
      </c>
      <c r="B85" s="184" t="s">
        <v>64</v>
      </c>
      <c r="C85" s="260" t="s">
        <v>19</v>
      </c>
      <c r="D85" s="261" t="s">
        <v>13</v>
      </c>
      <c r="E85" s="262" t="s">
        <v>235</v>
      </c>
      <c r="F85" s="263" t="s">
        <v>33</v>
      </c>
      <c r="G85" s="263" t="s">
        <v>33</v>
      </c>
      <c r="H85" s="264"/>
      <c r="I85" s="245">
        <f>I86</f>
        <v>496000</v>
      </c>
    </row>
    <row r="86" spans="1:9" ht="18" customHeight="1">
      <c r="A86" s="74" t="s">
        <v>80</v>
      </c>
      <c r="B86" s="184" t="s">
        <v>64</v>
      </c>
      <c r="C86" s="265" t="s">
        <v>19</v>
      </c>
      <c r="D86" s="266" t="s">
        <v>13</v>
      </c>
      <c r="E86" s="267" t="s">
        <v>235</v>
      </c>
      <c r="F86" s="236" t="s">
        <v>33</v>
      </c>
      <c r="G86" s="236" t="s">
        <v>33</v>
      </c>
      <c r="H86" s="205" t="s">
        <v>88</v>
      </c>
      <c r="I86" s="206">
        <v>496000</v>
      </c>
    </row>
    <row r="87" spans="1:9" ht="30" customHeight="1">
      <c r="A87" s="198" t="s">
        <v>282</v>
      </c>
      <c r="B87" s="184" t="s">
        <v>64</v>
      </c>
      <c r="C87" s="260" t="s">
        <v>19</v>
      </c>
      <c r="D87" s="261" t="s">
        <v>13</v>
      </c>
      <c r="E87" s="262" t="s">
        <v>283</v>
      </c>
      <c r="F87" s="263" t="s">
        <v>8</v>
      </c>
      <c r="G87" s="263" t="s">
        <v>33</v>
      </c>
      <c r="H87" s="264"/>
      <c r="I87" s="245">
        <f>I88</f>
        <v>2213337</v>
      </c>
    </row>
    <row r="88" spans="1:9" ht="19.5" customHeight="1">
      <c r="A88" s="74" t="s">
        <v>80</v>
      </c>
      <c r="B88" s="184" t="s">
        <v>64</v>
      </c>
      <c r="C88" s="265" t="s">
        <v>19</v>
      </c>
      <c r="D88" s="266" t="s">
        <v>13</v>
      </c>
      <c r="E88" s="267" t="s">
        <v>283</v>
      </c>
      <c r="F88" s="236" t="s">
        <v>8</v>
      </c>
      <c r="G88" s="236" t="s">
        <v>33</v>
      </c>
      <c r="H88" s="205" t="s">
        <v>88</v>
      </c>
      <c r="I88" s="206">
        <v>2213337</v>
      </c>
    </row>
    <row r="89" spans="1:9" ht="14.25" customHeight="1">
      <c r="A89" s="255" t="s">
        <v>225</v>
      </c>
      <c r="B89" s="184" t="s">
        <v>64</v>
      </c>
      <c r="C89" s="237" t="s">
        <v>19</v>
      </c>
      <c r="D89" s="238" t="s">
        <v>13</v>
      </c>
      <c r="E89" s="238" t="s">
        <v>226</v>
      </c>
      <c r="F89" s="238" t="s">
        <v>33</v>
      </c>
      <c r="G89" s="238" t="s">
        <v>33</v>
      </c>
      <c r="H89" s="239"/>
      <c r="I89" s="240">
        <f>I90</f>
        <v>303334</v>
      </c>
    </row>
    <row r="90" spans="1:9" ht="28.5" customHeight="1">
      <c r="A90" s="198" t="s">
        <v>233</v>
      </c>
      <c r="B90" s="184" t="s">
        <v>64</v>
      </c>
      <c r="C90" s="260" t="s">
        <v>19</v>
      </c>
      <c r="D90" s="261" t="s">
        <v>13</v>
      </c>
      <c r="E90" s="262" t="s">
        <v>226</v>
      </c>
      <c r="F90" s="263" t="s">
        <v>12</v>
      </c>
      <c r="G90" s="263" t="s">
        <v>33</v>
      </c>
      <c r="H90" s="264"/>
      <c r="I90" s="245">
        <f>I91</f>
        <v>303334</v>
      </c>
    </row>
    <row r="91" spans="1:9" ht="18" customHeight="1">
      <c r="A91" s="74" t="s">
        <v>215</v>
      </c>
      <c r="B91" s="184" t="s">
        <v>64</v>
      </c>
      <c r="C91" s="265" t="s">
        <v>19</v>
      </c>
      <c r="D91" s="266" t="s">
        <v>13</v>
      </c>
      <c r="E91" s="267" t="s">
        <v>226</v>
      </c>
      <c r="F91" s="236" t="s">
        <v>12</v>
      </c>
      <c r="G91" s="236" t="s">
        <v>33</v>
      </c>
      <c r="H91" s="205" t="s">
        <v>88</v>
      </c>
      <c r="I91" s="206">
        <v>303334</v>
      </c>
    </row>
    <row r="92" spans="1:9" ht="17.25" customHeight="1">
      <c r="A92" s="82" t="s">
        <v>59</v>
      </c>
      <c r="B92" s="184" t="s">
        <v>64</v>
      </c>
      <c r="C92" s="63" t="s">
        <v>19</v>
      </c>
      <c r="D92" s="20" t="s">
        <v>13</v>
      </c>
      <c r="E92" s="20" t="s">
        <v>58</v>
      </c>
      <c r="F92" s="20" t="s">
        <v>33</v>
      </c>
      <c r="G92" s="20" t="s">
        <v>33</v>
      </c>
      <c r="H92" s="140"/>
      <c r="I92" s="25">
        <f>I93+I96</f>
        <v>54200</v>
      </c>
    </row>
    <row r="93" spans="1:9" ht="18" customHeight="1">
      <c r="A93" s="196" t="s">
        <v>171</v>
      </c>
      <c r="B93" s="184" t="s">
        <v>64</v>
      </c>
      <c r="C93" s="45" t="s">
        <v>19</v>
      </c>
      <c r="D93" s="88" t="s">
        <v>13</v>
      </c>
      <c r="E93" s="43" t="s">
        <v>58</v>
      </c>
      <c r="F93" s="46" t="s">
        <v>19</v>
      </c>
      <c r="G93" s="46" t="s">
        <v>33</v>
      </c>
      <c r="H93" s="100"/>
      <c r="I93" s="44">
        <f>I94</f>
        <v>53000</v>
      </c>
    </row>
    <row r="94" spans="1:9" ht="17.25" customHeight="1">
      <c r="A94" s="114" t="s">
        <v>80</v>
      </c>
      <c r="B94" s="184" t="s">
        <v>64</v>
      </c>
      <c r="C94" s="22" t="s">
        <v>19</v>
      </c>
      <c r="D94" s="8" t="s">
        <v>13</v>
      </c>
      <c r="E94" s="8" t="s">
        <v>58</v>
      </c>
      <c r="F94" s="9" t="s">
        <v>19</v>
      </c>
      <c r="G94" s="9" t="s">
        <v>33</v>
      </c>
      <c r="H94" s="8" t="s">
        <v>88</v>
      </c>
      <c r="I94" s="26">
        <v>53000</v>
      </c>
    </row>
    <row r="95" spans="1:9" ht="28.5" customHeight="1">
      <c r="A95" s="159" t="s">
        <v>192</v>
      </c>
      <c r="B95" s="184" t="s">
        <v>64</v>
      </c>
      <c r="C95" s="45" t="s">
        <v>19</v>
      </c>
      <c r="D95" s="43" t="s">
        <v>13</v>
      </c>
      <c r="E95" s="43" t="s">
        <v>58</v>
      </c>
      <c r="F95" s="46" t="s">
        <v>13</v>
      </c>
      <c r="G95" s="46" t="s">
        <v>33</v>
      </c>
      <c r="H95" s="43"/>
      <c r="I95" s="44">
        <f>I96</f>
        <v>1200</v>
      </c>
    </row>
    <row r="96" spans="1:9" ht="24" customHeight="1">
      <c r="A96" s="114" t="s">
        <v>80</v>
      </c>
      <c r="B96" s="184" t="s">
        <v>64</v>
      </c>
      <c r="C96" s="22" t="s">
        <v>19</v>
      </c>
      <c r="D96" s="8" t="s">
        <v>13</v>
      </c>
      <c r="E96" s="8" t="s">
        <v>58</v>
      </c>
      <c r="F96" s="9" t="s">
        <v>13</v>
      </c>
      <c r="G96" s="9" t="s">
        <v>33</v>
      </c>
      <c r="H96" s="8" t="s">
        <v>88</v>
      </c>
      <c r="I96" s="26">
        <f>600000-598800</f>
        <v>1200</v>
      </c>
    </row>
    <row r="97" spans="1:9" ht="15.75" customHeight="1">
      <c r="A97" s="79" t="s">
        <v>50</v>
      </c>
      <c r="B97" s="185" t="s">
        <v>64</v>
      </c>
      <c r="C97" s="60" t="s">
        <v>15</v>
      </c>
      <c r="D97" s="17"/>
      <c r="E97" s="17"/>
      <c r="F97" s="17"/>
      <c r="G97" s="17"/>
      <c r="H97" s="142"/>
      <c r="I97" s="28">
        <f>I98+I101+I114+I118</f>
        <v>81016385.4</v>
      </c>
    </row>
    <row r="98" spans="1:9" ht="17.25" customHeight="1">
      <c r="A98" s="220" t="s">
        <v>236</v>
      </c>
      <c r="B98" s="184" t="s">
        <v>64</v>
      </c>
      <c r="C98" s="221" t="s">
        <v>15</v>
      </c>
      <c r="D98" s="231" t="s">
        <v>8</v>
      </c>
      <c r="E98" s="222"/>
      <c r="F98" s="222"/>
      <c r="G98" s="222"/>
      <c r="H98" s="232"/>
      <c r="I98" s="223">
        <f>I99</f>
        <v>10287526.2</v>
      </c>
    </row>
    <row r="99" spans="1:9" ht="33.75" customHeight="1">
      <c r="A99" s="269" t="s">
        <v>237</v>
      </c>
      <c r="B99" s="184" t="s">
        <v>64</v>
      </c>
      <c r="C99" s="270" t="s">
        <v>15</v>
      </c>
      <c r="D99" s="271" t="s">
        <v>8</v>
      </c>
      <c r="E99" s="271" t="s">
        <v>238</v>
      </c>
      <c r="F99" s="271" t="s">
        <v>8</v>
      </c>
      <c r="G99" s="271" t="s">
        <v>19</v>
      </c>
      <c r="H99" s="272"/>
      <c r="I99" s="202">
        <f>I100</f>
        <v>10287526.2</v>
      </c>
    </row>
    <row r="100" spans="1:9" ht="39.75" customHeight="1">
      <c r="A100" s="273" t="s">
        <v>239</v>
      </c>
      <c r="B100" s="184" t="s">
        <v>64</v>
      </c>
      <c r="C100" s="265" t="s">
        <v>15</v>
      </c>
      <c r="D100" s="274" t="s">
        <v>8</v>
      </c>
      <c r="E100" s="274" t="s">
        <v>238</v>
      </c>
      <c r="F100" s="274" t="s">
        <v>8</v>
      </c>
      <c r="G100" s="274" t="s">
        <v>19</v>
      </c>
      <c r="H100" s="275" t="s">
        <v>240</v>
      </c>
      <c r="I100" s="206">
        <v>10287526.2</v>
      </c>
    </row>
    <row r="101" spans="1:9" ht="16.5" customHeight="1">
      <c r="A101" s="220" t="s">
        <v>201</v>
      </c>
      <c r="B101" s="184" t="s">
        <v>64</v>
      </c>
      <c r="C101" s="221" t="s">
        <v>15</v>
      </c>
      <c r="D101" s="231" t="s">
        <v>16</v>
      </c>
      <c r="E101" s="222"/>
      <c r="F101" s="222"/>
      <c r="G101" s="222"/>
      <c r="H101" s="232"/>
      <c r="I101" s="223">
        <f>I102+I104+I106+I108+I112</f>
        <v>70536915.9</v>
      </c>
    </row>
    <row r="102" spans="1:9" ht="26.25" customHeight="1">
      <c r="A102" s="230" t="s">
        <v>206</v>
      </c>
      <c r="B102" s="184" t="s">
        <v>64</v>
      </c>
      <c r="C102" s="233" t="s">
        <v>15</v>
      </c>
      <c r="D102" s="234" t="s">
        <v>16</v>
      </c>
      <c r="E102" s="200" t="s">
        <v>204</v>
      </c>
      <c r="F102" s="200" t="s">
        <v>205</v>
      </c>
      <c r="G102" s="200" t="s">
        <v>33</v>
      </c>
      <c r="H102" s="209"/>
      <c r="I102" s="202">
        <f>I103</f>
        <v>55138000</v>
      </c>
    </row>
    <row r="103" spans="1:9" ht="12.75" customHeight="1">
      <c r="A103" s="77" t="s">
        <v>107</v>
      </c>
      <c r="B103" s="184" t="s">
        <v>64</v>
      </c>
      <c r="C103" s="235" t="s">
        <v>15</v>
      </c>
      <c r="D103" s="236" t="s">
        <v>16</v>
      </c>
      <c r="E103" s="204" t="s">
        <v>204</v>
      </c>
      <c r="F103" s="204" t="s">
        <v>205</v>
      </c>
      <c r="G103" s="204" t="s">
        <v>33</v>
      </c>
      <c r="H103" s="210" t="s">
        <v>109</v>
      </c>
      <c r="I103" s="206">
        <v>55138000</v>
      </c>
    </row>
    <row r="104" spans="1:9" ht="15.75" customHeight="1">
      <c r="A104" s="230" t="s">
        <v>202</v>
      </c>
      <c r="B104" s="184" t="s">
        <v>64</v>
      </c>
      <c r="C104" s="233" t="s">
        <v>15</v>
      </c>
      <c r="D104" s="234" t="s">
        <v>16</v>
      </c>
      <c r="E104" s="200" t="s">
        <v>32</v>
      </c>
      <c r="F104" s="200" t="s">
        <v>203</v>
      </c>
      <c r="G104" s="200" t="s">
        <v>33</v>
      </c>
      <c r="H104" s="209"/>
      <c r="I104" s="202">
        <f>I105</f>
        <v>5500000</v>
      </c>
    </row>
    <row r="105" spans="1:9" ht="20.25" customHeight="1">
      <c r="A105" s="77" t="s">
        <v>229</v>
      </c>
      <c r="B105" s="184" t="s">
        <v>64</v>
      </c>
      <c r="C105" s="235" t="s">
        <v>15</v>
      </c>
      <c r="D105" s="236" t="s">
        <v>16</v>
      </c>
      <c r="E105" s="204" t="s">
        <v>32</v>
      </c>
      <c r="F105" s="204" t="s">
        <v>203</v>
      </c>
      <c r="G105" s="204" t="s">
        <v>33</v>
      </c>
      <c r="H105" s="210" t="s">
        <v>109</v>
      </c>
      <c r="I105" s="206">
        <v>5500000</v>
      </c>
    </row>
    <row r="106" spans="1:9" ht="37.5" customHeight="1">
      <c r="A106" s="230" t="s">
        <v>252</v>
      </c>
      <c r="B106" s="184" t="s">
        <v>64</v>
      </c>
      <c r="C106" s="288" t="s">
        <v>15</v>
      </c>
      <c r="D106" s="289" t="s">
        <v>16</v>
      </c>
      <c r="E106" s="290" t="s">
        <v>4</v>
      </c>
      <c r="F106" s="289" t="s">
        <v>251</v>
      </c>
      <c r="G106" s="289" t="s">
        <v>33</v>
      </c>
      <c r="H106" s="291"/>
      <c r="I106" s="292">
        <f>I107</f>
        <v>1962990.5</v>
      </c>
    </row>
    <row r="107" spans="1:9" ht="16.5" customHeight="1">
      <c r="A107" s="77" t="s">
        <v>107</v>
      </c>
      <c r="B107" s="184" t="s">
        <v>64</v>
      </c>
      <c r="C107" s="293" t="s">
        <v>15</v>
      </c>
      <c r="D107" s="294" t="s">
        <v>16</v>
      </c>
      <c r="E107" s="295" t="s">
        <v>4</v>
      </c>
      <c r="F107" s="294" t="s">
        <v>251</v>
      </c>
      <c r="G107" s="294" t="s">
        <v>33</v>
      </c>
      <c r="H107" s="296" t="s">
        <v>109</v>
      </c>
      <c r="I107" s="297">
        <f>540990.5+1422000</f>
        <v>1962990.5</v>
      </c>
    </row>
    <row r="108" spans="1:9" ht="19.5" customHeight="1">
      <c r="A108" s="230" t="s">
        <v>228</v>
      </c>
      <c r="B108" s="184" t="s">
        <v>64</v>
      </c>
      <c r="C108" s="233" t="s">
        <v>15</v>
      </c>
      <c r="D108" s="234" t="s">
        <v>16</v>
      </c>
      <c r="E108" s="200" t="s">
        <v>159</v>
      </c>
      <c r="F108" s="234" t="s">
        <v>11</v>
      </c>
      <c r="G108" s="234" t="s">
        <v>33</v>
      </c>
      <c r="H108" s="209"/>
      <c r="I108" s="202">
        <f>SUM(I109:I111)</f>
        <v>7776900</v>
      </c>
    </row>
    <row r="109" spans="1:9" ht="15.75" customHeight="1">
      <c r="A109" s="77" t="s">
        <v>265</v>
      </c>
      <c r="B109" s="184" t="s">
        <v>64</v>
      </c>
      <c r="C109" s="235" t="s">
        <v>15</v>
      </c>
      <c r="D109" s="236" t="s">
        <v>16</v>
      </c>
      <c r="E109" s="204" t="s">
        <v>159</v>
      </c>
      <c r="F109" s="236" t="s">
        <v>11</v>
      </c>
      <c r="G109" s="236" t="s">
        <v>33</v>
      </c>
      <c r="H109" s="210" t="s">
        <v>109</v>
      </c>
      <c r="I109" s="206">
        <f>4672000-I111</f>
        <v>3844800</v>
      </c>
    </row>
    <row r="110" spans="1:9" ht="18.75" customHeight="1">
      <c r="A110" s="77" t="s">
        <v>229</v>
      </c>
      <c r="B110" s="184" t="s">
        <v>64</v>
      </c>
      <c r="C110" s="235" t="s">
        <v>15</v>
      </c>
      <c r="D110" s="236" t="s">
        <v>16</v>
      </c>
      <c r="E110" s="204" t="s">
        <v>159</v>
      </c>
      <c r="F110" s="236" t="s">
        <v>11</v>
      </c>
      <c r="G110" s="236" t="s">
        <v>33</v>
      </c>
      <c r="H110" s="210" t="s">
        <v>109</v>
      </c>
      <c r="I110" s="206">
        <v>3104900</v>
      </c>
    </row>
    <row r="111" spans="1:9" ht="16.5" customHeight="1">
      <c r="A111" s="74" t="s">
        <v>80</v>
      </c>
      <c r="B111" s="184" t="s">
        <v>64</v>
      </c>
      <c r="C111" s="235" t="s">
        <v>15</v>
      </c>
      <c r="D111" s="236" t="s">
        <v>16</v>
      </c>
      <c r="E111" s="204" t="s">
        <v>159</v>
      </c>
      <c r="F111" s="236" t="s">
        <v>11</v>
      </c>
      <c r="G111" s="236" t="s">
        <v>33</v>
      </c>
      <c r="H111" s="210" t="s">
        <v>88</v>
      </c>
      <c r="I111" s="206">
        <v>827200</v>
      </c>
    </row>
    <row r="112" spans="1:9" ht="32.25" customHeight="1">
      <c r="A112" s="230" t="s">
        <v>207</v>
      </c>
      <c r="B112" s="184" t="s">
        <v>64</v>
      </c>
      <c r="C112" s="233" t="s">
        <v>15</v>
      </c>
      <c r="D112" s="234" t="s">
        <v>16</v>
      </c>
      <c r="E112" s="200" t="s">
        <v>159</v>
      </c>
      <c r="F112" s="234" t="s">
        <v>11</v>
      </c>
      <c r="G112" s="234" t="s">
        <v>8</v>
      </c>
      <c r="H112" s="209"/>
      <c r="I112" s="202">
        <f>I113</f>
        <v>159025.4</v>
      </c>
    </row>
    <row r="113" spans="1:9" ht="24.75" customHeight="1">
      <c r="A113" s="74" t="s">
        <v>80</v>
      </c>
      <c r="B113" s="184" t="s">
        <v>64</v>
      </c>
      <c r="C113" s="235" t="s">
        <v>15</v>
      </c>
      <c r="D113" s="236" t="s">
        <v>16</v>
      </c>
      <c r="E113" s="204" t="s">
        <v>159</v>
      </c>
      <c r="F113" s="236" t="s">
        <v>11</v>
      </c>
      <c r="G113" s="236" t="s">
        <v>8</v>
      </c>
      <c r="H113" s="210" t="s">
        <v>88</v>
      </c>
      <c r="I113" s="206">
        <v>159025.4</v>
      </c>
    </row>
    <row r="114" spans="1:9" ht="16.5" customHeight="1">
      <c r="A114" s="41" t="s">
        <v>284</v>
      </c>
      <c r="B114" s="184" t="s">
        <v>64</v>
      </c>
      <c r="C114" s="62" t="s">
        <v>15</v>
      </c>
      <c r="D114" s="7" t="s">
        <v>18</v>
      </c>
      <c r="E114" s="7"/>
      <c r="F114" s="7"/>
      <c r="G114" s="7"/>
      <c r="H114" s="133"/>
      <c r="I114" s="29">
        <f>I115</f>
        <v>152943.3</v>
      </c>
    </row>
    <row r="115" spans="1:9" ht="18" customHeight="1">
      <c r="A115" s="331" t="s">
        <v>285</v>
      </c>
      <c r="B115" s="184" t="s">
        <v>64</v>
      </c>
      <c r="C115" s="332" t="s">
        <v>15</v>
      </c>
      <c r="D115" s="14" t="s">
        <v>18</v>
      </c>
      <c r="E115" s="13" t="s">
        <v>286</v>
      </c>
      <c r="F115" s="13" t="s">
        <v>33</v>
      </c>
      <c r="G115" s="13" t="s">
        <v>33</v>
      </c>
      <c r="H115" s="14"/>
      <c r="I115" s="25">
        <f>I116</f>
        <v>152943.3</v>
      </c>
    </row>
    <row r="116" spans="1:9" ht="16.5" customHeight="1">
      <c r="A116" s="134" t="s">
        <v>285</v>
      </c>
      <c r="B116" s="184" t="s">
        <v>64</v>
      </c>
      <c r="C116" s="333" t="s">
        <v>15</v>
      </c>
      <c r="D116" s="46" t="s">
        <v>18</v>
      </c>
      <c r="E116" s="43" t="s">
        <v>286</v>
      </c>
      <c r="F116" s="46" t="s">
        <v>8</v>
      </c>
      <c r="G116" s="46" t="s">
        <v>0</v>
      </c>
      <c r="H116" s="100"/>
      <c r="I116" s="44">
        <f>I117</f>
        <v>152943.3</v>
      </c>
    </row>
    <row r="117" spans="1:9" ht="18" customHeight="1">
      <c r="A117" s="334" t="s">
        <v>80</v>
      </c>
      <c r="B117" s="197" t="s">
        <v>64</v>
      </c>
      <c r="C117" s="335" t="s">
        <v>15</v>
      </c>
      <c r="D117" s="9" t="s">
        <v>18</v>
      </c>
      <c r="E117" s="8" t="s">
        <v>286</v>
      </c>
      <c r="F117" s="8" t="s">
        <v>8</v>
      </c>
      <c r="G117" s="8" t="s">
        <v>33</v>
      </c>
      <c r="H117" s="9" t="s">
        <v>88</v>
      </c>
      <c r="I117" s="26">
        <v>152943.3</v>
      </c>
    </row>
    <row r="118" spans="1:9" ht="18.75" customHeight="1">
      <c r="A118" s="41" t="s">
        <v>51</v>
      </c>
      <c r="B118" s="184" t="s">
        <v>64</v>
      </c>
      <c r="C118" s="62" t="s">
        <v>15</v>
      </c>
      <c r="D118" s="7" t="s">
        <v>15</v>
      </c>
      <c r="E118" s="7"/>
      <c r="F118" s="7"/>
      <c r="G118" s="7"/>
      <c r="H118" s="133"/>
      <c r="I118" s="29">
        <f>I119</f>
        <v>39000</v>
      </c>
    </row>
    <row r="119" spans="1:9" ht="15.75" customHeight="1">
      <c r="A119" s="82" t="s">
        <v>59</v>
      </c>
      <c r="B119" s="184" t="s">
        <v>64</v>
      </c>
      <c r="C119" s="63" t="s">
        <v>15</v>
      </c>
      <c r="D119" s="20" t="s">
        <v>15</v>
      </c>
      <c r="E119" s="20" t="s">
        <v>58</v>
      </c>
      <c r="F119" s="20" t="s">
        <v>33</v>
      </c>
      <c r="G119" s="20" t="s">
        <v>33</v>
      </c>
      <c r="H119" s="140"/>
      <c r="I119" s="25">
        <f>I120</f>
        <v>39000</v>
      </c>
    </row>
    <row r="120" spans="1:9" ht="20.25" customHeight="1">
      <c r="A120" s="48" t="s">
        <v>124</v>
      </c>
      <c r="B120" s="184" t="s">
        <v>64</v>
      </c>
      <c r="C120" s="55" t="s">
        <v>15</v>
      </c>
      <c r="D120" s="43" t="s">
        <v>15</v>
      </c>
      <c r="E120" s="43" t="s">
        <v>58</v>
      </c>
      <c r="F120" s="43" t="s">
        <v>8</v>
      </c>
      <c r="G120" s="43" t="s">
        <v>33</v>
      </c>
      <c r="H120" s="100"/>
      <c r="I120" s="44">
        <f>I121</f>
        <v>39000</v>
      </c>
    </row>
    <row r="121" spans="1:9" ht="16.5" customHeight="1">
      <c r="A121" s="74" t="s">
        <v>80</v>
      </c>
      <c r="B121" s="184" t="s">
        <v>64</v>
      </c>
      <c r="C121" s="59" t="s">
        <v>15</v>
      </c>
      <c r="D121" s="8" t="s">
        <v>15</v>
      </c>
      <c r="E121" s="8" t="s">
        <v>58</v>
      </c>
      <c r="F121" s="9" t="s">
        <v>8</v>
      </c>
      <c r="G121" s="9" t="s">
        <v>33</v>
      </c>
      <c r="H121" s="98" t="s">
        <v>88</v>
      </c>
      <c r="I121" s="26">
        <v>39000</v>
      </c>
    </row>
    <row r="122" spans="1:9" ht="15" customHeight="1">
      <c r="A122" s="79" t="s">
        <v>35</v>
      </c>
      <c r="B122" s="185" t="s">
        <v>64</v>
      </c>
      <c r="C122" s="60" t="s">
        <v>10</v>
      </c>
      <c r="D122" s="17"/>
      <c r="E122" s="17"/>
      <c r="F122" s="17"/>
      <c r="G122" s="17"/>
      <c r="H122" s="142"/>
      <c r="I122" s="28">
        <f>I123+I149+I203+I215</f>
        <v>290592556.61</v>
      </c>
    </row>
    <row r="123" spans="1:9" ht="17.25" customHeight="1">
      <c r="A123" s="41" t="s">
        <v>36</v>
      </c>
      <c r="B123" s="184" t="s">
        <v>64</v>
      </c>
      <c r="C123" s="61" t="s">
        <v>10</v>
      </c>
      <c r="D123" s="12" t="s">
        <v>8</v>
      </c>
      <c r="E123" s="11"/>
      <c r="F123" s="11"/>
      <c r="G123" s="11"/>
      <c r="H123" s="147"/>
      <c r="I123" s="29">
        <f>I124+I126+I131+I136+I139+I141+I143+I146</f>
        <v>66425395</v>
      </c>
    </row>
    <row r="124" spans="1:9" ht="16.5" customHeight="1">
      <c r="A124" s="73" t="s">
        <v>209</v>
      </c>
      <c r="B124" s="184" t="s">
        <v>64</v>
      </c>
      <c r="C124" s="237" t="s">
        <v>10</v>
      </c>
      <c r="D124" s="238" t="s">
        <v>8</v>
      </c>
      <c r="E124" s="238" t="s">
        <v>32</v>
      </c>
      <c r="F124" s="238" t="s">
        <v>8</v>
      </c>
      <c r="G124" s="238" t="s">
        <v>33</v>
      </c>
      <c r="H124" s="239"/>
      <c r="I124" s="240">
        <f>I125</f>
        <v>1877000</v>
      </c>
    </row>
    <row r="125" spans="1:9" ht="18.75" customHeight="1">
      <c r="A125" s="208" t="s">
        <v>161</v>
      </c>
      <c r="B125" s="184" t="s">
        <v>64</v>
      </c>
      <c r="C125" s="203" t="s">
        <v>10</v>
      </c>
      <c r="D125" s="204" t="s">
        <v>8</v>
      </c>
      <c r="E125" s="204" t="s">
        <v>32</v>
      </c>
      <c r="F125" s="204" t="s">
        <v>8</v>
      </c>
      <c r="G125" s="204" t="s">
        <v>33</v>
      </c>
      <c r="H125" s="205" t="s">
        <v>31</v>
      </c>
      <c r="I125" s="206">
        <v>1877000</v>
      </c>
    </row>
    <row r="126" spans="1:9" ht="19.5" customHeight="1">
      <c r="A126" s="40" t="s">
        <v>37</v>
      </c>
      <c r="B126" s="184" t="s">
        <v>64</v>
      </c>
      <c r="C126" s="58" t="s">
        <v>10</v>
      </c>
      <c r="D126" s="13" t="s">
        <v>8</v>
      </c>
      <c r="E126" s="13" t="s">
        <v>38</v>
      </c>
      <c r="F126" s="13" t="s">
        <v>33</v>
      </c>
      <c r="G126" s="13" t="s">
        <v>33</v>
      </c>
      <c r="H126" s="99"/>
      <c r="I126" s="25">
        <f>I127</f>
        <v>49937295</v>
      </c>
    </row>
    <row r="127" spans="1:9" ht="18" customHeight="1">
      <c r="A127" s="48" t="s">
        <v>2</v>
      </c>
      <c r="B127" s="184" t="s">
        <v>64</v>
      </c>
      <c r="C127" s="64" t="s">
        <v>10</v>
      </c>
      <c r="D127" s="46" t="s">
        <v>8</v>
      </c>
      <c r="E127" s="43" t="s">
        <v>38</v>
      </c>
      <c r="F127" s="46" t="s">
        <v>72</v>
      </c>
      <c r="G127" s="46" t="s">
        <v>0</v>
      </c>
      <c r="H127" s="145"/>
      <c r="I127" s="44">
        <f>SUM(I128:I130)</f>
        <v>49937295</v>
      </c>
    </row>
    <row r="128" spans="1:9" ht="15.75" customHeight="1">
      <c r="A128" s="16" t="s">
        <v>161</v>
      </c>
      <c r="B128" s="184" t="s">
        <v>64</v>
      </c>
      <c r="C128" s="65" t="s">
        <v>10</v>
      </c>
      <c r="D128" s="9" t="s">
        <v>8</v>
      </c>
      <c r="E128" s="8" t="s">
        <v>38</v>
      </c>
      <c r="F128" s="9" t="s">
        <v>72</v>
      </c>
      <c r="G128" s="9" t="s">
        <v>33</v>
      </c>
      <c r="H128" s="146" t="s">
        <v>31</v>
      </c>
      <c r="I128" s="26">
        <f>38817475-I129+1800000</f>
        <v>39453475</v>
      </c>
    </row>
    <row r="129" spans="1:9" ht="25.5" customHeight="1">
      <c r="A129" s="80" t="s">
        <v>165</v>
      </c>
      <c r="B129" s="184" t="s">
        <v>64</v>
      </c>
      <c r="C129" s="65" t="s">
        <v>10</v>
      </c>
      <c r="D129" s="9" t="s">
        <v>8</v>
      </c>
      <c r="E129" s="8" t="s">
        <v>38</v>
      </c>
      <c r="F129" s="9" t="s">
        <v>72</v>
      </c>
      <c r="G129" s="9" t="s">
        <v>33</v>
      </c>
      <c r="H129" s="146" t="s">
        <v>166</v>
      </c>
      <c r="I129" s="26">
        <v>1164000</v>
      </c>
    </row>
    <row r="130" spans="1:9" ht="15" customHeight="1">
      <c r="A130" s="16" t="s">
        <v>162</v>
      </c>
      <c r="B130" s="184" t="s">
        <v>64</v>
      </c>
      <c r="C130" s="65" t="s">
        <v>10</v>
      </c>
      <c r="D130" s="9" t="s">
        <v>8</v>
      </c>
      <c r="E130" s="8" t="s">
        <v>38</v>
      </c>
      <c r="F130" s="9" t="s">
        <v>72</v>
      </c>
      <c r="G130" s="9" t="s">
        <v>8</v>
      </c>
      <c r="H130" s="146" t="s">
        <v>31</v>
      </c>
      <c r="I130" s="26">
        <f>6709820+2610000</f>
        <v>9319820</v>
      </c>
    </row>
    <row r="131" spans="1:9" ht="21" customHeight="1">
      <c r="A131" s="23" t="s">
        <v>70</v>
      </c>
      <c r="B131" s="184" t="s">
        <v>64</v>
      </c>
      <c r="C131" s="56" t="s">
        <v>10</v>
      </c>
      <c r="D131" s="24" t="s">
        <v>8</v>
      </c>
      <c r="E131" s="24" t="s">
        <v>54</v>
      </c>
      <c r="F131" s="24" t="s">
        <v>33</v>
      </c>
      <c r="G131" s="24" t="s">
        <v>33</v>
      </c>
      <c r="H131" s="148"/>
      <c r="I131" s="25">
        <f>I133+I134</f>
        <v>1368000</v>
      </c>
    </row>
    <row r="132" spans="1:9" ht="31.5" customHeight="1">
      <c r="A132" s="48" t="s">
        <v>164</v>
      </c>
      <c r="B132" s="184" t="s">
        <v>64</v>
      </c>
      <c r="C132" s="55" t="s">
        <v>10</v>
      </c>
      <c r="D132" s="43" t="s">
        <v>8</v>
      </c>
      <c r="E132" s="43" t="s">
        <v>54</v>
      </c>
      <c r="F132" s="43" t="s">
        <v>163</v>
      </c>
      <c r="G132" s="43" t="s">
        <v>8</v>
      </c>
      <c r="H132" s="100"/>
      <c r="I132" s="44">
        <f>I133</f>
        <v>585000</v>
      </c>
    </row>
    <row r="133" spans="1:9" ht="15.75" customHeight="1">
      <c r="A133" s="16" t="s">
        <v>161</v>
      </c>
      <c r="B133" s="184" t="s">
        <v>64</v>
      </c>
      <c r="C133" s="54" t="s">
        <v>10</v>
      </c>
      <c r="D133" s="8" t="s">
        <v>8</v>
      </c>
      <c r="E133" s="8" t="s">
        <v>54</v>
      </c>
      <c r="F133" s="8" t="s">
        <v>163</v>
      </c>
      <c r="G133" s="8" t="s">
        <v>8</v>
      </c>
      <c r="H133" s="98" t="s">
        <v>31</v>
      </c>
      <c r="I133" s="31">
        <v>585000</v>
      </c>
    </row>
    <row r="134" spans="1:9" ht="17.25" customHeight="1">
      <c r="A134" s="48" t="s">
        <v>87</v>
      </c>
      <c r="B134" s="184" t="s">
        <v>64</v>
      </c>
      <c r="C134" s="55" t="s">
        <v>10</v>
      </c>
      <c r="D134" s="43" t="s">
        <v>8</v>
      </c>
      <c r="E134" s="43" t="s">
        <v>54</v>
      </c>
      <c r="F134" s="43" t="s">
        <v>163</v>
      </c>
      <c r="G134" s="43" t="s">
        <v>16</v>
      </c>
      <c r="H134" s="100"/>
      <c r="I134" s="44">
        <f>I135</f>
        <v>783000</v>
      </c>
    </row>
    <row r="135" spans="1:9" ht="18" customHeight="1">
      <c r="A135" s="16" t="s">
        <v>161</v>
      </c>
      <c r="B135" s="184" t="s">
        <v>64</v>
      </c>
      <c r="C135" s="54" t="s">
        <v>10</v>
      </c>
      <c r="D135" s="8" t="s">
        <v>8</v>
      </c>
      <c r="E135" s="8" t="s">
        <v>54</v>
      </c>
      <c r="F135" s="8" t="s">
        <v>163</v>
      </c>
      <c r="G135" s="8" t="s">
        <v>16</v>
      </c>
      <c r="H135" s="98" t="s">
        <v>31</v>
      </c>
      <c r="I135" s="31">
        <v>783000</v>
      </c>
    </row>
    <row r="136" spans="1:9" ht="18" customHeight="1">
      <c r="A136" s="241" t="s">
        <v>216</v>
      </c>
      <c r="B136" s="184" t="s">
        <v>64</v>
      </c>
      <c r="C136" s="242" t="s">
        <v>10</v>
      </c>
      <c r="D136" s="243" t="s">
        <v>8</v>
      </c>
      <c r="E136" s="243" t="s">
        <v>159</v>
      </c>
      <c r="F136" s="243" t="s">
        <v>9</v>
      </c>
      <c r="G136" s="243" t="s">
        <v>33</v>
      </c>
      <c r="H136" s="205"/>
      <c r="I136" s="245">
        <f>I137+I138</f>
        <v>2256000</v>
      </c>
    </row>
    <row r="137" spans="1:9" ht="18" customHeight="1">
      <c r="A137" s="208" t="s">
        <v>161</v>
      </c>
      <c r="B137" s="184" t="s">
        <v>64</v>
      </c>
      <c r="C137" s="203" t="s">
        <v>10</v>
      </c>
      <c r="D137" s="204" t="s">
        <v>8</v>
      </c>
      <c r="E137" s="204" t="s">
        <v>159</v>
      </c>
      <c r="F137" s="204" t="s">
        <v>9</v>
      </c>
      <c r="G137" s="204" t="s">
        <v>33</v>
      </c>
      <c r="H137" s="205" t="s">
        <v>31</v>
      </c>
      <c r="I137" s="26">
        <v>2256000</v>
      </c>
    </row>
    <row r="138" spans="1:9" ht="15.75" customHeight="1">
      <c r="A138" s="208" t="s">
        <v>217</v>
      </c>
      <c r="B138" s="184" t="s">
        <v>64</v>
      </c>
      <c r="C138" s="203" t="s">
        <v>10</v>
      </c>
      <c r="D138" s="204" t="s">
        <v>8</v>
      </c>
      <c r="E138" s="204" t="s">
        <v>159</v>
      </c>
      <c r="F138" s="204" t="s">
        <v>9</v>
      </c>
      <c r="G138" s="204" t="s">
        <v>33</v>
      </c>
      <c r="H138" s="205" t="s">
        <v>31</v>
      </c>
      <c r="I138" s="26"/>
    </row>
    <row r="139" spans="1:9" ht="25.5">
      <c r="A139" s="241" t="s">
        <v>242</v>
      </c>
      <c r="B139" s="184" t="s">
        <v>64</v>
      </c>
      <c r="C139" s="242" t="s">
        <v>10</v>
      </c>
      <c r="D139" s="243" t="s">
        <v>8</v>
      </c>
      <c r="E139" s="243" t="s">
        <v>159</v>
      </c>
      <c r="F139" s="243" t="s">
        <v>9</v>
      </c>
      <c r="G139" s="243" t="s">
        <v>8</v>
      </c>
      <c r="H139" s="205"/>
      <c r="I139" s="276">
        <f>I140</f>
        <v>66000</v>
      </c>
    </row>
    <row r="140" spans="1:9" ht="12.75">
      <c r="A140" s="208" t="s">
        <v>161</v>
      </c>
      <c r="B140" s="184" t="s">
        <v>64</v>
      </c>
      <c r="C140" s="203" t="s">
        <v>10</v>
      </c>
      <c r="D140" s="204" t="s">
        <v>8</v>
      </c>
      <c r="E140" s="204" t="s">
        <v>159</v>
      </c>
      <c r="F140" s="204" t="s">
        <v>9</v>
      </c>
      <c r="G140" s="204" t="s">
        <v>8</v>
      </c>
      <c r="H140" s="205" t="s">
        <v>31</v>
      </c>
      <c r="I140" s="228">
        <v>66000</v>
      </c>
    </row>
    <row r="141" spans="1:9" ht="33" customHeight="1">
      <c r="A141" s="255" t="s">
        <v>230</v>
      </c>
      <c r="B141" s="184" t="s">
        <v>64</v>
      </c>
      <c r="C141" s="237" t="s">
        <v>10</v>
      </c>
      <c r="D141" s="238" t="s">
        <v>8</v>
      </c>
      <c r="E141" s="238" t="s">
        <v>159</v>
      </c>
      <c r="F141" s="238" t="s">
        <v>10</v>
      </c>
      <c r="G141" s="238" t="s">
        <v>33</v>
      </c>
      <c r="H141" s="239"/>
      <c r="I141" s="256">
        <f>I142</f>
        <v>0</v>
      </c>
    </row>
    <row r="142" spans="1:9" ht="18.75" customHeight="1">
      <c r="A142" s="208" t="s">
        <v>217</v>
      </c>
      <c r="B142" s="184" t="s">
        <v>64</v>
      </c>
      <c r="C142" s="203" t="s">
        <v>10</v>
      </c>
      <c r="D142" s="204" t="s">
        <v>8</v>
      </c>
      <c r="E142" s="204" t="s">
        <v>159</v>
      </c>
      <c r="F142" s="204" t="s">
        <v>10</v>
      </c>
      <c r="G142" s="204" t="s">
        <v>33</v>
      </c>
      <c r="H142" s="205" t="s">
        <v>31</v>
      </c>
      <c r="I142" s="244"/>
    </row>
    <row r="143" spans="1:9" ht="37.5" customHeight="1">
      <c r="A143" s="191" t="s">
        <v>208</v>
      </c>
      <c r="B143" s="184" t="s">
        <v>64</v>
      </c>
      <c r="C143" s="92" t="s">
        <v>10</v>
      </c>
      <c r="D143" s="43" t="s">
        <v>8</v>
      </c>
      <c r="E143" s="43" t="s">
        <v>159</v>
      </c>
      <c r="F143" s="43" t="s">
        <v>105</v>
      </c>
      <c r="G143" s="43" t="s">
        <v>33</v>
      </c>
      <c r="H143" s="100"/>
      <c r="I143" s="44">
        <f>I145+I144</f>
        <v>9829000</v>
      </c>
    </row>
    <row r="144" spans="1:9" ht="18" customHeight="1">
      <c r="A144" s="16" t="s">
        <v>161</v>
      </c>
      <c r="B144" s="184" t="s">
        <v>64</v>
      </c>
      <c r="C144" s="93" t="s">
        <v>10</v>
      </c>
      <c r="D144" s="8" t="s">
        <v>8</v>
      </c>
      <c r="E144" s="8" t="s">
        <v>159</v>
      </c>
      <c r="F144" s="8" t="s">
        <v>105</v>
      </c>
      <c r="G144" s="8" t="s">
        <v>33</v>
      </c>
      <c r="H144" s="98" t="s">
        <v>31</v>
      </c>
      <c r="I144" s="26">
        <v>9525000</v>
      </c>
    </row>
    <row r="145" spans="1:9" ht="14.25" customHeight="1">
      <c r="A145" s="16" t="s">
        <v>195</v>
      </c>
      <c r="B145" s="184" t="s">
        <v>64</v>
      </c>
      <c r="C145" s="93" t="s">
        <v>10</v>
      </c>
      <c r="D145" s="8" t="s">
        <v>8</v>
      </c>
      <c r="E145" s="8" t="s">
        <v>159</v>
      </c>
      <c r="F145" s="8" t="s">
        <v>105</v>
      </c>
      <c r="G145" s="8" t="s">
        <v>33</v>
      </c>
      <c r="H145" s="98" t="s">
        <v>194</v>
      </c>
      <c r="I145" s="26">
        <v>304000</v>
      </c>
    </row>
    <row r="146" spans="1:9" ht="51.75" customHeight="1">
      <c r="A146" s="191" t="s">
        <v>241</v>
      </c>
      <c r="B146" s="184" t="s">
        <v>64</v>
      </c>
      <c r="C146" s="92" t="s">
        <v>10</v>
      </c>
      <c r="D146" s="43" t="s">
        <v>8</v>
      </c>
      <c r="E146" s="43" t="s">
        <v>159</v>
      </c>
      <c r="F146" s="43" t="s">
        <v>105</v>
      </c>
      <c r="G146" s="43" t="s">
        <v>8</v>
      </c>
      <c r="H146" s="100"/>
      <c r="I146" s="44">
        <f>I148+I147</f>
        <v>1092100</v>
      </c>
    </row>
    <row r="147" spans="1:9" ht="19.5" customHeight="1">
      <c r="A147" s="16" t="s">
        <v>161</v>
      </c>
      <c r="B147" s="184" t="s">
        <v>64</v>
      </c>
      <c r="C147" s="93" t="s">
        <v>10</v>
      </c>
      <c r="D147" s="8" t="s">
        <v>8</v>
      </c>
      <c r="E147" s="8" t="s">
        <v>159</v>
      </c>
      <c r="F147" s="8" t="s">
        <v>105</v>
      </c>
      <c r="G147" s="8" t="s">
        <v>8</v>
      </c>
      <c r="H147" s="98" t="s">
        <v>31</v>
      </c>
      <c r="I147" s="26">
        <v>1059000</v>
      </c>
    </row>
    <row r="148" spans="1:9" ht="18" customHeight="1">
      <c r="A148" s="16" t="s">
        <v>195</v>
      </c>
      <c r="B148" s="184" t="s">
        <v>64</v>
      </c>
      <c r="C148" s="93" t="s">
        <v>10</v>
      </c>
      <c r="D148" s="8" t="s">
        <v>8</v>
      </c>
      <c r="E148" s="8" t="s">
        <v>159</v>
      </c>
      <c r="F148" s="8" t="s">
        <v>105</v>
      </c>
      <c r="G148" s="8" t="s">
        <v>8</v>
      </c>
      <c r="H148" s="98" t="s">
        <v>194</v>
      </c>
      <c r="I148" s="26">
        <v>33100</v>
      </c>
    </row>
    <row r="149" spans="1:9" ht="15" customHeight="1">
      <c r="A149" s="41" t="s">
        <v>39</v>
      </c>
      <c r="B149" s="184" t="s">
        <v>64</v>
      </c>
      <c r="C149" s="62" t="s">
        <v>10</v>
      </c>
      <c r="D149" s="10" t="s">
        <v>16</v>
      </c>
      <c r="E149" s="7"/>
      <c r="F149" s="7"/>
      <c r="G149" s="7"/>
      <c r="H149" s="143"/>
      <c r="I149" s="29">
        <f>I150+I152+I155+I157+I158+I163+I166+I175+I182+I187+I192+I194+I196+I198+I200+I169+I172</f>
        <v>208109020.19</v>
      </c>
    </row>
    <row r="150" spans="1:9" ht="18" customHeight="1">
      <c r="A150" s="48" t="s">
        <v>102</v>
      </c>
      <c r="B150" s="184" t="s">
        <v>64</v>
      </c>
      <c r="C150" s="64" t="s">
        <v>10</v>
      </c>
      <c r="D150" s="46" t="s">
        <v>16</v>
      </c>
      <c r="E150" s="43" t="s">
        <v>160</v>
      </c>
      <c r="F150" s="43" t="s">
        <v>8</v>
      </c>
      <c r="G150" s="43" t="s">
        <v>33</v>
      </c>
      <c r="H150" s="145"/>
      <c r="I150" s="44">
        <f>I151</f>
        <v>12025000</v>
      </c>
    </row>
    <row r="151" spans="1:9" ht="17.25" customHeight="1">
      <c r="A151" s="16" t="s">
        <v>161</v>
      </c>
      <c r="B151" s="184" t="s">
        <v>64</v>
      </c>
      <c r="C151" s="65" t="s">
        <v>10</v>
      </c>
      <c r="D151" s="9" t="s">
        <v>16</v>
      </c>
      <c r="E151" s="8" t="s">
        <v>160</v>
      </c>
      <c r="F151" s="8" t="s">
        <v>8</v>
      </c>
      <c r="G151" s="8" t="s">
        <v>33</v>
      </c>
      <c r="H151" s="146" t="s">
        <v>31</v>
      </c>
      <c r="I151" s="26">
        <f>11915000+110000</f>
        <v>12025000</v>
      </c>
    </row>
    <row r="152" spans="1:9" ht="12.75">
      <c r="A152" s="73" t="s">
        <v>209</v>
      </c>
      <c r="B152" s="184" t="s">
        <v>64</v>
      </c>
      <c r="C152" s="237" t="s">
        <v>10</v>
      </c>
      <c r="D152" s="238" t="s">
        <v>16</v>
      </c>
      <c r="E152" s="238" t="s">
        <v>32</v>
      </c>
      <c r="F152" s="238" t="s">
        <v>8</v>
      </c>
      <c r="G152" s="238" t="s">
        <v>33</v>
      </c>
      <c r="H152" s="239"/>
      <c r="I152" s="240">
        <f>I153</f>
        <v>4819000</v>
      </c>
    </row>
    <row r="153" spans="1:9" ht="26.25" customHeight="1">
      <c r="A153" s="208" t="s">
        <v>161</v>
      </c>
      <c r="B153" s="184" t="s">
        <v>64</v>
      </c>
      <c r="C153" s="203" t="s">
        <v>10</v>
      </c>
      <c r="D153" s="204" t="s">
        <v>16</v>
      </c>
      <c r="E153" s="204" t="s">
        <v>32</v>
      </c>
      <c r="F153" s="204" t="s">
        <v>8</v>
      </c>
      <c r="G153" s="204" t="s">
        <v>33</v>
      </c>
      <c r="H153" s="205" t="s">
        <v>31</v>
      </c>
      <c r="I153" s="206">
        <v>4819000</v>
      </c>
    </row>
    <row r="154" spans="1:9" ht="17.25" customHeight="1">
      <c r="A154" s="48" t="s">
        <v>287</v>
      </c>
      <c r="B154" s="184" t="s">
        <v>64</v>
      </c>
      <c r="C154" s="64" t="s">
        <v>10</v>
      </c>
      <c r="D154" s="46" t="s">
        <v>16</v>
      </c>
      <c r="E154" s="43" t="s">
        <v>221</v>
      </c>
      <c r="F154" s="43" t="s">
        <v>289</v>
      </c>
      <c r="G154" s="43" t="s">
        <v>72</v>
      </c>
      <c r="H154" s="145"/>
      <c r="I154" s="44">
        <f>I155</f>
        <v>1085280</v>
      </c>
    </row>
    <row r="155" spans="1:9" ht="17.25" customHeight="1">
      <c r="A155" s="16" t="s">
        <v>195</v>
      </c>
      <c r="B155" s="184" t="s">
        <v>64</v>
      </c>
      <c r="C155" s="65" t="s">
        <v>10</v>
      </c>
      <c r="D155" s="9" t="s">
        <v>16</v>
      </c>
      <c r="E155" s="8" t="s">
        <v>221</v>
      </c>
      <c r="F155" s="8" t="s">
        <v>289</v>
      </c>
      <c r="G155" s="8" t="s">
        <v>72</v>
      </c>
      <c r="H155" s="146" t="s">
        <v>194</v>
      </c>
      <c r="I155" s="26">
        <v>1085280</v>
      </c>
    </row>
    <row r="156" spans="1:9" ht="30" customHeight="1">
      <c r="A156" s="48" t="s">
        <v>288</v>
      </c>
      <c r="B156" s="184" t="s">
        <v>64</v>
      </c>
      <c r="C156" s="64" t="s">
        <v>10</v>
      </c>
      <c r="D156" s="46" t="s">
        <v>16</v>
      </c>
      <c r="E156" s="43" t="s">
        <v>221</v>
      </c>
      <c r="F156" s="43" t="s">
        <v>289</v>
      </c>
      <c r="G156" s="43" t="s">
        <v>72</v>
      </c>
      <c r="H156" s="145"/>
      <c r="I156" s="44">
        <f>I157</f>
        <v>1085280</v>
      </c>
    </row>
    <row r="157" spans="1:9" ht="18" customHeight="1">
      <c r="A157" s="16" t="s">
        <v>195</v>
      </c>
      <c r="B157" s="184" t="s">
        <v>64</v>
      </c>
      <c r="C157" s="65" t="s">
        <v>10</v>
      </c>
      <c r="D157" s="9" t="s">
        <v>16</v>
      </c>
      <c r="E157" s="8" t="s">
        <v>221</v>
      </c>
      <c r="F157" s="8" t="s">
        <v>289</v>
      </c>
      <c r="G157" s="8" t="s">
        <v>72</v>
      </c>
      <c r="H157" s="146" t="s">
        <v>194</v>
      </c>
      <c r="I157" s="26">
        <v>1085280</v>
      </c>
    </row>
    <row r="158" spans="1:9" ht="18" customHeight="1">
      <c r="A158" s="40" t="s">
        <v>40</v>
      </c>
      <c r="B158" s="184" t="s">
        <v>64</v>
      </c>
      <c r="C158" s="66" t="s">
        <v>10</v>
      </c>
      <c r="D158" s="14" t="s">
        <v>16</v>
      </c>
      <c r="E158" s="13" t="s">
        <v>41</v>
      </c>
      <c r="F158" s="14" t="s">
        <v>0</v>
      </c>
      <c r="G158" s="14" t="s">
        <v>0</v>
      </c>
      <c r="H158" s="144"/>
      <c r="I158" s="25">
        <f>I159</f>
        <v>21867495</v>
      </c>
    </row>
    <row r="159" spans="1:9" ht="19.5" customHeight="1">
      <c r="A159" s="48" t="s">
        <v>2</v>
      </c>
      <c r="B159" s="184" t="s">
        <v>64</v>
      </c>
      <c r="C159" s="64" t="s">
        <v>10</v>
      </c>
      <c r="D159" s="46" t="s">
        <v>16</v>
      </c>
      <c r="E159" s="43" t="s">
        <v>41</v>
      </c>
      <c r="F159" s="46" t="s">
        <v>72</v>
      </c>
      <c r="G159" s="46" t="s">
        <v>0</v>
      </c>
      <c r="H159" s="145"/>
      <c r="I159" s="44">
        <f>SUM(I160:I162)</f>
        <v>21867495</v>
      </c>
    </row>
    <row r="160" spans="1:9" ht="16.5" customHeight="1">
      <c r="A160" s="16" t="s">
        <v>161</v>
      </c>
      <c r="B160" s="184" t="s">
        <v>64</v>
      </c>
      <c r="C160" s="65" t="s">
        <v>10</v>
      </c>
      <c r="D160" s="9" t="s">
        <v>16</v>
      </c>
      <c r="E160" s="8" t="s">
        <v>41</v>
      </c>
      <c r="F160" s="9" t="s">
        <v>72</v>
      </c>
      <c r="G160" s="9" t="s">
        <v>33</v>
      </c>
      <c r="H160" s="146" t="s">
        <v>31</v>
      </c>
      <c r="I160" s="26">
        <v>8978315</v>
      </c>
    </row>
    <row r="161" spans="1:9" ht="25.5">
      <c r="A161" s="80" t="s">
        <v>165</v>
      </c>
      <c r="B161" s="184" t="s">
        <v>64</v>
      </c>
      <c r="C161" s="65" t="s">
        <v>10</v>
      </c>
      <c r="D161" s="9" t="s">
        <v>16</v>
      </c>
      <c r="E161" s="8" t="s">
        <v>41</v>
      </c>
      <c r="F161" s="9" t="s">
        <v>72</v>
      </c>
      <c r="G161" s="9" t="s">
        <v>33</v>
      </c>
      <c r="H161" s="146" t="s">
        <v>166</v>
      </c>
      <c r="I161" s="26">
        <v>10409000</v>
      </c>
    </row>
    <row r="162" spans="1:9" ht="18" customHeight="1">
      <c r="A162" s="16" t="s">
        <v>162</v>
      </c>
      <c r="B162" s="184" t="s">
        <v>64</v>
      </c>
      <c r="C162" s="65" t="s">
        <v>10</v>
      </c>
      <c r="D162" s="9" t="s">
        <v>16</v>
      </c>
      <c r="E162" s="8" t="s">
        <v>41</v>
      </c>
      <c r="F162" s="9" t="s">
        <v>72</v>
      </c>
      <c r="G162" s="9" t="s">
        <v>8</v>
      </c>
      <c r="H162" s="146" t="s">
        <v>31</v>
      </c>
      <c r="I162" s="26">
        <f>1965180+515000</f>
        <v>2480180</v>
      </c>
    </row>
    <row r="163" spans="1:9" ht="17.25" customHeight="1">
      <c r="A163" s="40" t="s">
        <v>42</v>
      </c>
      <c r="B163" s="184" t="s">
        <v>64</v>
      </c>
      <c r="C163" s="66" t="s">
        <v>10</v>
      </c>
      <c r="D163" s="14" t="s">
        <v>16</v>
      </c>
      <c r="E163" s="13" t="s">
        <v>43</v>
      </c>
      <c r="F163" s="13" t="s">
        <v>33</v>
      </c>
      <c r="G163" s="13" t="s">
        <v>33</v>
      </c>
      <c r="H163" s="144"/>
      <c r="I163" s="25">
        <f>I164</f>
        <v>18642000</v>
      </c>
    </row>
    <row r="164" spans="1:9" ht="19.5" customHeight="1">
      <c r="A164" s="48" t="s">
        <v>2</v>
      </c>
      <c r="B164" s="184" t="s">
        <v>64</v>
      </c>
      <c r="C164" s="64" t="s">
        <v>10</v>
      </c>
      <c r="D164" s="46" t="s">
        <v>16</v>
      </c>
      <c r="E164" s="43" t="s">
        <v>43</v>
      </c>
      <c r="F164" s="43" t="s">
        <v>72</v>
      </c>
      <c r="G164" s="43" t="s">
        <v>33</v>
      </c>
      <c r="H164" s="145"/>
      <c r="I164" s="44">
        <f>I165</f>
        <v>18642000</v>
      </c>
    </row>
    <row r="165" spans="1:9" ht="27.75" customHeight="1">
      <c r="A165" s="80" t="s">
        <v>165</v>
      </c>
      <c r="B165" s="184" t="s">
        <v>64</v>
      </c>
      <c r="C165" s="65" t="s">
        <v>10</v>
      </c>
      <c r="D165" s="9" t="s">
        <v>16</v>
      </c>
      <c r="E165" s="8" t="s">
        <v>43</v>
      </c>
      <c r="F165" s="8" t="s">
        <v>72</v>
      </c>
      <c r="G165" s="8" t="s">
        <v>33</v>
      </c>
      <c r="H165" s="146" t="s">
        <v>166</v>
      </c>
      <c r="I165" s="26">
        <f>19442000-800000</f>
        <v>18642000</v>
      </c>
    </row>
    <row r="166" spans="1:9" ht="20.25" customHeight="1">
      <c r="A166" s="40" t="s">
        <v>44</v>
      </c>
      <c r="B166" s="184" t="s">
        <v>64</v>
      </c>
      <c r="C166" s="66" t="s">
        <v>10</v>
      </c>
      <c r="D166" s="14" t="s">
        <v>16</v>
      </c>
      <c r="E166" s="13" t="s">
        <v>45</v>
      </c>
      <c r="F166" s="13" t="s">
        <v>33</v>
      </c>
      <c r="G166" s="13" t="s">
        <v>33</v>
      </c>
      <c r="H166" s="144"/>
      <c r="I166" s="25">
        <f>I168</f>
        <v>100000</v>
      </c>
    </row>
    <row r="167" spans="1:9" ht="17.25" customHeight="1">
      <c r="A167" s="48" t="s">
        <v>2</v>
      </c>
      <c r="B167" s="184" t="s">
        <v>64</v>
      </c>
      <c r="C167" s="64" t="s">
        <v>10</v>
      </c>
      <c r="D167" s="46" t="s">
        <v>16</v>
      </c>
      <c r="E167" s="43" t="s">
        <v>45</v>
      </c>
      <c r="F167" s="43" t="s">
        <v>72</v>
      </c>
      <c r="G167" s="43" t="s">
        <v>33</v>
      </c>
      <c r="H167" s="145"/>
      <c r="I167" s="44">
        <f>I168</f>
        <v>100000</v>
      </c>
    </row>
    <row r="168" spans="1:9" ht="15.75" customHeight="1">
      <c r="A168" s="16" t="s">
        <v>162</v>
      </c>
      <c r="B168" s="184" t="s">
        <v>64</v>
      </c>
      <c r="C168" s="65" t="s">
        <v>10</v>
      </c>
      <c r="D168" s="9" t="s">
        <v>16</v>
      </c>
      <c r="E168" s="8" t="s">
        <v>45</v>
      </c>
      <c r="F168" s="8" t="s">
        <v>72</v>
      </c>
      <c r="G168" s="8" t="s">
        <v>8</v>
      </c>
      <c r="H168" s="146" t="s">
        <v>31</v>
      </c>
      <c r="I168" s="26">
        <v>100000</v>
      </c>
    </row>
    <row r="169" spans="1:9" ht="19.5" customHeight="1">
      <c r="A169" s="207" t="s">
        <v>267</v>
      </c>
      <c r="B169" s="184" t="s">
        <v>64</v>
      </c>
      <c r="C169" s="233" t="s">
        <v>10</v>
      </c>
      <c r="D169" s="234" t="s">
        <v>16</v>
      </c>
      <c r="E169" s="200" t="s">
        <v>270</v>
      </c>
      <c r="F169" s="200" t="s">
        <v>185</v>
      </c>
      <c r="G169" s="200" t="s">
        <v>33</v>
      </c>
      <c r="H169" s="209"/>
      <c r="I169" s="277">
        <f>I170+I171</f>
        <v>7355900</v>
      </c>
    </row>
    <row r="170" spans="1:9" ht="17.25" customHeight="1">
      <c r="A170" s="208" t="s">
        <v>268</v>
      </c>
      <c r="B170" s="184" t="s">
        <v>64</v>
      </c>
      <c r="C170" s="235" t="s">
        <v>10</v>
      </c>
      <c r="D170" s="236" t="s">
        <v>16</v>
      </c>
      <c r="E170" s="204" t="s">
        <v>270</v>
      </c>
      <c r="F170" s="204" t="s">
        <v>185</v>
      </c>
      <c r="G170" s="204" t="s">
        <v>33</v>
      </c>
      <c r="H170" s="210" t="s">
        <v>271</v>
      </c>
      <c r="I170" s="324">
        <f>7355900-I171</f>
        <v>4307848.08</v>
      </c>
    </row>
    <row r="171" spans="1:9" ht="12.75">
      <c r="A171" s="16" t="s">
        <v>195</v>
      </c>
      <c r="B171" s="184" t="s">
        <v>64</v>
      </c>
      <c r="C171" s="235" t="s">
        <v>10</v>
      </c>
      <c r="D171" s="236" t="s">
        <v>16</v>
      </c>
      <c r="E171" s="204" t="s">
        <v>270</v>
      </c>
      <c r="F171" s="204" t="s">
        <v>185</v>
      </c>
      <c r="G171" s="204" t="s">
        <v>33</v>
      </c>
      <c r="H171" s="210" t="s">
        <v>194</v>
      </c>
      <c r="I171" s="324">
        <v>3048051.92</v>
      </c>
    </row>
    <row r="172" spans="1:9" ht="28.5" customHeight="1">
      <c r="A172" s="207" t="s">
        <v>269</v>
      </c>
      <c r="B172" s="184" t="s">
        <v>64</v>
      </c>
      <c r="C172" s="233" t="s">
        <v>10</v>
      </c>
      <c r="D172" s="234" t="s">
        <v>16</v>
      </c>
      <c r="E172" s="200" t="s">
        <v>270</v>
      </c>
      <c r="F172" s="200" t="s">
        <v>185</v>
      </c>
      <c r="G172" s="200" t="s">
        <v>8</v>
      </c>
      <c r="H172" s="209"/>
      <c r="I172" s="277">
        <f>I173+I174</f>
        <v>367800</v>
      </c>
    </row>
    <row r="173" spans="1:9" ht="30" customHeight="1">
      <c r="A173" s="208" t="s">
        <v>161</v>
      </c>
      <c r="B173" s="184" t="s">
        <v>64</v>
      </c>
      <c r="C173" s="235" t="s">
        <v>10</v>
      </c>
      <c r="D173" s="236" t="s">
        <v>16</v>
      </c>
      <c r="E173" s="204" t="s">
        <v>270</v>
      </c>
      <c r="F173" s="204" t="s">
        <v>185</v>
      </c>
      <c r="G173" s="204" t="s">
        <v>8</v>
      </c>
      <c r="H173" s="210" t="s">
        <v>31</v>
      </c>
      <c r="I173" s="324">
        <f>367800-I174</f>
        <v>288400</v>
      </c>
    </row>
    <row r="174" spans="1:9" ht="12.75" customHeight="1">
      <c r="A174" s="16" t="s">
        <v>195</v>
      </c>
      <c r="B174" s="184" t="s">
        <v>64</v>
      </c>
      <c r="C174" s="235" t="s">
        <v>10</v>
      </c>
      <c r="D174" s="236" t="s">
        <v>16</v>
      </c>
      <c r="E174" s="204" t="s">
        <v>270</v>
      </c>
      <c r="F174" s="204" t="s">
        <v>185</v>
      </c>
      <c r="G174" s="204" t="s">
        <v>8</v>
      </c>
      <c r="H174" s="210" t="s">
        <v>194</v>
      </c>
      <c r="I174" s="324">
        <v>79400</v>
      </c>
    </row>
    <row r="175" spans="1:9" ht="12.75">
      <c r="A175" s="23" t="s">
        <v>70</v>
      </c>
      <c r="B175" s="184" t="s">
        <v>64</v>
      </c>
      <c r="C175" s="56" t="s">
        <v>10</v>
      </c>
      <c r="D175" s="24" t="s">
        <v>16</v>
      </c>
      <c r="E175" s="24" t="s">
        <v>54</v>
      </c>
      <c r="F175" s="24" t="s">
        <v>33</v>
      </c>
      <c r="G175" s="24" t="s">
        <v>33</v>
      </c>
      <c r="H175" s="148"/>
      <c r="I175" s="25">
        <f>I176+I179</f>
        <v>7014000</v>
      </c>
    </row>
    <row r="176" spans="1:9" ht="27.75" customHeight="1">
      <c r="A176" s="48" t="s">
        <v>164</v>
      </c>
      <c r="B176" s="184" t="s">
        <v>64</v>
      </c>
      <c r="C176" s="55" t="s">
        <v>10</v>
      </c>
      <c r="D176" s="43" t="s">
        <v>16</v>
      </c>
      <c r="E176" s="43" t="s">
        <v>54</v>
      </c>
      <c r="F176" s="43" t="s">
        <v>163</v>
      </c>
      <c r="G176" s="43" t="s">
        <v>8</v>
      </c>
      <c r="H176" s="100"/>
      <c r="I176" s="44">
        <f>I177+I178</f>
        <v>6893000</v>
      </c>
    </row>
    <row r="177" spans="1:9" ht="12.75">
      <c r="A177" s="16" t="s">
        <v>161</v>
      </c>
      <c r="B177" s="184" t="s">
        <v>64</v>
      </c>
      <c r="C177" s="54" t="s">
        <v>10</v>
      </c>
      <c r="D177" s="8" t="s">
        <v>16</v>
      </c>
      <c r="E177" s="8" t="s">
        <v>54</v>
      </c>
      <c r="F177" s="8" t="s">
        <v>163</v>
      </c>
      <c r="G177" s="8" t="s">
        <v>8</v>
      </c>
      <c r="H177" s="98" t="s">
        <v>31</v>
      </c>
      <c r="I177" s="31">
        <v>5553000</v>
      </c>
    </row>
    <row r="178" spans="1:9" ht="25.5">
      <c r="A178" s="16" t="s">
        <v>168</v>
      </c>
      <c r="B178" s="184" t="s">
        <v>64</v>
      </c>
      <c r="C178" s="54" t="s">
        <v>10</v>
      </c>
      <c r="D178" s="8" t="s">
        <v>16</v>
      </c>
      <c r="E178" s="8" t="s">
        <v>54</v>
      </c>
      <c r="F178" s="8" t="s">
        <v>163</v>
      </c>
      <c r="G178" s="8" t="s">
        <v>8</v>
      </c>
      <c r="H178" s="98" t="s">
        <v>183</v>
      </c>
      <c r="I178" s="26">
        <f>1050000+290000</f>
        <v>1340000</v>
      </c>
    </row>
    <row r="179" spans="1:9" ht="17.25" customHeight="1">
      <c r="A179" s="48" t="s">
        <v>87</v>
      </c>
      <c r="B179" s="184" t="s">
        <v>64</v>
      </c>
      <c r="C179" s="55" t="s">
        <v>10</v>
      </c>
      <c r="D179" s="43" t="s">
        <v>16</v>
      </c>
      <c r="E179" s="43" t="s">
        <v>54</v>
      </c>
      <c r="F179" s="43" t="s">
        <v>163</v>
      </c>
      <c r="G179" s="43" t="s">
        <v>16</v>
      </c>
      <c r="H179" s="100"/>
      <c r="I179" s="44">
        <f>I180+I181</f>
        <v>121000</v>
      </c>
    </row>
    <row r="180" spans="1:9" ht="18" customHeight="1">
      <c r="A180" s="16" t="s">
        <v>161</v>
      </c>
      <c r="B180" s="184" t="s">
        <v>64</v>
      </c>
      <c r="C180" s="54" t="s">
        <v>10</v>
      </c>
      <c r="D180" s="8" t="s">
        <v>16</v>
      </c>
      <c r="E180" s="8" t="s">
        <v>54</v>
      </c>
      <c r="F180" s="8" t="s">
        <v>163</v>
      </c>
      <c r="G180" s="8" t="s">
        <v>16</v>
      </c>
      <c r="H180" s="98" t="s">
        <v>31</v>
      </c>
      <c r="I180" s="31">
        <v>99690</v>
      </c>
    </row>
    <row r="181" spans="1:9" ht="15" customHeight="1">
      <c r="A181" s="16" t="s">
        <v>195</v>
      </c>
      <c r="B181" s="184" t="s">
        <v>64</v>
      </c>
      <c r="C181" s="54" t="s">
        <v>10</v>
      </c>
      <c r="D181" s="8" t="s">
        <v>16</v>
      </c>
      <c r="E181" s="8" t="s">
        <v>54</v>
      </c>
      <c r="F181" s="8" t="s">
        <v>163</v>
      </c>
      <c r="G181" s="8" t="s">
        <v>16</v>
      </c>
      <c r="H181" s="146" t="s">
        <v>194</v>
      </c>
      <c r="I181" s="26">
        <v>21310</v>
      </c>
    </row>
    <row r="182" spans="1:9" ht="16.5" customHeight="1">
      <c r="A182" s="40" t="s">
        <v>57</v>
      </c>
      <c r="B182" s="184" t="s">
        <v>64</v>
      </c>
      <c r="C182" s="66" t="s">
        <v>10</v>
      </c>
      <c r="D182" s="14" t="s">
        <v>16</v>
      </c>
      <c r="E182" s="13" t="s">
        <v>4</v>
      </c>
      <c r="F182" s="13" t="s">
        <v>33</v>
      </c>
      <c r="G182" s="13" t="s">
        <v>33</v>
      </c>
      <c r="H182" s="144"/>
      <c r="I182" s="25">
        <f>I183</f>
        <v>2991000</v>
      </c>
    </row>
    <row r="183" spans="1:9" ht="18" customHeight="1">
      <c r="A183" s="48" t="s">
        <v>126</v>
      </c>
      <c r="B183" s="184" t="s">
        <v>64</v>
      </c>
      <c r="C183" s="64" t="s">
        <v>10</v>
      </c>
      <c r="D183" s="46" t="s">
        <v>16</v>
      </c>
      <c r="E183" s="43" t="s">
        <v>4</v>
      </c>
      <c r="F183" s="43" t="s">
        <v>12</v>
      </c>
      <c r="G183" s="43" t="s">
        <v>33</v>
      </c>
      <c r="H183" s="145"/>
      <c r="I183" s="44">
        <f>SUM(I184:I186)</f>
        <v>2991000</v>
      </c>
    </row>
    <row r="184" spans="1:9" ht="15.75" customHeight="1">
      <c r="A184" s="16" t="s">
        <v>211</v>
      </c>
      <c r="B184" s="184" t="s">
        <v>64</v>
      </c>
      <c r="C184" s="65" t="s">
        <v>10</v>
      </c>
      <c r="D184" s="9" t="s">
        <v>16</v>
      </c>
      <c r="E184" s="8" t="s">
        <v>4</v>
      </c>
      <c r="F184" s="9" t="s">
        <v>12</v>
      </c>
      <c r="G184" s="9" t="s">
        <v>33</v>
      </c>
      <c r="H184" s="146" t="s">
        <v>31</v>
      </c>
      <c r="I184" s="26">
        <v>1598100</v>
      </c>
    </row>
    <row r="185" spans="1:9" ht="17.25" customHeight="1">
      <c r="A185" s="16" t="s">
        <v>212</v>
      </c>
      <c r="B185" s="184" t="s">
        <v>64</v>
      </c>
      <c r="C185" s="65" t="s">
        <v>10</v>
      </c>
      <c r="D185" s="9" t="s">
        <v>16</v>
      </c>
      <c r="E185" s="8" t="s">
        <v>4</v>
      </c>
      <c r="F185" s="9" t="s">
        <v>12</v>
      </c>
      <c r="G185" s="9" t="s">
        <v>33</v>
      </c>
      <c r="H185" s="146" t="s">
        <v>194</v>
      </c>
      <c r="I185" s="26">
        <v>1243400</v>
      </c>
    </row>
    <row r="186" spans="1:9" ht="16.5" customHeight="1">
      <c r="A186" s="16" t="s">
        <v>210</v>
      </c>
      <c r="B186" s="184" t="s">
        <v>64</v>
      </c>
      <c r="C186" s="65" t="s">
        <v>10</v>
      </c>
      <c r="D186" s="9" t="s">
        <v>16</v>
      </c>
      <c r="E186" s="8" t="s">
        <v>4</v>
      </c>
      <c r="F186" s="9" t="s">
        <v>12</v>
      </c>
      <c r="G186" s="9" t="s">
        <v>33</v>
      </c>
      <c r="H186" s="146" t="s">
        <v>194</v>
      </c>
      <c r="I186" s="26">
        <v>149500</v>
      </c>
    </row>
    <row r="187" spans="1:9" ht="16.5" customHeight="1">
      <c r="A187" s="40" t="s">
        <v>125</v>
      </c>
      <c r="B187" s="184" t="s">
        <v>64</v>
      </c>
      <c r="C187" s="66" t="s">
        <v>10</v>
      </c>
      <c r="D187" s="14" t="s">
        <v>16</v>
      </c>
      <c r="E187" s="13" t="s">
        <v>159</v>
      </c>
      <c r="F187" s="14" t="s">
        <v>8</v>
      </c>
      <c r="G187" s="14" t="s">
        <v>33</v>
      </c>
      <c r="H187" s="144"/>
      <c r="I187" s="25">
        <f>SUM(I188:I191)</f>
        <v>129075765.19</v>
      </c>
    </row>
    <row r="188" spans="1:9" ht="18.75" customHeight="1">
      <c r="A188" s="16" t="s">
        <v>161</v>
      </c>
      <c r="B188" s="184" t="s">
        <v>64</v>
      </c>
      <c r="C188" s="65" t="s">
        <v>10</v>
      </c>
      <c r="D188" s="9" t="s">
        <v>16</v>
      </c>
      <c r="E188" s="8" t="s">
        <v>159</v>
      </c>
      <c r="F188" s="9" t="s">
        <v>8</v>
      </c>
      <c r="G188" s="9" t="s">
        <v>33</v>
      </c>
      <c r="H188" s="146" t="s">
        <v>31</v>
      </c>
      <c r="I188" s="26">
        <v>69683000</v>
      </c>
    </row>
    <row r="189" spans="1:9" ht="27" customHeight="1">
      <c r="A189" s="80" t="s">
        <v>165</v>
      </c>
      <c r="B189" s="184" t="s">
        <v>64</v>
      </c>
      <c r="C189" s="65" t="s">
        <v>10</v>
      </c>
      <c r="D189" s="9" t="s">
        <v>16</v>
      </c>
      <c r="E189" s="8" t="s">
        <v>159</v>
      </c>
      <c r="F189" s="9" t="s">
        <v>8</v>
      </c>
      <c r="G189" s="9" t="s">
        <v>33</v>
      </c>
      <c r="H189" s="146" t="s">
        <v>166</v>
      </c>
      <c r="I189" s="26">
        <v>57400000</v>
      </c>
    </row>
    <row r="190" spans="1:9" ht="19.5" customHeight="1">
      <c r="A190" s="16" t="s">
        <v>217</v>
      </c>
      <c r="B190" s="184" t="s">
        <v>64</v>
      </c>
      <c r="C190" s="65" t="s">
        <v>10</v>
      </c>
      <c r="D190" s="9" t="s">
        <v>16</v>
      </c>
      <c r="E190" s="8" t="s">
        <v>159</v>
      </c>
      <c r="F190" s="9" t="s">
        <v>8</v>
      </c>
      <c r="G190" s="9" t="s">
        <v>33</v>
      </c>
      <c r="H190" s="146" t="s">
        <v>31</v>
      </c>
      <c r="I190" s="26">
        <v>1240000</v>
      </c>
    </row>
    <row r="191" spans="1:9" ht="12.75">
      <c r="A191" s="16" t="s">
        <v>217</v>
      </c>
      <c r="B191" s="184" t="s">
        <v>64</v>
      </c>
      <c r="C191" s="65" t="s">
        <v>10</v>
      </c>
      <c r="D191" s="9" t="s">
        <v>16</v>
      </c>
      <c r="E191" s="8" t="s">
        <v>159</v>
      </c>
      <c r="F191" s="9" t="s">
        <v>8</v>
      </c>
      <c r="G191" s="9" t="s">
        <v>33</v>
      </c>
      <c r="H191" s="146" t="s">
        <v>166</v>
      </c>
      <c r="I191" s="26">
        <f>1992765.19-I190</f>
        <v>752765.19</v>
      </c>
    </row>
    <row r="192" spans="1:9" ht="39.75" customHeight="1">
      <c r="A192" s="255" t="s">
        <v>231</v>
      </c>
      <c r="B192" s="184" t="s">
        <v>64</v>
      </c>
      <c r="C192" s="257" t="s">
        <v>10</v>
      </c>
      <c r="D192" s="258" t="s">
        <v>16</v>
      </c>
      <c r="E192" s="238" t="s">
        <v>159</v>
      </c>
      <c r="F192" s="258" t="s">
        <v>12</v>
      </c>
      <c r="G192" s="258" t="s">
        <v>33</v>
      </c>
      <c r="H192" s="259"/>
      <c r="I192" s="240">
        <f>I193</f>
        <v>0</v>
      </c>
    </row>
    <row r="193" spans="1:9" ht="15.75" customHeight="1">
      <c r="A193" s="208" t="s">
        <v>232</v>
      </c>
      <c r="B193" s="184" t="s">
        <v>64</v>
      </c>
      <c r="C193" s="235" t="s">
        <v>10</v>
      </c>
      <c r="D193" s="236" t="s">
        <v>16</v>
      </c>
      <c r="E193" s="204" t="s">
        <v>159</v>
      </c>
      <c r="F193" s="236" t="s">
        <v>12</v>
      </c>
      <c r="G193" s="236" t="s">
        <v>33</v>
      </c>
      <c r="H193" s="210" t="s">
        <v>194</v>
      </c>
      <c r="I193" s="206"/>
    </row>
    <row r="194" spans="1:9" ht="30" customHeight="1">
      <c r="A194" s="255" t="s">
        <v>243</v>
      </c>
      <c r="B194" s="184" t="s">
        <v>64</v>
      </c>
      <c r="C194" s="257" t="s">
        <v>10</v>
      </c>
      <c r="D194" s="258" t="s">
        <v>16</v>
      </c>
      <c r="E194" s="238" t="s">
        <v>159</v>
      </c>
      <c r="F194" s="258" t="s">
        <v>12</v>
      </c>
      <c r="G194" s="258" t="s">
        <v>33</v>
      </c>
      <c r="H194" s="259"/>
      <c r="I194" s="240">
        <f>I195</f>
        <v>886000</v>
      </c>
    </row>
    <row r="195" spans="1:9" ht="18.75" customHeight="1">
      <c r="A195" s="208" t="s">
        <v>213</v>
      </c>
      <c r="B195" s="184" t="s">
        <v>64</v>
      </c>
      <c r="C195" s="235" t="s">
        <v>10</v>
      </c>
      <c r="D195" s="236" t="s">
        <v>16</v>
      </c>
      <c r="E195" s="204" t="s">
        <v>159</v>
      </c>
      <c r="F195" s="236" t="s">
        <v>12</v>
      </c>
      <c r="G195" s="236" t="s">
        <v>33</v>
      </c>
      <c r="H195" s="210" t="s">
        <v>194</v>
      </c>
      <c r="I195" s="206">
        <v>886000</v>
      </c>
    </row>
    <row r="196" spans="1:9" ht="42.75" customHeight="1">
      <c r="A196" s="255" t="s">
        <v>246</v>
      </c>
      <c r="B196" s="184" t="s">
        <v>64</v>
      </c>
      <c r="C196" s="257" t="s">
        <v>10</v>
      </c>
      <c r="D196" s="258" t="s">
        <v>16</v>
      </c>
      <c r="E196" s="238" t="s">
        <v>159</v>
      </c>
      <c r="F196" s="258" t="s">
        <v>12</v>
      </c>
      <c r="G196" s="258" t="s">
        <v>8</v>
      </c>
      <c r="H196" s="259"/>
      <c r="I196" s="240">
        <f>I197</f>
        <v>98000</v>
      </c>
    </row>
    <row r="197" spans="1:9" ht="16.5" customHeight="1">
      <c r="A197" s="208" t="s">
        <v>213</v>
      </c>
      <c r="B197" s="184" t="s">
        <v>64</v>
      </c>
      <c r="C197" s="235" t="s">
        <v>10</v>
      </c>
      <c r="D197" s="236" t="s">
        <v>16</v>
      </c>
      <c r="E197" s="204" t="s">
        <v>159</v>
      </c>
      <c r="F197" s="236" t="s">
        <v>12</v>
      </c>
      <c r="G197" s="236" t="s">
        <v>8</v>
      </c>
      <c r="H197" s="210" t="s">
        <v>194</v>
      </c>
      <c r="I197" s="206">
        <v>98000</v>
      </c>
    </row>
    <row r="198" spans="1:9" ht="43.5" customHeight="1">
      <c r="A198" s="255" t="s">
        <v>244</v>
      </c>
      <c r="B198" s="184" t="s">
        <v>64</v>
      </c>
      <c r="C198" s="257" t="s">
        <v>10</v>
      </c>
      <c r="D198" s="258" t="s">
        <v>16</v>
      </c>
      <c r="E198" s="238" t="s">
        <v>159</v>
      </c>
      <c r="F198" s="258" t="s">
        <v>67</v>
      </c>
      <c r="G198" s="258" t="s">
        <v>33</v>
      </c>
      <c r="H198" s="259"/>
      <c r="I198" s="240">
        <f>I199</f>
        <v>52000</v>
      </c>
    </row>
    <row r="199" spans="1:9" ht="12.75">
      <c r="A199" s="16" t="s">
        <v>161</v>
      </c>
      <c r="B199" s="184" t="s">
        <v>64</v>
      </c>
      <c r="C199" s="235" t="s">
        <v>10</v>
      </c>
      <c r="D199" s="236" t="s">
        <v>16</v>
      </c>
      <c r="E199" s="204" t="s">
        <v>159</v>
      </c>
      <c r="F199" s="236" t="s">
        <v>67</v>
      </c>
      <c r="G199" s="236" t="s">
        <v>33</v>
      </c>
      <c r="H199" s="210" t="s">
        <v>31</v>
      </c>
      <c r="I199" s="206">
        <v>52000</v>
      </c>
    </row>
    <row r="200" spans="1:9" ht="25.5">
      <c r="A200" s="207" t="s">
        <v>245</v>
      </c>
      <c r="B200" s="184" t="s">
        <v>64</v>
      </c>
      <c r="C200" s="233" t="s">
        <v>10</v>
      </c>
      <c r="D200" s="234" t="s">
        <v>16</v>
      </c>
      <c r="E200" s="200" t="s">
        <v>151</v>
      </c>
      <c r="F200" s="200" t="s">
        <v>16</v>
      </c>
      <c r="G200" s="200" t="s">
        <v>8</v>
      </c>
      <c r="H200" s="209"/>
      <c r="I200" s="277">
        <f>I201+I202</f>
        <v>644500</v>
      </c>
    </row>
    <row r="201" spans="1:9" ht="12.75">
      <c r="A201" s="208" t="s">
        <v>161</v>
      </c>
      <c r="B201" s="184" t="s">
        <v>64</v>
      </c>
      <c r="C201" s="235" t="s">
        <v>10</v>
      </c>
      <c r="D201" s="236" t="s">
        <v>16</v>
      </c>
      <c r="E201" s="204" t="s">
        <v>151</v>
      </c>
      <c r="F201" s="236" t="s">
        <v>16</v>
      </c>
      <c r="G201" s="236" t="s">
        <v>8</v>
      </c>
      <c r="H201" s="210" t="s">
        <v>31</v>
      </c>
      <c r="I201" s="206">
        <f>644500-I202</f>
        <v>475320</v>
      </c>
    </row>
    <row r="202" spans="1:9" ht="12.75">
      <c r="A202" s="208" t="s">
        <v>213</v>
      </c>
      <c r="B202" s="184" t="s">
        <v>64</v>
      </c>
      <c r="C202" s="235" t="s">
        <v>10</v>
      </c>
      <c r="D202" s="236" t="s">
        <v>16</v>
      </c>
      <c r="E202" s="204" t="s">
        <v>151</v>
      </c>
      <c r="F202" s="236" t="s">
        <v>16</v>
      </c>
      <c r="G202" s="236" t="s">
        <v>8</v>
      </c>
      <c r="H202" s="210" t="s">
        <v>194</v>
      </c>
      <c r="I202" s="206">
        <v>169180</v>
      </c>
    </row>
    <row r="203" spans="1:9" ht="12.75">
      <c r="A203" s="220" t="s">
        <v>189</v>
      </c>
      <c r="B203" s="184" t="s">
        <v>64</v>
      </c>
      <c r="C203" s="221" t="s">
        <v>10</v>
      </c>
      <c r="D203" s="222" t="s">
        <v>10</v>
      </c>
      <c r="E203" s="222"/>
      <c r="F203" s="222"/>
      <c r="G203" s="222"/>
      <c r="H203" s="210"/>
      <c r="I203" s="223">
        <f>I204+I210+I207</f>
        <v>2209031.42</v>
      </c>
    </row>
    <row r="204" spans="1:9" ht="12.75">
      <c r="A204" s="207" t="s">
        <v>247</v>
      </c>
      <c r="B204" s="184" t="s">
        <v>64</v>
      </c>
      <c r="C204" s="233" t="s">
        <v>10</v>
      </c>
      <c r="D204" s="234" t="s">
        <v>10</v>
      </c>
      <c r="E204" s="200" t="s">
        <v>159</v>
      </c>
      <c r="F204" s="200" t="s">
        <v>13</v>
      </c>
      <c r="G204" s="200" t="s">
        <v>33</v>
      </c>
      <c r="H204" s="209"/>
      <c r="I204" s="277">
        <f>I205+I206</f>
        <v>1783000</v>
      </c>
    </row>
    <row r="205" spans="1:9" ht="12.75">
      <c r="A205" s="208" t="s">
        <v>248</v>
      </c>
      <c r="B205" s="184" t="s">
        <v>64</v>
      </c>
      <c r="C205" s="235" t="s">
        <v>10</v>
      </c>
      <c r="D205" s="236" t="s">
        <v>10</v>
      </c>
      <c r="E205" s="204" t="s">
        <v>159</v>
      </c>
      <c r="F205" s="236" t="s">
        <v>13</v>
      </c>
      <c r="G205" s="236" t="s">
        <v>33</v>
      </c>
      <c r="H205" s="210" t="s">
        <v>82</v>
      </c>
      <c r="I205" s="206">
        <f>1783000-I206</f>
        <v>810600</v>
      </c>
    </row>
    <row r="206" spans="1:9" ht="12.75">
      <c r="A206" s="208" t="s">
        <v>213</v>
      </c>
      <c r="B206" s="184" t="s">
        <v>64</v>
      </c>
      <c r="C206" s="235" t="s">
        <v>10</v>
      </c>
      <c r="D206" s="236" t="s">
        <v>10</v>
      </c>
      <c r="E206" s="204" t="s">
        <v>159</v>
      </c>
      <c r="F206" s="236" t="s">
        <v>13</v>
      </c>
      <c r="G206" s="236" t="s">
        <v>33</v>
      </c>
      <c r="H206" s="210" t="s">
        <v>194</v>
      </c>
      <c r="I206" s="206">
        <v>972400</v>
      </c>
    </row>
    <row r="207" spans="1:9" ht="30.75" customHeight="1">
      <c r="A207" s="207" t="s">
        <v>258</v>
      </c>
      <c r="B207" s="184" t="s">
        <v>64</v>
      </c>
      <c r="C207" s="233" t="s">
        <v>10</v>
      </c>
      <c r="D207" s="234" t="s">
        <v>10</v>
      </c>
      <c r="E207" s="200" t="s">
        <v>159</v>
      </c>
      <c r="F207" s="200" t="s">
        <v>13</v>
      </c>
      <c r="G207" s="200" t="s">
        <v>8</v>
      </c>
      <c r="H207" s="209"/>
      <c r="I207" s="277">
        <f>I208+I209</f>
        <v>198100</v>
      </c>
    </row>
    <row r="208" spans="1:9" ht="12.75">
      <c r="A208" s="208" t="s">
        <v>248</v>
      </c>
      <c r="B208" s="184" t="s">
        <v>64</v>
      </c>
      <c r="C208" s="235" t="s">
        <v>10</v>
      </c>
      <c r="D208" s="236" t="s">
        <v>10</v>
      </c>
      <c r="E208" s="204" t="s">
        <v>159</v>
      </c>
      <c r="F208" s="236" t="s">
        <v>13</v>
      </c>
      <c r="G208" s="236" t="s">
        <v>8</v>
      </c>
      <c r="H208" s="210" t="s">
        <v>82</v>
      </c>
      <c r="I208" s="206">
        <v>90060</v>
      </c>
    </row>
    <row r="209" spans="1:9" ht="12.75">
      <c r="A209" s="208" t="s">
        <v>213</v>
      </c>
      <c r="B209" s="184" t="s">
        <v>64</v>
      </c>
      <c r="C209" s="235" t="s">
        <v>10</v>
      </c>
      <c r="D209" s="236" t="s">
        <v>10</v>
      </c>
      <c r="E209" s="204" t="s">
        <v>159</v>
      </c>
      <c r="F209" s="236" t="s">
        <v>13</v>
      </c>
      <c r="G209" s="236" t="s">
        <v>8</v>
      </c>
      <c r="H209" s="210" t="s">
        <v>194</v>
      </c>
      <c r="I209" s="206">
        <v>108040</v>
      </c>
    </row>
    <row r="210" spans="1:9" ht="12.75">
      <c r="A210" s="82" t="s">
        <v>59</v>
      </c>
      <c r="B210" s="184" t="s">
        <v>64</v>
      </c>
      <c r="C210" s="63" t="s">
        <v>10</v>
      </c>
      <c r="D210" s="20" t="s">
        <v>10</v>
      </c>
      <c r="E210" s="20" t="s">
        <v>58</v>
      </c>
      <c r="F210" s="20" t="s">
        <v>33</v>
      </c>
      <c r="G210" s="20" t="s">
        <v>33</v>
      </c>
      <c r="H210" s="140"/>
      <c r="I210" s="25">
        <f>I211</f>
        <v>227931.41999999998</v>
      </c>
    </row>
    <row r="211" spans="1:9" ht="12.75">
      <c r="A211" s="159" t="s">
        <v>190</v>
      </c>
      <c r="B211" s="184" t="s">
        <v>64</v>
      </c>
      <c r="C211" s="95" t="s">
        <v>10</v>
      </c>
      <c r="D211" s="43" t="s">
        <v>10</v>
      </c>
      <c r="E211" s="43" t="s">
        <v>58</v>
      </c>
      <c r="F211" s="43" t="s">
        <v>14</v>
      </c>
      <c r="G211" s="43" t="s">
        <v>33</v>
      </c>
      <c r="H211" s="43"/>
      <c r="I211" s="44">
        <f>SUM(I212:I214)</f>
        <v>227931.41999999998</v>
      </c>
    </row>
    <row r="212" spans="1:9" ht="12.75">
      <c r="A212" s="208" t="s">
        <v>248</v>
      </c>
      <c r="B212" s="184" t="s">
        <v>64</v>
      </c>
      <c r="C212" s="65" t="s">
        <v>10</v>
      </c>
      <c r="D212" s="9" t="s">
        <v>10</v>
      </c>
      <c r="E212" s="8" t="s">
        <v>58</v>
      </c>
      <c r="F212" s="9" t="s">
        <v>14</v>
      </c>
      <c r="G212" s="9" t="s">
        <v>33</v>
      </c>
      <c r="H212" s="146" t="s">
        <v>82</v>
      </c>
      <c r="I212" s="26">
        <v>28239.9</v>
      </c>
    </row>
    <row r="213" spans="1:9" ht="12.75">
      <c r="A213" s="74" t="s">
        <v>80</v>
      </c>
      <c r="B213" s="184" t="s">
        <v>64</v>
      </c>
      <c r="C213" s="65" t="s">
        <v>10</v>
      </c>
      <c r="D213" s="9" t="s">
        <v>10</v>
      </c>
      <c r="E213" s="8" t="s">
        <v>58</v>
      </c>
      <c r="F213" s="9" t="s">
        <v>14</v>
      </c>
      <c r="G213" s="9" t="s">
        <v>33</v>
      </c>
      <c r="H213" s="146" t="s">
        <v>88</v>
      </c>
      <c r="I213" s="26">
        <v>172270.19</v>
      </c>
    </row>
    <row r="214" spans="1:9" ht="17.25" customHeight="1">
      <c r="A214" s="208" t="s">
        <v>213</v>
      </c>
      <c r="B214" s="184" t="s">
        <v>64</v>
      </c>
      <c r="C214" s="65" t="s">
        <v>10</v>
      </c>
      <c r="D214" s="9" t="s">
        <v>10</v>
      </c>
      <c r="E214" s="8" t="s">
        <v>58</v>
      </c>
      <c r="F214" s="9" t="s">
        <v>14</v>
      </c>
      <c r="G214" s="9" t="s">
        <v>33</v>
      </c>
      <c r="H214" s="210" t="s">
        <v>194</v>
      </c>
      <c r="I214" s="206">
        <v>27421.33</v>
      </c>
    </row>
    <row r="215" spans="1:9" ht="12.75">
      <c r="A215" s="41" t="s">
        <v>46</v>
      </c>
      <c r="B215" s="184" t="s">
        <v>64</v>
      </c>
      <c r="C215" s="62" t="s">
        <v>10</v>
      </c>
      <c r="D215" s="7" t="s">
        <v>12</v>
      </c>
      <c r="E215" s="7"/>
      <c r="F215" s="7"/>
      <c r="G215" s="7"/>
      <c r="H215" s="133"/>
      <c r="I215" s="27">
        <f>I216+I220</f>
        <v>13849110</v>
      </c>
    </row>
    <row r="216" spans="1:9" ht="25.5">
      <c r="A216" s="40" t="s">
        <v>1</v>
      </c>
      <c r="B216" s="184" t="s">
        <v>64</v>
      </c>
      <c r="C216" s="66" t="s">
        <v>10</v>
      </c>
      <c r="D216" s="13" t="s">
        <v>12</v>
      </c>
      <c r="E216" s="13" t="s">
        <v>29</v>
      </c>
      <c r="F216" s="13" t="s">
        <v>33</v>
      </c>
      <c r="G216" s="13" t="s">
        <v>33</v>
      </c>
      <c r="H216" s="99"/>
      <c r="I216" s="25">
        <f>I217</f>
        <v>9517510</v>
      </c>
    </row>
    <row r="217" spans="1:9" ht="18" customHeight="1">
      <c r="A217" s="48" t="s">
        <v>2</v>
      </c>
      <c r="B217" s="184" t="s">
        <v>64</v>
      </c>
      <c r="C217" s="64" t="s">
        <v>10</v>
      </c>
      <c r="D217" s="43" t="s">
        <v>12</v>
      </c>
      <c r="E217" s="43" t="s">
        <v>29</v>
      </c>
      <c r="F217" s="43" t="s">
        <v>72</v>
      </c>
      <c r="G217" s="43" t="s">
        <v>33</v>
      </c>
      <c r="H217" s="100"/>
      <c r="I217" s="44">
        <f>I218+I219</f>
        <v>9517510</v>
      </c>
    </row>
    <row r="218" spans="1:9" ht="12.75">
      <c r="A218" s="16" t="s">
        <v>161</v>
      </c>
      <c r="B218" s="184" t="s">
        <v>64</v>
      </c>
      <c r="C218" s="65" t="s">
        <v>10</v>
      </c>
      <c r="D218" s="8" t="s">
        <v>12</v>
      </c>
      <c r="E218" s="8" t="s">
        <v>29</v>
      </c>
      <c r="F218" s="8" t="s">
        <v>72</v>
      </c>
      <c r="G218" s="8" t="s">
        <v>33</v>
      </c>
      <c r="H218" s="98" t="s">
        <v>31</v>
      </c>
      <c r="I218" s="26">
        <f>8405210+1112300</f>
        <v>9517510</v>
      </c>
    </row>
    <row r="219" spans="1:9" ht="25.5">
      <c r="A219" s="16" t="s">
        <v>173</v>
      </c>
      <c r="B219" s="184" t="s">
        <v>64</v>
      </c>
      <c r="C219" s="65" t="s">
        <v>10</v>
      </c>
      <c r="D219" s="8" t="s">
        <v>12</v>
      </c>
      <c r="E219" s="8" t="s">
        <v>29</v>
      </c>
      <c r="F219" s="8" t="s">
        <v>72</v>
      </c>
      <c r="G219" s="8" t="s">
        <v>33</v>
      </c>
      <c r="H219" s="98" t="s">
        <v>177</v>
      </c>
      <c r="I219" s="26"/>
    </row>
    <row r="220" spans="1:9" ht="12.75">
      <c r="A220" s="82" t="s">
        <v>59</v>
      </c>
      <c r="B220" s="184" t="s">
        <v>64</v>
      </c>
      <c r="C220" s="63" t="s">
        <v>10</v>
      </c>
      <c r="D220" s="20" t="s">
        <v>12</v>
      </c>
      <c r="E220" s="20" t="s">
        <v>58</v>
      </c>
      <c r="F220" s="20" t="s">
        <v>33</v>
      </c>
      <c r="G220" s="20" t="s">
        <v>33</v>
      </c>
      <c r="H220" s="140"/>
      <c r="I220" s="25">
        <f>I221+I224</f>
        <v>4331600</v>
      </c>
    </row>
    <row r="221" spans="1:9" ht="12.75">
      <c r="A221" s="48" t="s">
        <v>178</v>
      </c>
      <c r="B221" s="184" t="s">
        <v>64</v>
      </c>
      <c r="C221" s="64" t="s">
        <v>10</v>
      </c>
      <c r="D221" s="43" t="s">
        <v>12</v>
      </c>
      <c r="E221" s="43" t="s">
        <v>58</v>
      </c>
      <c r="F221" s="43" t="s">
        <v>16</v>
      </c>
      <c r="G221" s="43" t="s">
        <v>33</v>
      </c>
      <c r="H221" s="100"/>
      <c r="I221" s="44">
        <f>SUM(I222:I223)</f>
        <v>2637509.51</v>
      </c>
    </row>
    <row r="222" spans="1:9" ht="12.75">
      <c r="A222" s="80" t="s">
        <v>157</v>
      </c>
      <c r="B222" s="184" t="s">
        <v>64</v>
      </c>
      <c r="C222" s="65" t="s">
        <v>10</v>
      </c>
      <c r="D222" s="8" t="s">
        <v>12</v>
      </c>
      <c r="E222" s="8" t="s">
        <v>58</v>
      </c>
      <c r="F222" s="8" t="s">
        <v>16</v>
      </c>
      <c r="G222" s="8" t="s">
        <v>33</v>
      </c>
      <c r="H222" s="98" t="s">
        <v>82</v>
      </c>
      <c r="I222" s="26">
        <v>1412418.18</v>
      </c>
    </row>
    <row r="223" spans="1:9" ht="12.75">
      <c r="A223" s="208" t="s">
        <v>213</v>
      </c>
      <c r="B223" s="184" t="s">
        <v>64</v>
      </c>
      <c r="C223" s="65" t="s">
        <v>10</v>
      </c>
      <c r="D223" s="8" t="s">
        <v>12</v>
      </c>
      <c r="E223" s="8" t="s">
        <v>58</v>
      </c>
      <c r="F223" s="8" t="s">
        <v>16</v>
      </c>
      <c r="G223" s="8" t="s">
        <v>33</v>
      </c>
      <c r="H223" s="98" t="s">
        <v>194</v>
      </c>
      <c r="I223" s="26">
        <v>1225091.33</v>
      </c>
    </row>
    <row r="224" spans="1:9" ht="12.75">
      <c r="A224" s="48" t="s">
        <v>158</v>
      </c>
      <c r="B224" s="184" t="s">
        <v>64</v>
      </c>
      <c r="C224" s="64" t="s">
        <v>10</v>
      </c>
      <c r="D224" s="43" t="s">
        <v>12</v>
      </c>
      <c r="E224" s="43" t="s">
        <v>58</v>
      </c>
      <c r="F224" s="43" t="s">
        <v>10</v>
      </c>
      <c r="G224" s="43" t="s">
        <v>33</v>
      </c>
      <c r="H224" s="100"/>
      <c r="I224" s="44">
        <f>I225+I226</f>
        <v>1694090.49</v>
      </c>
    </row>
    <row r="225" spans="1:9" ht="12.75">
      <c r="A225" s="80" t="s">
        <v>157</v>
      </c>
      <c r="B225" s="184" t="s">
        <v>64</v>
      </c>
      <c r="C225" s="65" t="s">
        <v>10</v>
      </c>
      <c r="D225" s="8" t="s">
        <v>12</v>
      </c>
      <c r="E225" s="8" t="s">
        <v>58</v>
      </c>
      <c r="F225" s="8" t="s">
        <v>10</v>
      </c>
      <c r="G225" s="8" t="s">
        <v>33</v>
      </c>
      <c r="H225" s="98" t="s">
        <v>82</v>
      </c>
      <c r="I225" s="26">
        <v>976422.1</v>
      </c>
    </row>
    <row r="226" spans="1:9" ht="12.75">
      <c r="A226" s="208" t="s">
        <v>213</v>
      </c>
      <c r="B226" s="184" t="s">
        <v>64</v>
      </c>
      <c r="C226" s="65" t="s">
        <v>10</v>
      </c>
      <c r="D226" s="8" t="s">
        <v>12</v>
      </c>
      <c r="E226" s="8" t="s">
        <v>58</v>
      </c>
      <c r="F226" s="8" t="s">
        <v>10</v>
      </c>
      <c r="G226" s="8" t="s">
        <v>33</v>
      </c>
      <c r="H226" s="98" t="s">
        <v>194</v>
      </c>
      <c r="I226" s="26">
        <v>717668.39</v>
      </c>
    </row>
    <row r="227" spans="1:9" ht="15.75">
      <c r="A227" s="79" t="s">
        <v>140</v>
      </c>
      <c r="B227" s="185" t="s">
        <v>64</v>
      </c>
      <c r="C227" s="68" t="s">
        <v>11</v>
      </c>
      <c r="D227" s="17"/>
      <c r="E227" s="17"/>
      <c r="F227" s="17"/>
      <c r="G227" s="17"/>
      <c r="H227" s="142"/>
      <c r="I227" s="28">
        <f>I228+I265</f>
        <v>10385300</v>
      </c>
    </row>
    <row r="228" spans="1:9" ht="12.75">
      <c r="A228" s="41" t="s">
        <v>47</v>
      </c>
      <c r="B228" s="184" t="s">
        <v>64</v>
      </c>
      <c r="C228" s="57" t="s">
        <v>11</v>
      </c>
      <c r="D228" s="7" t="s">
        <v>8</v>
      </c>
      <c r="E228" s="7"/>
      <c r="F228" s="7"/>
      <c r="G228" s="7"/>
      <c r="H228" s="133"/>
      <c r="I228" s="29">
        <f>I229+I231+I236+I237+I248+I249+I256+I251+I254</f>
        <v>8737049</v>
      </c>
    </row>
    <row r="229" spans="1:9" ht="12.75">
      <c r="A229" s="73" t="s">
        <v>209</v>
      </c>
      <c r="B229" s="184" t="s">
        <v>64</v>
      </c>
      <c r="C229" s="237" t="s">
        <v>11</v>
      </c>
      <c r="D229" s="238" t="s">
        <v>8</v>
      </c>
      <c r="E229" s="238" t="s">
        <v>32</v>
      </c>
      <c r="F229" s="238" t="s">
        <v>8</v>
      </c>
      <c r="G229" s="238" t="s">
        <v>33</v>
      </c>
      <c r="H229" s="239"/>
      <c r="I229" s="240">
        <f>I230</f>
        <v>56000</v>
      </c>
    </row>
    <row r="230" spans="1:9" ht="12.75">
      <c r="A230" s="208" t="s">
        <v>161</v>
      </c>
      <c r="B230" s="184" t="s">
        <v>64</v>
      </c>
      <c r="C230" s="203" t="s">
        <v>11</v>
      </c>
      <c r="D230" s="204" t="s">
        <v>8</v>
      </c>
      <c r="E230" s="204" t="s">
        <v>32</v>
      </c>
      <c r="F230" s="204" t="s">
        <v>8</v>
      </c>
      <c r="G230" s="204" t="s">
        <v>33</v>
      </c>
      <c r="H230" s="205" t="s">
        <v>31</v>
      </c>
      <c r="I230" s="206">
        <v>56000</v>
      </c>
    </row>
    <row r="231" spans="1:9" ht="18.75" customHeight="1">
      <c r="A231" s="325" t="s">
        <v>272</v>
      </c>
      <c r="B231" s="184" t="s">
        <v>64</v>
      </c>
      <c r="C231" s="91" t="s">
        <v>11</v>
      </c>
      <c r="D231" s="13" t="s">
        <v>8</v>
      </c>
      <c r="E231" s="117" t="s">
        <v>260</v>
      </c>
      <c r="F231" s="117" t="s">
        <v>33</v>
      </c>
      <c r="G231" s="117" t="s">
        <v>33</v>
      </c>
      <c r="H231" s="137"/>
      <c r="I231" s="25">
        <f>I232</f>
        <v>51200</v>
      </c>
    </row>
    <row r="232" spans="1:9" ht="25.5">
      <c r="A232" s="326" t="s">
        <v>273</v>
      </c>
      <c r="B232" s="184" t="s">
        <v>64</v>
      </c>
      <c r="C232" s="92" t="s">
        <v>11</v>
      </c>
      <c r="D232" s="43" t="s">
        <v>8</v>
      </c>
      <c r="E232" s="43" t="s">
        <v>260</v>
      </c>
      <c r="F232" s="43" t="s">
        <v>16</v>
      </c>
      <c r="G232" s="43" t="s">
        <v>33</v>
      </c>
      <c r="H232" s="100"/>
      <c r="I232" s="44">
        <f>I233+I234</f>
        <v>51200</v>
      </c>
    </row>
    <row r="233" spans="1:9" ht="12.75">
      <c r="A233" s="208" t="s">
        <v>161</v>
      </c>
      <c r="B233" s="184" t="s">
        <v>64</v>
      </c>
      <c r="C233" s="54" t="s">
        <v>11</v>
      </c>
      <c r="D233" s="8" t="s">
        <v>8</v>
      </c>
      <c r="E233" s="119" t="s">
        <v>260</v>
      </c>
      <c r="F233" s="119" t="s">
        <v>16</v>
      </c>
      <c r="G233" s="119" t="s">
        <v>33</v>
      </c>
      <c r="H233" s="8" t="s">
        <v>31</v>
      </c>
      <c r="I233" s="206">
        <v>34000</v>
      </c>
    </row>
    <row r="234" spans="1:9" ht="12.75">
      <c r="A234" s="16" t="s">
        <v>107</v>
      </c>
      <c r="B234" s="184" t="s">
        <v>64</v>
      </c>
      <c r="C234" s="54" t="s">
        <v>11</v>
      </c>
      <c r="D234" s="8" t="s">
        <v>8</v>
      </c>
      <c r="E234" s="119" t="s">
        <v>260</v>
      </c>
      <c r="F234" s="119" t="s">
        <v>16</v>
      </c>
      <c r="G234" s="119" t="s">
        <v>33</v>
      </c>
      <c r="H234" s="8" t="s">
        <v>109</v>
      </c>
      <c r="I234" s="206">
        <f>51200-I233</f>
        <v>17200</v>
      </c>
    </row>
    <row r="235" spans="1:9" ht="25.5">
      <c r="A235" s="207" t="s">
        <v>290</v>
      </c>
      <c r="B235" s="184" t="s">
        <v>64</v>
      </c>
      <c r="C235" s="55" t="s">
        <v>11</v>
      </c>
      <c r="D235" s="43" t="s">
        <v>8</v>
      </c>
      <c r="E235" s="43" t="s">
        <v>260</v>
      </c>
      <c r="F235" s="43" t="s">
        <v>291</v>
      </c>
      <c r="G235" s="43" t="s">
        <v>8</v>
      </c>
      <c r="H235" s="100"/>
      <c r="I235" s="44">
        <f>I236</f>
        <v>100000</v>
      </c>
    </row>
    <row r="236" spans="1:9" ht="12.75">
      <c r="A236" s="16" t="s">
        <v>107</v>
      </c>
      <c r="B236" s="184" t="s">
        <v>64</v>
      </c>
      <c r="C236" s="54" t="s">
        <v>11</v>
      </c>
      <c r="D236" s="8" t="s">
        <v>8</v>
      </c>
      <c r="E236" s="119" t="s">
        <v>260</v>
      </c>
      <c r="F236" s="119" t="s">
        <v>291</v>
      </c>
      <c r="G236" s="119" t="s">
        <v>8</v>
      </c>
      <c r="H236" s="98" t="s">
        <v>109</v>
      </c>
      <c r="I236" s="206">
        <v>100000</v>
      </c>
    </row>
    <row r="237" spans="1:9" ht="12.75">
      <c r="A237" s="40" t="s">
        <v>48</v>
      </c>
      <c r="B237" s="184" t="s">
        <v>64</v>
      </c>
      <c r="C237" s="52" t="s">
        <v>11</v>
      </c>
      <c r="D237" s="13" t="s">
        <v>8</v>
      </c>
      <c r="E237" s="13" t="s">
        <v>49</v>
      </c>
      <c r="F237" s="13" t="s">
        <v>33</v>
      </c>
      <c r="G237" s="13" t="s">
        <v>33</v>
      </c>
      <c r="H237" s="99"/>
      <c r="I237" s="25">
        <f>I238+I240+I242+I244</f>
        <v>6200160</v>
      </c>
    </row>
    <row r="238" spans="1:9" ht="38.25">
      <c r="A238" s="207" t="s">
        <v>179</v>
      </c>
      <c r="B238" s="184" t="s">
        <v>64</v>
      </c>
      <c r="C238" s="55" t="s">
        <v>11</v>
      </c>
      <c r="D238" s="43" t="s">
        <v>8</v>
      </c>
      <c r="E238" s="43" t="s">
        <v>49</v>
      </c>
      <c r="F238" s="43" t="s">
        <v>33</v>
      </c>
      <c r="G238" s="43" t="s">
        <v>8</v>
      </c>
      <c r="H238" s="100"/>
      <c r="I238" s="44">
        <f>I239</f>
        <v>10000</v>
      </c>
    </row>
    <row r="239" spans="1:9" ht="12.75">
      <c r="A239" s="16" t="s">
        <v>161</v>
      </c>
      <c r="B239" s="184" t="s">
        <v>64</v>
      </c>
      <c r="C239" s="54" t="s">
        <v>11</v>
      </c>
      <c r="D239" s="8" t="s">
        <v>8</v>
      </c>
      <c r="E239" s="8" t="s">
        <v>49</v>
      </c>
      <c r="F239" s="8" t="s">
        <v>33</v>
      </c>
      <c r="G239" s="8" t="s">
        <v>8</v>
      </c>
      <c r="H239" s="98" t="s">
        <v>31</v>
      </c>
      <c r="I239" s="26">
        <v>10000</v>
      </c>
    </row>
    <row r="240" spans="1:9" ht="38.25">
      <c r="A240" s="207" t="s">
        <v>180</v>
      </c>
      <c r="B240" s="184" t="s">
        <v>64</v>
      </c>
      <c r="C240" s="199" t="s">
        <v>11</v>
      </c>
      <c r="D240" s="200" t="s">
        <v>8</v>
      </c>
      <c r="E240" s="200" t="s">
        <v>49</v>
      </c>
      <c r="F240" s="200" t="s">
        <v>33</v>
      </c>
      <c r="G240" s="200" t="s">
        <v>16</v>
      </c>
      <c r="H240" s="201"/>
      <c r="I240" s="202">
        <f>I241</f>
        <v>500000</v>
      </c>
    </row>
    <row r="241" spans="1:9" ht="12.75">
      <c r="A241" s="208" t="s">
        <v>161</v>
      </c>
      <c r="B241" s="184" t="s">
        <v>64</v>
      </c>
      <c r="C241" s="203" t="s">
        <v>11</v>
      </c>
      <c r="D241" s="204" t="s">
        <v>8</v>
      </c>
      <c r="E241" s="204" t="s">
        <v>49</v>
      </c>
      <c r="F241" s="204" t="s">
        <v>33</v>
      </c>
      <c r="G241" s="204" t="s">
        <v>16</v>
      </c>
      <c r="H241" s="205" t="s">
        <v>31</v>
      </c>
      <c r="I241" s="206">
        <v>500000</v>
      </c>
    </row>
    <row r="242" spans="1:9" ht="25.5">
      <c r="A242" s="48" t="s">
        <v>149</v>
      </c>
      <c r="B242" s="184" t="s">
        <v>64</v>
      </c>
      <c r="C242" s="55" t="s">
        <v>11</v>
      </c>
      <c r="D242" s="43" t="s">
        <v>8</v>
      </c>
      <c r="E242" s="43" t="s">
        <v>49</v>
      </c>
      <c r="F242" s="43" t="s">
        <v>9</v>
      </c>
      <c r="G242" s="43" t="s">
        <v>19</v>
      </c>
      <c r="H242" s="100"/>
      <c r="I242" s="44">
        <f>I243</f>
        <v>280000</v>
      </c>
    </row>
    <row r="243" spans="1:9" ht="12.75">
      <c r="A243" s="16" t="s">
        <v>161</v>
      </c>
      <c r="B243" s="184" t="s">
        <v>64</v>
      </c>
      <c r="C243" s="54" t="s">
        <v>11</v>
      </c>
      <c r="D243" s="8" t="s">
        <v>8</v>
      </c>
      <c r="E243" s="8" t="s">
        <v>49</v>
      </c>
      <c r="F243" s="8" t="s">
        <v>9</v>
      </c>
      <c r="G243" s="8" t="s">
        <v>19</v>
      </c>
      <c r="H243" s="98" t="s">
        <v>31</v>
      </c>
      <c r="I243" s="26">
        <v>280000</v>
      </c>
    </row>
    <row r="244" spans="1:9" ht="12.75">
      <c r="A244" s="48" t="s">
        <v>2</v>
      </c>
      <c r="B244" s="184" t="s">
        <v>64</v>
      </c>
      <c r="C244" s="55" t="s">
        <v>11</v>
      </c>
      <c r="D244" s="43" t="s">
        <v>8</v>
      </c>
      <c r="E244" s="43" t="s">
        <v>49</v>
      </c>
      <c r="F244" s="43" t="s">
        <v>72</v>
      </c>
      <c r="G244" s="43" t="s">
        <v>33</v>
      </c>
      <c r="H244" s="100"/>
      <c r="I244" s="44">
        <f>I245+I246</f>
        <v>5410160</v>
      </c>
    </row>
    <row r="245" spans="1:9" ht="12.75">
      <c r="A245" s="16" t="s">
        <v>161</v>
      </c>
      <c r="B245" s="184" t="s">
        <v>64</v>
      </c>
      <c r="C245" s="67" t="s">
        <v>11</v>
      </c>
      <c r="D245" s="8" t="s">
        <v>8</v>
      </c>
      <c r="E245" s="8" t="s">
        <v>49</v>
      </c>
      <c r="F245" s="8" t="s">
        <v>72</v>
      </c>
      <c r="G245" s="8" t="s">
        <v>33</v>
      </c>
      <c r="H245" s="98" t="s">
        <v>31</v>
      </c>
      <c r="I245" s="26">
        <f>4300160+900000</f>
        <v>5200160</v>
      </c>
    </row>
    <row r="246" spans="1:9" ht="12.75">
      <c r="A246" s="16" t="s">
        <v>115</v>
      </c>
      <c r="B246" s="184" t="s">
        <v>64</v>
      </c>
      <c r="C246" s="67" t="s">
        <v>11</v>
      </c>
      <c r="D246" s="8" t="s">
        <v>8</v>
      </c>
      <c r="E246" s="8" t="s">
        <v>49</v>
      </c>
      <c r="F246" s="8" t="s">
        <v>72</v>
      </c>
      <c r="G246" s="8" t="s">
        <v>8</v>
      </c>
      <c r="H246" s="98" t="s">
        <v>31</v>
      </c>
      <c r="I246" s="26">
        <f>135000+75000</f>
        <v>210000</v>
      </c>
    </row>
    <row r="247" spans="1:9" ht="12.75">
      <c r="A247" s="207" t="s">
        <v>292</v>
      </c>
      <c r="B247" s="184" t="s">
        <v>64</v>
      </c>
      <c r="C247" s="199" t="s">
        <v>11</v>
      </c>
      <c r="D247" s="200" t="s">
        <v>8</v>
      </c>
      <c r="E247" s="200" t="s">
        <v>226</v>
      </c>
      <c r="F247" s="200" t="s">
        <v>19</v>
      </c>
      <c r="G247" s="200" t="s">
        <v>33</v>
      </c>
      <c r="H247" s="201"/>
      <c r="I247" s="202">
        <f>I248</f>
        <v>93700</v>
      </c>
    </row>
    <row r="248" spans="1:9" ht="12.75">
      <c r="A248" s="208" t="s">
        <v>121</v>
      </c>
      <c r="B248" s="184" t="s">
        <v>64</v>
      </c>
      <c r="C248" s="246" t="s">
        <v>11</v>
      </c>
      <c r="D248" s="204" t="s">
        <v>8</v>
      </c>
      <c r="E248" s="204" t="s">
        <v>226</v>
      </c>
      <c r="F248" s="204" t="s">
        <v>19</v>
      </c>
      <c r="G248" s="204" t="s">
        <v>33</v>
      </c>
      <c r="H248" s="205" t="s">
        <v>120</v>
      </c>
      <c r="I248" s="206">
        <v>93700</v>
      </c>
    </row>
    <row r="249" spans="1:9" ht="25.5">
      <c r="A249" s="207" t="s">
        <v>219</v>
      </c>
      <c r="B249" s="184" t="s">
        <v>64</v>
      </c>
      <c r="C249" s="199" t="s">
        <v>11</v>
      </c>
      <c r="D249" s="200" t="s">
        <v>8</v>
      </c>
      <c r="E249" s="200" t="s">
        <v>159</v>
      </c>
      <c r="F249" s="200" t="s">
        <v>19</v>
      </c>
      <c r="G249" s="200" t="s">
        <v>33</v>
      </c>
      <c r="H249" s="201"/>
      <c r="I249" s="202">
        <f>I250</f>
        <v>32900</v>
      </c>
    </row>
    <row r="250" spans="1:9" ht="12.75">
      <c r="A250" s="208" t="s">
        <v>217</v>
      </c>
      <c r="B250" s="184" t="s">
        <v>64</v>
      </c>
      <c r="C250" s="246" t="s">
        <v>11</v>
      </c>
      <c r="D250" s="204" t="s">
        <v>8</v>
      </c>
      <c r="E250" s="204" t="s">
        <v>159</v>
      </c>
      <c r="F250" s="204" t="s">
        <v>19</v>
      </c>
      <c r="G250" s="204" t="s">
        <v>33</v>
      </c>
      <c r="H250" s="205" t="s">
        <v>31</v>
      </c>
      <c r="I250" s="206">
        <v>32900</v>
      </c>
    </row>
    <row r="251" spans="1:9" ht="38.25">
      <c r="A251" s="191" t="s">
        <v>208</v>
      </c>
      <c r="B251" s="184" t="s">
        <v>64</v>
      </c>
      <c r="C251" s="95" t="s">
        <v>11</v>
      </c>
      <c r="D251" s="43" t="s">
        <v>8</v>
      </c>
      <c r="E251" s="43" t="s">
        <v>159</v>
      </c>
      <c r="F251" s="43" t="s">
        <v>105</v>
      </c>
      <c r="G251" s="43" t="s">
        <v>33</v>
      </c>
      <c r="H251" s="100"/>
      <c r="I251" s="44">
        <f>I253+I252</f>
        <v>1780000</v>
      </c>
    </row>
    <row r="252" spans="1:9" ht="12.75">
      <c r="A252" s="16" t="s">
        <v>161</v>
      </c>
      <c r="B252" s="184" t="s">
        <v>64</v>
      </c>
      <c r="C252" s="65" t="s">
        <v>11</v>
      </c>
      <c r="D252" s="8" t="s">
        <v>8</v>
      </c>
      <c r="E252" s="8" t="s">
        <v>159</v>
      </c>
      <c r="F252" s="8" t="s">
        <v>105</v>
      </c>
      <c r="G252" s="8" t="s">
        <v>33</v>
      </c>
      <c r="H252" s="98" t="s">
        <v>31</v>
      </c>
      <c r="I252" s="26">
        <v>567000</v>
      </c>
    </row>
    <row r="253" spans="1:9" ht="12.75">
      <c r="A253" s="16" t="s">
        <v>107</v>
      </c>
      <c r="B253" s="184" t="s">
        <v>64</v>
      </c>
      <c r="C253" s="93" t="s">
        <v>11</v>
      </c>
      <c r="D253" s="8" t="s">
        <v>8</v>
      </c>
      <c r="E253" s="8" t="s">
        <v>159</v>
      </c>
      <c r="F253" s="8" t="s">
        <v>105</v>
      </c>
      <c r="G253" s="8" t="s">
        <v>33</v>
      </c>
      <c r="H253" s="98" t="s">
        <v>109</v>
      </c>
      <c r="I253" s="26">
        <v>1213000</v>
      </c>
    </row>
    <row r="254" spans="1:9" ht="51">
      <c r="A254" s="191" t="s">
        <v>241</v>
      </c>
      <c r="B254" s="184" t="s">
        <v>64</v>
      </c>
      <c r="C254" s="92" t="s">
        <v>11</v>
      </c>
      <c r="D254" s="43" t="s">
        <v>8</v>
      </c>
      <c r="E254" s="43" t="s">
        <v>159</v>
      </c>
      <c r="F254" s="43" t="s">
        <v>105</v>
      </c>
      <c r="G254" s="43" t="s">
        <v>8</v>
      </c>
      <c r="H254" s="100"/>
      <c r="I254" s="44">
        <f>I255</f>
        <v>63000</v>
      </c>
    </row>
    <row r="255" spans="1:9" ht="18.75" customHeight="1">
      <c r="A255" s="16" t="s">
        <v>161</v>
      </c>
      <c r="B255" s="184" t="s">
        <v>64</v>
      </c>
      <c r="C255" s="93" t="s">
        <v>11</v>
      </c>
      <c r="D255" s="8" t="s">
        <v>8</v>
      </c>
      <c r="E255" s="8" t="s">
        <v>159</v>
      </c>
      <c r="F255" s="8" t="s">
        <v>105</v>
      </c>
      <c r="G255" s="8" t="s">
        <v>8</v>
      </c>
      <c r="H255" s="98" t="s">
        <v>31</v>
      </c>
      <c r="I255" s="26">
        <v>63000</v>
      </c>
    </row>
    <row r="256" spans="1:9" ht="12.75">
      <c r="A256" s="82" t="s">
        <v>59</v>
      </c>
      <c r="B256" s="184" t="s">
        <v>64</v>
      </c>
      <c r="C256" s="63" t="s">
        <v>11</v>
      </c>
      <c r="D256" s="20" t="s">
        <v>8</v>
      </c>
      <c r="E256" s="20" t="s">
        <v>58</v>
      </c>
      <c r="F256" s="20" t="s">
        <v>33</v>
      </c>
      <c r="G256" s="20" t="s">
        <v>33</v>
      </c>
      <c r="H256" s="140"/>
      <c r="I256" s="25">
        <f>I257+I259+I261+I263</f>
        <v>360089</v>
      </c>
    </row>
    <row r="257" spans="1:9" ht="12.75">
      <c r="A257" s="48" t="s">
        <v>127</v>
      </c>
      <c r="B257" s="184" t="s">
        <v>64</v>
      </c>
      <c r="C257" s="64" t="s">
        <v>11</v>
      </c>
      <c r="D257" s="43" t="s">
        <v>8</v>
      </c>
      <c r="E257" s="43" t="s">
        <v>58</v>
      </c>
      <c r="F257" s="43" t="s">
        <v>9</v>
      </c>
      <c r="G257" s="43" t="s">
        <v>33</v>
      </c>
      <c r="H257" s="100"/>
      <c r="I257" s="44">
        <f>I258</f>
        <v>4000</v>
      </c>
    </row>
    <row r="258" spans="1:9" ht="12.75">
      <c r="A258" s="16" t="s">
        <v>121</v>
      </c>
      <c r="B258" s="184" t="s">
        <v>64</v>
      </c>
      <c r="C258" s="65" t="s">
        <v>11</v>
      </c>
      <c r="D258" s="8" t="s">
        <v>8</v>
      </c>
      <c r="E258" s="8" t="s">
        <v>58</v>
      </c>
      <c r="F258" s="8" t="s">
        <v>9</v>
      </c>
      <c r="G258" s="8" t="s">
        <v>33</v>
      </c>
      <c r="H258" s="98" t="s">
        <v>120</v>
      </c>
      <c r="I258" s="26">
        <v>4000</v>
      </c>
    </row>
    <row r="259" spans="1:9" ht="12.75">
      <c r="A259" s="48" t="s">
        <v>158</v>
      </c>
      <c r="B259" s="184" t="s">
        <v>64</v>
      </c>
      <c r="C259" s="64" t="s">
        <v>11</v>
      </c>
      <c r="D259" s="43" t="s">
        <v>8</v>
      </c>
      <c r="E259" s="43" t="s">
        <v>58</v>
      </c>
      <c r="F259" s="43" t="s">
        <v>10</v>
      </c>
      <c r="G259" s="43" t="s">
        <v>33</v>
      </c>
      <c r="H259" s="100"/>
      <c r="I259" s="44">
        <f>I260</f>
        <v>99640</v>
      </c>
    </row>
    <row r="260" spans="1:9" ht="12.75">
      <c r="A260" s="16" t="s">
        <v>121</v>
      </c>
      <c r="B260" s="184" t="s">
        <v>64</v>
      </c>
      <c r="C260" s="65" t="s">
        <v>11</v>
      </c>
      <c r="D260" s="8" t="s">
        <v>8</v>
      </c>
      <c r="E260" s="8" t="s">
        <v>58</v>
      </c>
      <c r="F260" s="8" t="s">
        <v>10</v>
      </c>
      <c r="G260" s="8" t="s">
        <v>33</v>
      </c>
      <c r="H260" s="98" t="s">
        <v>120</v>
      </c>
      <c r="I260" s="26">
        <f>174140-74500</f>
        <v>99640</v>
      </c>
    </row>
    <row r="261" spans="1:9" ht="12.75">
      <c r="A261" s="48" t="s">
        <v>181</v>
      </c>
      <c r="B261" s="184" t="s">
        <v>64</v>
      </c>
      <c r="C261" s="64" t="s">
        <v>11</v>
      </c>
      <c r="D261" s="43" t="s">
        <v>8</v>
      </c>
      <c r="E261" s="43" t="s">
        <v>58</v>
      </c>
      <c r="F261" s="43" t="s">
        <v>11</v>
      </c>
      <c r="G261" s="43" t="s">
        <v>33</v>
      </c>
      <c r="H261" s="100"/>
      <c r="I261" s="44">
        <f>I262</f>
        <v>129000</v>
      </c>
    </row>
    <row r="262" spans="1:9" ht="12.75">
      <c r="A262" s="16" t="s">
        <v>121</v>
      </c>
      <c r="B262" s="184" t="s">
        <v>64</v>
      </c>
      <c r="C262" s="65" t="s">
        <v>11</v>
      </c>
      <c r="D262" s="8" t="s">
        <v>8</v>
      </c>
      <c r="E262" s="8" t="s">
        <v>58</v>
      </c>
      <c r="F262" s="8" t="s">
        <v>11</v>
      </c>
      <c r="G262" s="8" t="s">
        <v>33</v>
      </c>
      <c r="H262" s="98" t="s">
        <v>120</v>
      </c>
      <c r="I262" s="26">
        <f>319000-190000</f>
        <v>129000</v>
      </c>
    </row>
    <row r="263" spans="1:9" ht="12.75">
      <c r="A263" s="48" t="s">
        <v>182</v>
      </c>
      <c r="B263" s="184" t="s">
        <v>64</v>
      </c>
      <c r="C263" s="64" t="s">
        <v>11</v>
      </c>
      <c r="D263" s="43" t="s">
        <v>8</v>
      </c>
      <c r="E263" s="43" t="s">
        <v>58</v>
      </c>
      <c r="F263" s="43" t="s">
        <v>12</v>
      </c>
      <c r="G263" s="43" t="s">
        <v>33</v>
      </c>
      <c r="H263" s="100"/>
      <c r="I263" s="44">
        <f>I264</f>
        <v>127449</v>
      </c>
    </row>
    <row r="264" spans="1:9" ht="12.75">
      <c r="A264" s="16" t="s">
        <v>121</v>
      </c>
      <c r="B264" s="184" t="s">
        <v>64</v>
      </c>
      <c r="C264" s="65" t="s">
        <v>11</v>
      </c>
      <c r="D264" s="8" t="s">
        <v>8</v>
      </c>
      <c r="E264" s="8" t="s">
        <v>58</v>
      </c>
      <c r="F264" s="8" t="s">
        <v>12</v>
      </c>
      <c r="G264" s="8" t="s">
        <v>33</v>
      </c>
      <c r="H264" s="98" t="s">
        <v>120</v>
      </c>
      <c r="I264" s="26">
        <f>427449-300000</f>
        <v>127449</v>
      </c>
    </row>
    <row r="265" spans="1:9" ht="12.75">
      <c r="A265" s="41" t="s">
        <v>259</v>
      </c>
      <c r="B265" s="184" t="s">
        <v>64</v>
      </c>
      <c r="C265" s="57" t="s">
        <v>11</v>
      </c>
      <c r="D265" s="7" t="s">
        <v>16</v>
      </c>
      <c r="E265" s="7"/>
      <c r="F265" s="7"/>
      <c r="G265" s="7"/>
      <c r="H265" s="133"/>
      <c r="I265" s="29">
        <f>I266+I269+I271+I274</f>
        <v>1648251</v>
      </c>
    </row>
    <row r="266" spans="1:9" ht="12.75">
      <c r="A266" s="73" t="s">
        <v>261</v>
      </c>
      <c r="B266" s="184" t="s">
        <v>64</v>
      </c>
      <c r="C266" s="237" t="s">
        <v>11</v>
      </c>
      <c r="D266" s="238" t="s">
        <v>16</v>
      </c>
      <c r="E266" s="238" t="s">
        <v>260</v>
      </c>
      <c r="F266" s="238" t="s">
        <v>72</v>
      </c>
      <c r="G266" s="238" t="s">
        <v>33</v>
      </c>
      <c r="H266" s="239"/>
      <c r="I266" s="240">
        <f>I267+I268</f>
        <v>1368840</v>
      </c>
    </row>
    <row r="267" spans="1:9" ht="12.75">
      <c r="A267" s="208" t="s">
        <v>161</v>
      </c>
      <c r="B267" s="184" t="s">
        <v>64</v>
      </c>
      <c r="C267" s="203" t="s">
        <v>11</v>
      </c>
      <c r="D267" s="204" t="s">
        <v>16</v>
      </c>
      <c r="E267" s="204" t="s">
        <v>260</v>
      </c>
      <c r="F267" s="204" t="s">
        <v>72</v>
      </c>
      <c r="G267" s="204" t="s">
        <v>33</v>
      </c>
      <c r="H267" s="205" t="s">
        <v>31</v>
      </c>
      <c r="I267" s="206">
        <f>978840+300000</f>
        <v>1278840</v>
      </c>
    </row>
    <row r="268" spans="1:9" ht="12.75">
      <c r="A268" s="16" t="s">
        <v>162</v>
      </c>
      <c r="B268" s="184" t="s">
        <v>64</v>
      </c>
      <c r="C268" s="65" t="s">
        <v>11</v>
      </c>
      <c r="D268" s="8" t="s">
        <v>16</v>
      </c>
      <c r="E268" s="8" t="s">
        <v>260</v>
      </c>
      <c r="F268" s="8" t="s">
        <v>72</v>
      </c>
      <c r="G268" s="8" t="s">
        <v>8</v>
      </c>
      <c r="H268" s="98" t="s">
        <v>31</v>
      </c>
      <c r="I268" s="26">
        <v>90000</v>
      </c>
    </row>
    <row r="269" spans="1:9" ht="38.25">
      <c r="A269" s="191" t="s">
        <v>208</v>
      </c>
      <c r="B269" s="184" t="s">
        <v>64</v>
      </c>
      <c r="C269" s="95" t="s">
        <v>11</v>
      </c>
      <c r="D269" s="43" t="s">
        <v>16</v>
      </c>
      <c r="E269" s="43" t="s">
        <v>159</v>
      </c>
      <c r="F269" s="43" t="s">
        <v>105</v>
      </c>
      <c r="G269" s="43" t="s">
        <v>33</v>
      </c>
      <c r="H269" s="100"/>
      <c r="I269" s="44">
        <f>I270</f>
        <v>117000</v>
      </c>
    </row>
    <row r="270" spans="1:9" ht="12.75">
      <c r="A270" s="16" t="s">
        <v>161</v>
      </c>
      <c r="B270" s="184" t="s">
        <v>64</v>
      </c>
      <c r="C270" s="65" t="s">
        <v>11</v>
      </c>
      <c r="D270" s="8" t="s">
        <v>16</v>
      </c>
      <c r="E270" s="8" t="s">
        <v>159</v>
      </c>
      <c r="F270" s="8" t="s">
        <v>105</v>
      </c>
      <c r="G270" s="8" t="s">
        <v>33</v>
      </c>
      <c r="H270" s="98" t="s">
        <v>31</v>
      </c>
      <c r="I270" s="26">
        <v>117000</v>
      </c>
    </row>
    <row r="271" spans="1:9" ht="51">
      <c r="A271" s="191" t="s">
        <v>241</v>
      </c>
      <c r="B271" s="184" t="s">
        <v>64</v>
      </c>
      <c r="C271" s="92" t="s">
        <v>11</v>
      </c>
      <c r="D271" s="43" t="s">
        <v>16</v>
      </c>
      <c r="E271" s="43" t="s">
        <v>159</v>
      </c>
      <c r="F271" s="43" t="s">
        <v>105</v>
      </c>
      <c r="G271" s="43" t="s">
        <v>8</v>
      </c>
      <c r="H271" s="100"/>
      <c r="I271" s="44">
        <f>I272</f>
        <v>13000</v>
      </c>
    </row>
    <row r="272" spans="1:9" ht="12.75">
      <c r="A272" s="16" t="s">
        <v>161</v>
      </c>
      <c r="B272" s="184" t="s">
        <v>64</v>
      </c>
      <c r="C272" s="93" t="s">
        <v>11</v>
      </c>
      <c r="D272" s="8" t="s">
        <v>16</v>
      </c>
      <c r="E272" s="8" t="s">
        <v>159</v>
      </c>
      <c r="F272" s="8" t="s">
        <v>105</v>
      </c>
      <c r="G272" s="8" t="s">
        <v>8</v>
      </c>
      <c r="H272" s="98" t="s">
        <v>31</v>
      </c>
      <c r="I272" s="26">
        <v>13000</v>
      </c>
    </row>
    <row r="273" spans="1:9" ht="12.75">
      <c r="A273" s="48" t="s">
        <v>127</v>
      </c>
      <c r="B273" s="184" t="s">
        <v>64</v>
      </c>
      <c r="C273" s="64" t="s">
        <v>11</v>
      </c>
      <c r="D273" s="43" t="s">
        <v>16</v>
      </c>
      <c r="E273" s="43" t="s">
        <v>58</v>
      </c>
      <c r="F273" s="43" t="s">
        <v>9</v>
      </c>
      <c r="G273" s="43" t="s">
        <v>33</v>
      </c>
      <c r="H273" s="100"/>
      <c r="I273" s="44">
        <f>I274</f>
        <v>149411</v>
      </c>
    </row>
    <row r="274" spans="1:9" ht="12.75">
      <c r="A274" s="16" t="s">
        <v>121</v>
      </c>
      <c r="B274" s="184" t="s">
        <v>64</v>
      </c>
      <c r="C274" s="65" t="s">
        <v>11</v>
      </c>
      <c r="D274" s="8" t="s">
        <v>16</v>
      </c>
      <c r="E274" s="8" t="s">
        <v>58</v>
      </c>
      <c r="F274" s="8" t="s">
        <v>9</v>
      </c>
      <c r="G274" s="8" t="s">
        <v>33</v>
      </c>
      <c r="H274" s="98" t="s">
        <v>120</v>
      </c>
      <c r="I274" s="26">
        <v>149411</v>
      </c>
    </row>
    <row r="275" spans="1:9" ht="12.75">
      <c r="A275" s="310" t="s">
        <v>262</v>
      </c>
      <c r="B275" s="185" t="s">
        <v>64</v>
      </c>
      <c r="C275" s="311" t="s">
        <v>12</v>
      </c>
      <c r="D275" s="312"/>
      <c r="E275" s="312"/>
      <c r="F275" s="312"/>
      <c r="G275" s="312"/>
      <c r="H275" s="313"/>
      <c r="I275" s="314">
        <f>I276</f>
        <v>1000000</v>
      </c>
    </row>
    <row r="276" spans="1:9" ht="12.75">
      <c r="A276" s="307" t="s">
        <v>263</v>
      </c>
      <c r="B276" s="184" t="s">
        <v>64</v>
      </c>
      <c r="C276" s="308" t="s">
        <v>12</v>
      </c>
      <c r="D276" s="280" t="s">
        <v>8</v>
      </c>
      <c r="E276" s="280"/>
      <c r="F276" s="280"/>
      <c r="G276" s="309"/>
      <c r="H276" s="315"/>
      <c r="I276" s="223">
        <f>I277</f>
        <v>1000000</v>
      </c>
    </row>
    <row r="277" spans="1:9" ht="12.75">
      <c r="A277" s="207" t="s">
        <v>2</v>
      </c>
      <c r="B277" s="184" t="s">
        <v>64</v>
      </c>
      <c r="C277" s="316" t="s">
        <v>12</v>
      </c>
      <c r="D277" s="317" t="s">
        <v>8</v>
      </c>
      <c r="E277" s="317" t="s">
        <v>264</v>
      </c>
      <c r="F277" s="317" t="s">
        <v>72</v>
      </c>
      <c r="G277" s="318" t="s">
        <v>33</v>
      </c>
      <c r="H277" s="319"/>
      <c r="I277" s="202">
        <f>I278</f>
        <v>1000000</v>
      </c>
    </row>
    <row r="278" spans="1:9" ht="12.75">
      <c r="A278" s="208" t="s">
        <v>195</v>
      </c>
      <c r="B278" s="184" t="s">
        <v>64</v>
      </c>
      <c r="C278" s="320" t="s">
        <v>12</v>
      </c>
      <c r="D278" s="321" t="s">
        <v>8</v>
      </c>
      <c r="E278" s="321" t="s">
        <v>264</v>
      </c>
      <c r="F278" s="321" t="s">
        <v>72</v>
      </c>
      <c r="G278" s="322" t="s">
        <v>33</v>
      </c>
      <c r="H278" s="323" t="s">
        <v>194</v>
      </c>
      <c r="I278" s="206">
        <v>1000000</v>
      </c>
    </row>
    <row r="279" spans="1:9" ht="15.75">
      <c r="A279" s="79" t="s">
        <v>20</v>
      </c>
      <c r="B279" s="185" t="s">
        <v>64</v>
      </c>
      <c r="C279" s="68" t="s">
        <v>14</v>
      </c>
      <c r="D279" s="17"/>
      <c r="E279" s="17"/>
      <c r="F279" s="17"/>
      <c r="G279" s="17"/>
      <c r="H279" s="142"/>
      <c r="I279" s="30">
        <f>I280+I284+I290+I312</f>
        <v>70369361.62</v>
      </c>
    </row>
    <row r="280" spans="1:9" ht="12.75">
      <c r="A280" s="39" t="s">
        <v>25</v>
      </c>
      <c r="B280" s="184" t="s">
        <v>64</v>
      </c>
      <c r="C280" s="53" t="s">
        <v>14</v>
      </c>
      <c r="D280" s="7" t="s">
        <v>8</v>
      </c>
      <c r="E280" s="7"/>
      <c r="F280" s="7"/>
      <c r="G280" s="7"/>
      <c r="H280" s="133"/>
      <c r="I280" s="27">
        <f>I281</f>
        <v>3531000</v>
      </c>
    </row>
    <row r="281" spans="1:9" ht="12.75">
      <c r="A281" s="40" t="s">
        <v>73</v>
      </c>
      <c r="B281" s="184" t="s">
        <v>64</v>
      </c>
      <c r="C281" s="52" t="s">
        <v>14</v>
      </c>
      <c r="D281" s="13" t="s">
        <v>8</v>
      </c>
      <c r="E281" s="13" t="s">
        <v>74</v>
      </c>
      <c r="F281" s="13" t="s">
        <v>33</v>
      </c>
      <c r="G281" s="13" t="s">
        <v>33</v>
      </c>
      <c r="H281" s="99"/>
      <c r="I281" s="25">
        <f>I282</f>
        <v>3531000</v>
      </c>
    </row>
    <row r="282" spans="1:9" ht="12.75">
      <c r="A282" s="48" t="s">
        <v>56</v>
      </c>
      <c r="B282" s="184" t="s">
        <v>64</v>
      </c>
      <c r="C282" s="55" t="s">
        <v>14</v>
      </c>
      <c r="D282" s="43" t="s">
        <v>8</v>
      </c>
      <c r="E282" s="43" t="s">
        <v>74</v>
      </c>
      <c r="F282" s="43" t="s">
        <v>75</v>
      </c>
      <c r="G282" s="43" t="s">
        <v>8</v>
      </c>
      <c r="H282" s="100"/>
      <c r="I282" s="44">
        <f>I283</f>
        <v>3531000</v>
      </c>
    </row>
    <row r="283" spans="1:9" ht="12.75">
      <c r="A283" s="16" t="s">
        <v>76</v>
      </c>
      <c r="B283" s="184" t="s">
        <v>64</v>
      </c>
      <c r="C283" s="67" t="s">
        <v>14</v>
      </c>
      <c r="D283" s="8" t="s">
        <v>8</v>
      </c>
      <c r="E283" s="8" t="s">
        <v>74</v>
      </c>
      <c r="F283" s="8" t="s">
        <v>75</v>
      </c>
      <c r="G283" s="8" t="s">
        <v>8</v>
      </c>
      <c r="H283" s="98" t="s">
        <v>32</v>
      </c>
      <c r="I283" s="26">
        <f>4400000-869000</f>
        <v>3531000</v>
      </c>
    </row>
    <row r="284" spans="1:9" ht="12.75">
      <c r="A284" s="39" t="s">
        <v>21</v>
      </c>
      <c r="B284" s="184" t="s">
        <v>64</v>
      </c>
      <c r="C284" s="53" t="s">
        <v>14</v>
      </c>
      <c r="D284" s="7" t="s">
        <v>16</v>
      </c>
      <c r="E284" s="8"/>
      <c r="F284" s="8"/>
      <c r="G284" s="8"/>
      <c r="H284" s="98"/>
      <c r="I284" s="27">
        <f>I285+I287</f>
        <v>21413000</v>
      </c>
    </row>
    <row r="285" spans="1:9" ht="48">
      <c r="A285" s="195" t="s">
        <v>93</v>
      </c>
      <c r="B285" s="184" t="s">
        <v>64</v>
      </c>
      <c r="C285" s="91" t="s">
        <v>14</v>
      </c>
      <c r="D285" s="87" t="s">
        <v>16</v>
      </c>
      <c r="E285" s="13" t="s">
        <v>160</v>
      </c>
      <c r="F285" s="13" t="s">
        <v>18</v>
      </c>
      <c r="G285" s="99" t="s">
        <v>33</v>
      </c>
      <c r="H285" s="99"/>
      <c r="I285" s="25">
        <f>I286</f>
        <v>20701000</v>
      </c>
    </row>
    <row r="286" spans="1:9" ht="25.5">
      <c r="A286" s="80" t="s">
        <v>165</v>
      </c>
      <c r="B286" s="184" t="s">
        <v>64</v>
      </c>
      <c r="C286" s="54" t="s">
        <v>14</v>
      </c>
      <c r="D286" s="8" t="s">
        <v>16</v>
      </c>
      <c r="E286" s="8" t="s">
        <v>160</v>
      </c>
      <c r="F286" s="8" t="s">
        <v>18</v>
      </c>
      <c r="G286" s="8" t="s">
        <v>33</v>
      </c>
      <c r="H286" s="98" t="s">
        <v>166</v>
      </c>
      <c r="I286" s="26">
        <f>20444000+257000</f>
        <v>20701000</v>
      </c>
    </row>
    <row r="287" spans="1:9" ht="12.75">
      <c r="A287" s="23" t="s">
        <v>70</v>
      </c>
      <c r="B287" s="184" t="s">
        <v>64</v>
      </c>
      <c r="C287" s="56" t="s">
        <v>14</v>
      </c>
      <c r="D287" s="24" t="s">
        <v>16</v>
      </c>
      <c r="E287" s="24" t="s">
        <v>54</v>
      </c>
      <c r="F287" s="24" t="s">
        <v>33</v>
      </c>
      <c r="G287" s="24" t="s">
        <v>33</v>
      </c>
      <c r="H287" s="148"/>
      <c r="I287" s="25">
        <f>I288</f>
        <v>712000</v>
      </c>
    </row>
    <row r="288" spans="1:9" ht="114.75">
      <c r="A288" s="155" t="s">
        <v>77</v>
      </c>
      <c r="B288" s="184" t="s">
        <v>64</v>
      </c>
      <c r="C288" s="55" t="s">
        <v>14</v>
      </c>
      <c r="D288" s="43" t="s">
        <v>16</v>
      </c>
      <c r="E288" s="43" t="s">
        <v>54</v>
      </c>
      <c r="F288" s="43" t="s">
        <v>167</v>
      </c>
      <c r="G288" s="43" t="s">
        <v>9</v>
      </c>
      <c r="H288" s="100"/>
      <c r="I288" s="44">
        <f>I289</f>
        <v>712000</v>
      </c>
    </row>
    <row r="289" spans="1:9" ht="25.5">
      <c r="A289" s="16" t="s">
        <v>168</v>
      </c>
      <c r="B289" s="184" t="s">
        <v>64</v>
      </c>
      <c r="C289" s="54" t="s">
        <v>14</v>
      </c>
      <c r="D289" s="8" t="s">
        <v>16</v>
      </c>
      <c r="E289" s="8" t="s">
        <v>54</v>
      </c>
      <c r="F289" s="8" t="s">
        <v>167</v>
      </c>
      <c r="G289" s="8" t="s">
        <v>9</v>
      </c>
      <c r="H289" s="98" t="s">
        <v>183</v>
      </c>
      <c r="I289" s="31">
        <v>712000</v>
      </c>
    </row>
    <row r="290" spans="1:9" ht="12.75">
      <c r="A290" s="39" t="s">
        <v>22</v>
      </c>
      <c r="B290" s="184" t="s">
        <v>64</v>
      </c>
      <c r="C290" s="53" t="s">
        <v>14</v>
      </c>
      <c r="D290" s="7" t="s">
        <v>18</v>
      </c>
      <c r="E290" s="8"/>
      <c r="F290" s="8"/>
      <c r="G290" s="8"/>
      <c r="H290" s="98"/>
      <c r="I290" s="27">
        <f>I291+I295+I298+I302+I307</f>
        <v>13605380.959999999</v>
      </c>
    </row>
    <row r="291" spans="1:9" ht="12.75">
      <c r="A291" s="40" t="s">
        <v>220</v>
      </c>
      <c r="B291" s="184" t="s">
        <v>64</v>
      </c>
      <c r="C291" s="247" t="s">
        <v>14</v>
      </c>
      <c r="D291" s="248" t="s">
        <v>18</v>
      </c>
      <c r="E291" s="248" t="s">
        <v>221</v>
      </c>
      <c r="F291" s="248" t="s">
        <v>33</v>
      </c>
      <c r="G291" s="13" t="s">
        <v>33</v>
      </c>
      <c r="H291" s="99"/>
      <c r="I291" s="25">
        <f>I292</f>
        <v>2115561.72</v>
      </c>
    </row>
    <row r="292" spans="1:9" ht="12.75">
      <c r="A292" s="48" t="s">
        <v>222</v>
      </c>
      <c r="B292" s="184" t="s">
        <v>64</v>
      </c>
      <c r="C292" s="249" t="s">
        <v>14</v>
      </c>
      <c r="D292" s="250" t="s">
        <v>18</v>
      </c>
      <c r="E292" s="250" t="s">
        <v>221</v>
      </c>
      <c r="F292" s="250" t="s">
        <v>223</v>
      </c>
      <c r="G292" s="43" t="s">
        <v>224</v>
      </c>
      <c r="H292" s="100"/>
      <c r="I292" s="44">
        <f>I293+I294</f>
        <v>2115561.72</v>
      </c>
    </row>
    <row r="293" spans="1:9" ht="12.75">
      <c r="A293" s="16" t="s">
        <v>103</v>
      </c>
      <c r="B293" s="184" t="s">
        <v>64</v>
      </c>
      <c r="C293" s="251" t="s">
        <v>14</v>
      </c>
      <c r="D293" s="252" t="s">
        <v>18</v>
      </c>
      <c r="E293" s="252" t="s">
        <v>221</v>
      </c>
      <c r="F293" s="252" t="s">
        <v>223</v>
      </c>
      <c r="G293" s="8" t="s">
        <v>224</v>
      </c>
      <c r="H293" s="98" t="s">
        <v>32</v>
      </c>
      <c r="I293" s="26">
        <f>2115561.72-I294</f>
        <v>1502256.7200000002</v>
      </c>
    </row>
    <row r="294" spans="1:9" ht="12.75">
      <c r="A294" s="74" t="s">
        <v>218</v>
      </c>
      <c r="B294" s="184" t="s">
        <v>64</v>
      </c>
      <c r="C294" s="251" t="s">
        <v>14</v>
      </c>
      <c r="D294" s="252" t="s">
        <v>18</v>
      </c>
      <c r="E294" s="252" t="s">
        <v>221</v>
      </c>
      <c r="F294" s="252" t="s">
        <v>223</v>
      </c>
      <c r="G294" s="8" t="s">
        <v>224</v>
      </c>
      <c r="H294" s="98" t="s">
        <v>32</v>
      </c>
      <c r="I294" s="26">
        <v>613305</v>
      </c>
    </row>
    <row r="295" spans="1:9" ht="12.75">
      <c r="A295" s="23" t="s">
        <v>70</v>
      </c>
      <c r="B295" s="184" t="s">
        <v>64</v>
      </c>
      <c r="C295" s="56" t="s">
        <v>14</v>
      </c>
      <c r="D295" s="24" t="s">
        <v>18</v>
      </c>
      <c r="E295" s="24" t="s">
        <v>54</v>
      </c>
      <c r="F295" s="24" t="s">
        <v>33</v>
      </c>
      <c r="G295" s="24" t="s">
        <v>33</v>
      </c>
      <c r="H295" s="148"/>
      <c r="I295" s="25">
        <f>I296</f>
        <v>38000</v>
      </c>
    </row>
    <row r="296" spans="1:9" ht="12.75">
      <c r="A296" s="48" t="s">
        <v>87</v>
      </c>
      <c r="B296" s="184" t="s">
        <v>64</v>
      </c>
      <c r="C296" s="55" t="s">
        <v>14</v>
      </c>
      <c r="D296" s="43" t="s">
        <v>18</v>
      </c>
      <c r="E296" s="43" t="s">
        <v>54</v>
      </c>
      <c r="F296" s="43" t="s">
        <v>163</v>
      </c>
      <c r="G296" s="43" t="s">
        <v>16</v>
      </c>
      <c r="H296" s="100"/>
      <c r="I296" s="44">
        <f>I297</f>
        <v>38000</v>
      </c>
    </row>
    <row r="297" spans="1:9" ht="12.75">
      <c r="A297" s="16" t="s">
        <v>103</v>
      </c>
      <c r="B297" s="184" t="s">
        <v>64</v>
      </c>
      <c r="C297" s="54" t="s">
        <v>14</v>
      </c>
      <c r="D297" s="8" t="s">
        <v>18</v>
      </c>
      <c r="E297" s="8" t="s">
        <v>54</v>
      </c>
      <c r="F297" s="8" t="s">
        <v>163</v>
      </c>
      <c r="G297" s="8" t="s">
        <v>16</v>
      </c>
      <c r="H297" s="98" t="s">
        <v>32</v>
      </c>
      <c r="I297" s="31">
        <v>38000</v>
      </c>
    </row>
    <row r="298" spans="1:9" ht="12.75">
      <c r="A298" s="40" t="s">
        <v>225</v>
      </c>
      <c r="B298" s="184" t="s">
        <v>64</v>
      </c>
      <c r="C298" s="247" t="s">
        <v>14</v>
      </c>
      <c r="D298" s="248" t="s">
        <v>18</v>
      </c>
      <c r="E298" s="248" t="s">
        <v>226</v>
      </c>
      <c r="F298" s="248" t="s">
        <v>33</v>
      </c>
      <c r="G298" s="13" t="s">
        <v>33</v>
      </c>
      <c r="H298" s="99"/>
      <c r="I298" s="25">
        <f>I299</f>
        <v>4633317.19</v>
      </c>
    </row>
    <row r="299" spans="1:9" ht="12.75">
      <c r="A299" s="48" t="s">
        <v>227</v>
      </c>
      <c r="B299" s="184" t="s">
        <v>64</v>
      </c>
      <c r="C299" s="253" t="s">
        <v>14</v>
      </c>
      <c r="D299" s="250" t="s">
        <v>18</v>
      </c>
      <c r="E299" s="250" t="s">
        <v>226</v>
      </c>
      <c r="F299" s="250" t="s">
        <v>60</v>
      </c>
      <c r="G299" s="43" t="s">
        <v>8</v>
      </c>
      <c r="H299" s="100"/>
      <c r="I299" s="44">
        <f>I300+I301</f>
        <v>4633317.19</v>
      </c>
    </row>
    <row r="300" spans="1:9" ht="12.75">
      <c r="A300" s="193" t="s">
        <v>218</v>
      </c>
      <c r="B300" s="184" t="s">
        <v>64</v>
      </c>
      <c r="C300" s="254" t="s">
        <v>14</v>
      </c>
      <c r="D300" s="252" t="s">
        <v>18</v>
      </c>
      <c r="E300" s="252" t="s">
        <v>226</v>
      </c>
      <c r="F300" s="252" t="s">
        <v>60</v>
      </c>
      <c r="G300" s="8" t="s">
        <v>8</v>
      </c>
      <c r="H300" s="98" t="s">
        <v>32</v>
      </c>
      <c r="I300" s="26">
        <v>1245195</v>
      </c>
    </row>
    <row r="301" spans="1:9" ht="12.75">
      <c r="A301" s="16" t="s">
        <v>103</v>
      </c>
      <c r="B301" s="184" t="s">
        <v>64</v>
      </c>
      <c r="C301" s="254" t="s">
        <v>14</v>
      </c>
      <c r="D301" s="252" t="s">
        <v>18</v>
      </c>
      <c r="E301" s="252" t="s">
        <v>226</v>
      </c>
      <c r="F301" s="252" t="s">
        <v>60</v>
      </c>
      <c r="G301" s="8" t="s">
        <v>8</v>
      </c>
      <c r="H301" s="98" t="s">
        <v>32</v>
      </c>
      <c r="I301" s="26">
        <f>4633317.19-I300</f>
        <v>3388122.1900000004</v>
      </c>
    </row>
    <row r="302" spans="1:9" ht="12.75">
      <c r="A302" s="40" t="s">
        <v>150</v>
      </c>
      <c r="B302" s="184" t="s">
        <v>64</v>
      </c>
      <c r="C302" s="52" t="s">
        <v>14</v>
      </c>
      <c r="D302" s="13" t="s">
        <v>18</v>
      </c>
      <c r="E302" s="13" t="s">
        <v>151</v>
      </c>
      <c r="F302" s="13" t="s">
        <v>33</v>
      </c>
      <c r="G302" s="13" t="s">
        <v>33</v>
      </c>
      <c r="H302" s="99"/>
      <c r="I302" s="25">
        <f>I303</f>
        <v>6060433.47</v>
      </c>
    </row>
    <row r="303" spans="1:9" ht="25.5">
      <c r="A303" s="48" t="s">
        <v>152</v>
      </c>
      <c r="B303" s="184" t="s">
        <v>64</v>
      </c>
      <c r="C303" s="55" t="s">
        <v>14</v>
      </c>
      <c r="D303" s="43" t="s">
        <v>18</v>
      </c>
      <c r="E303" s="43" t="s">
        <v>151</v>
      </c>
      <c r="F303" s="43" t="s">
        <v>16</v>
      </c>
      <c r="G303" s="43" t="s">
        <v>33</v>
      </c>
      <c r="H303" s="100"/>
      <c r="I303" s="44">
        <f>I304+I305+I306</f>
        <v>6060433.47</v>
      </c>
    </row>
    <row r="304" spans="1:9" ht="12.75">
      <c r="A304" s="193" t="s">
        <v>103</v>
      </c>
      <c r="B304" s="184" t="s">
        <v>64</v>
      </c>
      <c r="C304" s="67" t="s">
        <v>14</v>
      </c>
      <c r="D304" s="8" t="s">
        <v>18</v>
      </c>
      <c r="E304" s="8" t="s">
        <v>151</v>
      </c>
      <c r="F304" s="8" t="s">
        <v>16</v>
      </c>
      <c r="G304" s="8" t="s">
        <v>33</v>
      </c>
      <c r="H304" s="98" t="s">
        <v>32</v>
      </c>
      <c r="I304" s="26">
        <v>2842000</v>
      </c>
    </row>
    <row r="305" spans="1:9" ht="12.75">
      <c r="A305" s="16" t="s">
        <v>213</v>
      </c>
      <c r="B305" s="184" t="s">
        <v>64</v>
      </c>
      <c r="C305" s="67" t="s">
        <v>14</v>
      </c>
      <c r="D305" s="8" t="s">
        <v>18</v>
      </c>
      <c r="E305" s="8" t="s">
        <v>151</v>
      </c>
      <c r="F305" s="8" t="s">
        <v>16</v>
      </c>
      <c r="G305" s="8" t="s">
        <v>33</v>
      </c>
      <c r="H305" s="98" t="s">
        <v>194</v>
      </c>
      <c r="I305" s="26">
        <v>2958000</v>
      </c>
    </row>
    <row r="306" spans="1:9" ht="12.75">
      <c r="A306" s="193" t="s">
        <v>218</v>
      </c>
      <c r="B306" s="184" t="s">
        <v>64</v>
      </c>
      <c r="C306" s="67" t="s">
        <v>14</v>
      </c>
      <c r="D306" s="8" t="s">
        <v>18</v>
      </c>
      <c r="E306" s="8" t="s">
        <v>151</v>
      </c>
      <c r="F306" s="8" t="s">
        <v>16</v>
      </c>
      <c r="G306" s="8" t="s">
        <v>33</v>
      </c>
      <c r="H306" s="98" t="s">
        <v>32</v>
      </c>
      <c r="I306" s="26">
        <v>260433.47</v>
      </c>
    </row>
    <row r="307" spans="1:9" ht="12.75">
      <c r="A307" s="82" t="s">
        <v>59</v>
      </c>
      <c r="B307" s="184" t="s">
        <v>64</v>
      </c>
      <c r="C307" s="63" t="s">
        <v>14</v>
      </c>
      <c r="D307" s="20" t="s">
        <v>18</v>
      </c>
      <c r="E307" s="20" t="s">
        <v>58</v>
      </c>
      <c r="F307" s="20" t="s">
        <v>33</v>
      </c>
      <c r="G307" s="20" t="s">
        <v>33</v>
      </c>
      <c r="H307" s="140"/>
      <c r="I307" s="25">
        <f>I308+I310</f>
        <v>758068.58</v>
      </c>
    </row>
    <row r="308" spans="1:9" ht="12.75">
      <c r="A308" s="48" t="s">
        <v>81</v>
      </c>
      <c r="B308" s="184" t="s">
        <v>64</v>
      </c>
      <c r="C308" s="69" t="s">
        <v>14</v>
      </c>
      <c r="D308" s="50" t="s">
        <v>18</v>
      </c>
      <c r="E308" s="50" t="s">
        <v>58</v>
      </c>
      <c r="F308" s="51" t="s">
        <v>15</v>
      </c>
      <c r="G308" s="51" t="s">
        <v>33</v>
      </c>
      <c r="H308" s="149"/>
      <c r="I308" s="44">
        <f>I309</f>
        <v>560000</v>
      </c>
    </row>
    <row r="309" spans="1:9" ht="25.5">
      <c r="A309" s="16" t="s">
        <v>168</v>
      </c>
      <c r="B309" s="184" t="s">
        <v>64</v>
      </c>
      <c r="C309" s="54" t="s">
        <v>14</v>
      </c>
      <c r="D309" s="8" t="s">
        <v>18</v>
      </c>
      <c r="E309" s="8" t="s">
        <v>58</v>
      </c>
      <c r="F309" s="8" t="s">
        <v>15</v>
      </c>
      <c r="G309" s="8" t="s">
        <v>33</v>
      </c>
      <c r="H309" s="98" t="s">
        <v>183</v>
      </c>
      <c r="I309" s="115">
        <f>640000-80000</f>
        <v>560000</v>
      </c>
    </row>
    <row r="310" spans="1:9" ht="12.75">
      <c r="A310" s="48" t="s">
        <v>191</v>
      </c>
      <c r="B310" s="184" t="s">
        <v>64</v>
      </c>
      <c r="C310" s="69" t="s">
        <v>14</v>
      </c>
      <c r="D310" s="50" t="s">
        <v>18</v>
      </c>
      <c r="E310" s="50" t="s">
        <v>58</v>
      </c>
      <c r="F310" s="51" t="s">
        <v>60</v>
      </c>
      <c r="G310" s="51" t="s">
        <v>33</v>
      </c>
      <c r="H310" s="149"/>
      <c r="I310" s="44">
        <f>I311</f>
        <v>198068.58</v>
      </c>
    </row>
    <row r="311" spans="1:9" ht="12.75">
      <c r="A311" s="114" t="s">
        <v>80</v>
      </c>
      <c r="B311" s="184" t="s">
        <v>64</v>
      </c>
      <c r="C311" s="54" t="s">
        <v>14</v>
      </c>
      <c r="D311" s="8" t="s">
        <v>18</v>
      </c>
      <c r="E311" s="8" t="s">
        <v>58</v>
      </c>
      <c r="F311" s="8" t="s">
        <v>60</v>
      </c>
      <c r="G311" s="8" t="s">
        <v>33</v>
      </c>
      <c r="H311" s="98" t="s">
        <v>88</v>
      </c>
      <c r="I311" s="115">
        <v>198068.58</v>
      </c>
    </row>
    <row r="312" spans="1:9" ht="12.75">
      <c r="A312" s="39" t="s">
        <v>128</v>
      </c>
      <c r="B312" s="184" t="s">
        <v>64</v>
      </c>
      <c r="C312" s="53" t="s">
        <v>14</v>
      </c>
      <c r="D312" s="7" t="s">
        <v>19</v>
      </c>
      <c r="E312" s="12"/>
      <c r="F312" s="12"/>
      <c r="G312" s="12"/>
      <c r="H312" s="151"/>
      <c r="I312" s="27">
        <f>I313+I316+I318+I322+I326</f>
        <v>31819980.66</v>
      </c>
    </row>
    <row r="313" spans="1:9" ht="51">
      <c r="A313" s="48" t="s">
        <v>184</v>
      </c>
      <c r="B313" s="184" t="s">
        <v>64</v>
      </c>
      <c r="C313" s="64" t="s">
        <v>14</v>
      </c>
      <c r="D313" s="46" t="s">
        <v>19</v>
      </c>
      <c r="E313" s="43" t="s">
        <v>160</v>
      </c>
      <c r="F313" s="43" t="s">
        <v>8</v>
      </c>
      <c r="G313" s="43" t="s">
        <v>33</v>
      </c>
      <c r="H313" s="145"/>
      <c r="I313" s="44">
        <f>I314+I315</f>
        <v>17962000</v>
      </c>
    </row>
    <row r="314" spans="1:9" ht="12.75">
      <c r="A314" s="16" t="s">
        <v>76</v>
      </c>
      <c r="B314" s="184" t="s">
        <v>64</v>
      </c>
      <c r="C314" s="65" t="s">
        <v>14</v>
      </c>
      <c r="D314" s="9" t="s">
        <v>19</v>
      </c>
      <c r="E314" s="8" t="s">
        <v>160</v>
      </c>
      <c r="F314" s="8" t="s">
        <v>8</v>
      </c>
      <c r="G314" s="8" t="s">
        <v>33</v>
      </c>
      <c r="H314" s="146" t="s">
        <v>32</v>
      </c>
      <c r="I314" s="26">
        <f>17881000+81000</f>
        <v>17962000</v>
      </c>
    </row>
    <row r="315" spans="1:9" ht="12.75">
      <c r="A315" s="16" t="s">
        <v>218</v>
      </c>
      <c r="B315" s="184" t="s">
        <v>64</v>
      </c>
      <c r="C315" s="65" t="s">
        <v>14</v>
      </c>
      <c r="D315" s="9" t="s">
        <v>19</v>
      </c>
      <c r="E315" s="8" t="s">
        <v>160</v>
      </c>
      <c r="F315" s="8" t="s">
        <v>8</v>
      </c>
      <c r="G315" s="8" t="s">
        <v>33</v>
      </c>
      <c r="H315" s="146" t="s">
        <v>32</v>
      </c>
      <c r="I315" s="26"/>
    </row>
    <row r="316" spans="1:9" ht="12.75">
      <c r="A316" s="155" t="s">
        <v>129</v>
      </c>
      <c r="B316" s="184" t="s">
        <v>64</v>
      </c>
      <c r="C316" s="64" t="s">
        <v>14</v>
      </c>
      <c r="D316" s="46" t="s">
        <v>19</v>
      </c>
      <c r="E316" s="43" t="s">
        <v>160</v>
      </c>
      <c r="F316" s="43" t="s">
        <v>9</v>
      </c>
      <c r="G316" s="43" t="s">
        <v>33</v>
      </c>
      <c r="H316" s="145"/>
      <c r="I316" s="44">
        <f>I317</f>
        <v>688000</v>
      </c>
    </row>
    <row r="317" spans="1:9" ht="12.75">
      <c r="A317" s="114" t="s">
        <v>80</v>
      </c>
      <c r="B317" s="184" t="s">
        <v>64</v>
      </c>
      <c r="C317" s="65" t="s">
        <v>14</v>
      </c>
      <c r="D317" s="9" t="s">
        <v>19</v>
      </c>
      <c r="E317" s="8" t="s">
        <v>160</v>
      </c>
      <c r="F317" s="8" t="s">
        <v>9</v>
      </c>
      <c r="G317" s="8" t="s">
        <v>33</v>
      </c>
      <c r="H317" s="146" t="s">
        <v>88</v>
      </c>
      <c r="I317" s="26">
        <v>688000</v>
      </c>
    </row>
    <row r="318" spans="1:9" ht="38.25">
      <c r="A318" s="48" t="s">
        <v>104</v>
      </c>
      <c r="B318" s="184" t="s">
        <v>64</v>
      </c>
      <c r="C318" s="64" t="s">
        <v>14</v>
      </c>
      <c r="D318" s="46" t="s">
        <v>19</v>
      </c>
      <c r="E318" s="43" t="s">
        <v>160</v>
      </c>
      <c r="F318" s="43" t="s">
        <v>10</v>
      </c>
      <c r="G318" s="43" t="s">
        <v>33</v>
      </c>
      <c r="H318" s="145"/>
      <c r="I318" s="44">
        <f>SUM(I319:I321)</f>
        <v>2494674.23</v>
      </c>
    </row>
    <row r="319" spans="1:9" ht="12.75">
      <c r="A319" s="16" t="s">
        <v>76</v>
      </c>
      <c r="B319" s="184" t="s">
        <v>64</v>
      </c>
      <c r="C319" s="65" t="s">
        <v>14</v>
      </c>
      <c r="D319" s="9" t="s">
        <v>19</v>
      </c>
      <c r="E319" s="8" t="s">
        <v>160</v>
      </c>
      <c r="F319" s="8" t="s">
        <v>10</v>
      </c>
      <c r="G319" s="8" t="s">
        <v>33</v>
      </c>
      <c r="H319" s="146" t="s">
        <v>32</v>
      </c>
      <c r="I319" s="26">
        <v>2273000</v>
      </c>
    </row>
    <row r="320" spans="1:9" ht="12.75">
      <c r="A320" s="16" t="s">
        <v>218</v>
      </c>
      <c r="B320" s="184" t="s">
        <v>64</v>
      </c>
      <c r="C320" s="65" t="s">
        <v>14</v>
      </c>
      <c r="D320" s="9" t="s">
        <v>19</v>
      </c>
      <c r="E320" s="8" t="s">
        <v>160</v>
      </c>
      <c r="F320" s="8" t="s">
        <v>10</v>
      </c>
      <c r="G320" s="8" t="s">
        <v>33</v>
      </c>
      <c r="H320" s="146" t="s">
        <v>32</v>
      </c>
      <c r="I320" s="26">
        <v>132674.23</v>
      </c>
    </row>
    <row r="321" spans="1:9" ht="25.5">
      <c r="A321" s="16" t="s">
        <v>168</v>
      </c>
      <c r="B321" s="184" t="s">
        <v>64</v>
      </c>
      <c r="C321" s="65" t="s">
        <v>14</v>
      </c>
      <c r="D321" s="9" t="s">
        <v>19</v>
      </c>
      <c r="E321" s="8" t="s">
        <v>160</v>
      </c>
      <c r="F321" s="8" t="s">
        <v>10</v>
      </c>
      <c r="G321" s="8" t="s">
        <v>33</v>
      </c>
      <c r="H321" s="146" t="s">
        <v>183</v>
      </c>
      <c r="I321" s="26">
        <v>89000</v>
      </c>
    </row>
    <row r="322" spans="1:9" ht="12.75">
      <c r="A322" s="23" t="s">
        <v>70</v>
      </c>
      <c r="B322" s="184" t="s">
        <v>64</v>
      </c>
      <c r="C322" s="56" t="s">
        <v>14</v>
      </c>
      <c r="D322" s="24" t="s">
        <v>19</v>
      </c>
      <c r="E322" s="24" t="s">
        <v>54</v>
      </c>
      <c r="F322" s="24" t="s">
        <v>33</v>
      </c>
      <c r="G322" s="24" t="s">
        <v>33</v>
      </c>
      <c r="H322" s="148"/>
      <c r="I322" s="25">
        <f>I323</f>
        <v>8972172</v>
      </c>
    </row>
    <row r="323" spans="1:9" ht="38.25">
      <c r="A323" s="81" t="s">
        <v>66</v>
      </c>
      <c r="B323" s="184" t="s">
        <v>64</v>
      </c>
      <c r="C323" s="49" t="s">
        <v>14</v>
      </c>
      <c r="D323" s="47" t="s">
        <v>19</v>
      </c>
      <c r="E323" s="200" t="s">
        <v>54</v>
      </c>
      <c r="F323" s="200" t="s">
        <v>185</v>
      </c>
      <c r="G323" s="200" t="s">
        <v>19</v>
      </c>
      <c r="H323" s="209"/>
      <c r="I323" s="202">
        <f>I324+I325</f>
        <v>8972172</v>
      </c>
    </row>
    <row r="324" spans="1:9" ht="12.75">
      <c r="A324" s="16" t="s">
        <v>76</v>
      </c>
      <c r="B324" s="184" t="s">
        <v>64</v>
      </c>
      <c r="C324" s="70" t="s">
        <v>14</v>
      </c>
      <c r="D324" s="15" t="s">
        <v>19</v>
      </c>
      <c r="E324" s="204" t="s">
        <v>54</v>
      </c>
      <c r="F324" s="204" t="s">
        <v>185</v>
      </c>
      <c r="G324" s="204" t="s">
        <v>19</v>
      </c>
      <c r="H324" s="210" t="s">
        <v>32</v>
      </c>
      <c r="I324" s="206">
        <v>6067000</v>
      </c>
    </row>
    <row r="325" spans="1:9" ht="12.75">
      <c r="A325" s="16" t="s">
        <v>218</v>
      </c>
      <c r="B325" s="184" t="s">
        <v>64</v>
      </c>
      <c r="C325" s="70" t="s">
        <v>14</v>
      </c>
      <c r="D325" s="15" t="s">
        <v>19</v>
      </c>
      <c r="E325" s="204" t="s">
        <v>54</v>
      </c>
      <c r="F325" s="204" t="s">
        <v>185</v>
      </c>
      <c r="G325" s="204" t="s">
        <v>19</v>
      </c>
      <c r="H325" s="210" t="s">
        <v>32</v>
      </c>
      <c r="I325" s="206">
        <v>2905172</v>
      </c>
    </row>
    <row r="326" spans="1:9" ht="25.5">
      <c r="A326" s="155" t="s">
        <v>169</v>
      </c>
      <c r="B326" s="184" t="s">
        <v>64</v>
      </c>
      <c r="C326" s="64" t="s">
        <v>14</v>
      </c>
      <c r="D326" s="46" t="s">
        <v>19</v>
      </c>
      <c r="E326" s="43" t="s">
        <v>159</v>
      </c>
      <c r="F326" s="43" t="s">
        <v>14</v>
      </c>
      <c r="G326" s="43" t="s">
        <v>33</v>
      </c>
      <c r="H326" s="145"/>
      <c r="I326" s="44">
        <f>SUM(I327:I329)</f>
        <v>1703134.43</v>
      </c>
    </row>
    <row r="327" spans="1:9" ht="12.75">
      <c r="A327" s="16" t="s">
        <v>76</v>
      </c>
      <c r="B327" s="184" t="s">
        <v>64</v>
      </c>
      <c r="C327" s="65" t="s">
        <v>14</v>
      </c>
      <c r="D327" s="9" t="s">
        <v>19</v>
      </c>
      <c r="E327" s="8" t="s">
        <v>159</v>
      </c>
      <c r="F327" s="8" t="s">
        <v>14</v>
      </c>
      <c r="G327" s="8" t="s">
        <v>33</v>
      </c>
      <c r="H327" s="146" t="s">
        <v>32</v>
      </c>
      <c r="I327" s="26">
        <v>592000</v>
      </c>
    </row>
    <row r="328" spans="1:9" ht="12.75">
      <c r="A328" s="16" t="s">
        <v>218</v>
      </c>
      <c r="B328" s="184" t="s">
        <v>64</v>
      </c>
      <c r="C328" s="65" t="s">
        <v>14</v>
      </c>
      <c r="D328" s="9" t="s">
        <v>19</v>
      </c>
      <c r="E328" s="8" t="s">
        <v>159</v>
      </c>
      <c r="F328" s="8" t="s">
        <v>14</v>
      </c>
      <c r="G328" s="8" t="s">
        <v>33</v>
      </c>
      <c r="H328" s="146" t="s">
        <v>32</v>
      </c>
      <c r="I328" s="26">
        <v>192134.43</v>
      </c>
    </row>
    <row r="329" spans="1:9" ht="12.75">
      <c r="A329" s="16" t="s">
        <v>213</v>
      </c>
      <c r="B329" s="184" t="s">
        <v>64</v>
      </c>
      <c r="C329" s="65" t="s">
        <v>14</v>
      </c>
      <c r="D329" s="9" t="s">
        <v>19</v>
      </c>
      <c r="E329" s="8" t="s">
        <v>159</v>
      </c>
      <c r="F329" s="8" t="s">
        <v>14</v>
      </c>
      <c r="G329" s="8" t="s">
        <v>33</v>
      </c>
      <c r="H329" s="146" t="s">
        <v>194</v>
      </c>
      <c r="I329" s="26">
        <v>919000</v>
      </c>
    </row>
    <row r="330" spans="1:9" ht="12.75">
      <c r="A330" s="161" t="s">
        <v>130</v>
      </c>
      <c r="B330" s="185" t="s">
        <v>64</v>
      </c>
      <c r="C330" s="162" t="s">
        <v>60</v>
      </c>
      <c r="D330" s="123"/>
      <c r="E330" s="110"/>
      <c r="F330" s="110"/>
      <c r="G330" s="110"/>
      <c r="H330" s="163"/>
      <c r="I330" s="164">
        <f>I331</f>
        <v>330000</v>
      </c>
    </row>
    <row r="331" spans="1:9" ht="12.75">
      <c r="A331" s="165" t="s">
        <v>139</v>
      </c>
      <c r="B331" s="184" t="s">
        <v>64</v>
      </c>
      <c r="C331" s="94" t="s">
        <v>60</v>
      </c>
      <c r="D331" s="10" t="s">
        <v>15</v>
      </c>
      <c r="E331" s="7"/>
      <c r="F331" s="7"/>
      <c r="G331" s="7"/>
      <c r="H331" s="143"/>
      <c r="I331" s="27">
        <f>I332</f>
        <v>330000</v>
      </c>
    </row>
    <row r="332" spans="1:9" ht="12.75">
      <c r="A332" s="82" t="s">
        <v>59</v>
      </c>
      <c r="B332" s="184" t="s">
        <v>64</v>
      </c>
      <c r="C332" s="63" t="s">
        <v>60</v>
      </c>
      <c r="D332" s="20" t="s">
        <v>15</v>
      </c>
      <c r="E332" s="20" t="s">
        <v>58</v>
      </c>
      <c r="F332" s="20" t="s">
        <v>33</v>
      </c>
      <c r="G332" s="20" t="s">
        <v>33</v>
      </c>
      <c r="H332" s="140"/>
      <c r="I332" s="25">
        <f>I333</f>
        <v>330000</v>
      </c>
    </row>
    <row r="333" spans="1:9" ht="12.75">
      <c r="A333" s="48" t="s">
        <v>131</v>
      </c>
      <c r="B333" s="184" t="s">
        <v>64</v>
      </c>
      <c r="C333" s="69" t="s">
        <v>60</v>
      </c>
      <c r="D333" s="50" t="s">
        <v>15</v>
      </c>
      <c r="E333" s="50" t="s">
        <v>58</v>
      </c>
      <c r="F333" s="51" t="s">
        <v>18</v>
      </c>
      <c r="G333" s="51" t="s">
        <v>33</v>
      </c>
      <c r="H333" s="149"/>
      <c r="I333" s="44">
        <f>I334</f>
        <v>330000</v>
      </c>
    </row>
    <row r="334" spans="1:9" ht="12.75">
      <c r="A334" s="16" t="s">
        <v>5</v>
      </c>
      <c r="B334" s="184" t="s">
        <v>64</v>
      </c>
      <c r="C334" s="54" t="s">
        <v>60</v>
      </c>
      <c r="D334" s="8" t="s">
        <v>15</v>
      </c>
      <c r="E334" s="8" t="s">
        <v>58</v>
      </c>
      <c r="F334" s="8" t="s">
        <v>18</v>
      </c>
      <c r="G334" s="8" t="s">
        <v>33</v>
      </c>
      <c r="H334" s="98" t="s">
        <v>83</v>
      </c>
      <c r="I334" s="115">
        <f>396000-60000-6000</f>
        <v>330000</v>
      </c>
    </row>
    <row r="335" spans="1:9" ht="12.75">
      <c r="A335" s="125" t="s">
        <v>132</v>
      </c>
      <c r="B335" s="185" t="s">
        <v>64</v>
      </c>
      <c r="C335" s="123" t="s">
        <v>13</v>
      </c>
      <c r="D335" s="123"/>
      <c r="E335" s="110"/>
      <c r="F335" s="110"/>
      <c r="G335" s="110"/>
      <c r="H335" s="163"/>
      <c r="I335" s="164">
        <f>I336</f>
        <v>600000</v>
      </c>
    </row>
    <row r="336" spans="1:9" ht="12.75">
      <c r="A336" s="165" t="s">
        <v>52</v>
      </c>
      <c r="B336" s="184" t="s">
        <v>64</v>
      </c>
      <c r="C336" s="94" t="s">
        <v>13</v>
      </c>
      <c r="D336" s="10" t="s">
        <v>16</v>
      </c>
      <c r="E336" s="7"/>
      <c r="F336" s="7"/>
      <c r="G336" s="7"/>
      <c r="H336" s="143"/>
      <c r="I336" s="27">
        <f>I337</f>
        <v>600000</v>
      </c>
    </row>
    <row r="337" spans="1:9" ht="25.5">
      <c r="A337" s="224" t="s">
        <v>133</v>
      </c>
      <c r="B337" s="184" t="s">
        <v>64</v>
      </c>
      <c r="C337" s="186" t="s">
        <v>13</v>
      </c>
      <c r="D337" s="20" t="s">
        <v>16</v>
      </c>
      <c r="E337" s="20" t="s">
        <v>30</v>
      </c>
      <c r="F337" s="20" t="s">
        <v>33</v>
      </c>
      <c r="G337" s="20" t="s">
        <v>33</v>
      </c>
      <c r="H337" s="140"/>
      <c r="I337" s="25">
        <f>I338</f>
        <v>600000</v>
      </c>
    </row>
    <row r="338" spans="1:9" ht="25.5">
      <c r="A338" s="74" t="s">
        <v>172</v>
      </c>
      <c r="B338" s="184" t="s">
        <v>64</v>
      </c>
      <c r="C338" s="54" t="s">
        <v>13</v>
      </c>
      <c r="D338" s="8" t="s">
        <v>16</v>
      </c>
      <c r="E338" s="8" t="s">
        <v>30</v>
      </c>
      <c r="F338" s="8" t="s">
        <v>33</v>
      </c>
      <c r="G338" s="8" t="s">
        <v>33</v>
      </c>
      <c r="H338" s="98" t="s">
        <v>100</v>
      </c>
      <c r="I338" s="115">
        <v>600000</v>
      </c>
    </row>
    <row r="339" spans="1:9" ht="15.75">
      <c r="A339" s="170" t="s">
        <v>122</v>
      </c>
      <c r="B339" s="185" t="s">
        <v>64</v>
      </c>
      <c r="C339" s="166" t="s">
        <v>105</v>
      </c>
      <c r="D339" s="167"/>
      <c r="E339" s="167"/>
      <c r="F339" s="167"/>
      <c r="G339" s="167"/>
      <c r="H339" s="168"/>
      <c r="I339" s="169">
        <f>I340</f>
        <v>2135000</v>
      </c>
    </row>
    <row r="340" spans="1:9" ht="12.75">
      <c r="A340" s="171" t="s">
        <v>134</v>
      </c>
      <c r="B340" s="184" t="s">
        <v>64</v>
      </c>
      <c r="C340" s="53" t="s">
        <v>105</v>
      </c>
      <c r="D340" s="21" t="s">
        <v>8</v>
      </c>
      <c r="E340" s="21"/>
      <c r="F340" s="21"/>
      <c r="G340" s="21"/>
      <c r="H340" s="127"/>
      <c r="I340" s="172">
        <f>I341</f>
        <v>2135000</v>
      </c>
    </row>
    <row r="341" spans="1:9" ht="12.75">
      <c r="A341" s="159" t="s">
        <v>141</v>
      </c>
      <c r="B341" s="184" t="s">
        <v>64</v>
      </c>
      <c r="C341" s="55" t="s">
        <v>105</v>
      </c>
      <c r="D341" s="43" t="s">
        <v>8</v>
      </c>
      <c r="E341" s="43" t="s">
        <v>123</v>
      </c>
      <c r="F341" s="43" t="s">
        <v>18</v>
      </c>
      <c r="G341" s="43" t="s">
        <v>33</v>
      </c>
      <c r="H341" s="100"/>
      <c r="I341" s="173">
        <f>I342</f>
        <v>2135000</v>
      </c>
    </row>
    <row r="342" spans="1:9" ht="12.75">
      <c r="A342" s="150" t="s">
        <v>91</v>
      </c>
      <c r="B342" s="184" t="s">
        <v>64</v>
      </c>
      <c r="C342" s="54" t="s">
        <v>105</v>
      </c>
      <c r="D342" s="8" t="s">
        <v>8</v>
      </c>
      <c r="E342" s="8" t="s">
        <v>123</v>
      </c>
      <c r="F342" s="8" t="s">
        <v>18</v>
      </c>
      <c r="G342" s="8" t="s">
        <v>33</v>
      </c>
      <c r="H342" s="98" t="s">
        <v>92</v>
      </c>
      <c r="I342" s="115">
        <f>2400000-265000</f>
        <v>2135000</v>
      </c>
    </row>
    <row r="343" spans="1:9" ht="25.5">
      <c r="A343" s="125" t="s">
        <v>135</v>
      </c>
      <c r="B343" s="185" t="s">
        <v>64</v>
      </c>
      <c r="C343" s="109" t="s">
        <v>67</v>
      </c>
      <c r="D343" s="110"/>
      <c r="E343" s="110"/>
      <c r="F343" s="110"/>
      <c r="G343" s="110"/>
      <c r="H343" s="141"/>
      <c r="I343" s="164">
        <f>I344+I350</f>
        <v>12310000</v>
      </c>
    </row>
    <row r="344" spans="1:9" ht="25.5">
      <c r="A344" s="84" t="s">
        <v>136</v>
      </c>
      <c r="B344" s="184" t="s">
        <v>64</v>
      </c>
      <c r="C344" s="108" t="s">
        <v>67</v>
      </c>
      <c r="D344" s="112" t="s">
        <v>8</v>
      </c>
      <c r="E344" s="90"/>
      <c r="F344" s="34"/>
      <c r="G344" s="34"/>
      <c r="H344" s="152"/>
      <c r="I344" s="27">
        <f>I345</f>
        <v>9615000</v>
      </c>
    </row>
    <row r="345" spans="1:9" ht="12.75">
      <c r="A345" s="83" t="s">
        <v>84</v>
      </c>
      <c r="B345" s="184" t="s">
        <v>64</v>
      </c>
      <c r="C345" s="111" t="s">
        <v>67</v>
      </c>
      <c r="D345" s="101" t="s">
        <v>8</v>
      </c>
      <c r="E345" s="102" t="s">
        <v>85</v>
      </c>
      <c r="F345" s="101" t="s">
        <v>33</v>
      </c>
      <c r="G345" s="96" t="s">
        <v>33</v>
      </c>
      <c r="H345" s="130"/>
      <c r="I345" s="25">
        <f>I346+I348</f>
        <v>9615000</v>
      </c>
    </row>
    <row r="346" spans="1:9" ht="12.75">
      <c r="A346" s="107" t="s">
        <v>96</v>
      </c>
      <c r="B346" s="184" t="s">
        <v>64</v>
      </c>
      <c r="C346" s="103" t="s">
        <v>67</v>
      </c>
      <c r="D346" s="106" t="s">
        <v>8</v>
      </c>
      <c r="E346" s="104" t="s">
        <v>85</v>
      </c>
      <c r="F346" s="106" t="s">
        <v>8</v>
      </c>
      <c r="G346" s="95" t="s">
        <v>69</v>
      </c>
      <c r="H346" s="128"/>
      <c r="I346" s="44">
        <f>I347</f>
        <v>4000000</v>
      </c>
    </row>
    <row r="347" spans="1:9" ht="12.75">
      <c r="A347" s="126" t="s">
        <v>94</v>
      </c>
      <c r="B347" s="184" t="s">
        <v>64</v>
      </c>
      <c r="C347" s="6" t="s">
        <v>67</v>
      </c>
      <c r="D347" s="32" t="s">
        <v>8</v>
      </c>
      <c r="E347" s="42" t="s">
        <v>85</v>
      </c>
      <c r="F347" s="33" t="s">
        <v>8</v>
      </c>
      <c r="G347" s="33" t="s">
        <v>69</v>
      </c>
      <c r="H347" s="129" t="s">
        <v>89</v>
      </c>
      <c r="I347" s="35">
        <v>4000000</v>
      </c>
    </row>
    <row r="348" spans="1:9" ht="25.5">
      <c r="A348" s="105" t="s">
        <v>95</v>
      </c>
      <c r="B348" s="184" t="s">
        <v>64</v>
      </c>
      <c r="C348" s="103" t="s">
        <v>67</v>
      </c>
      <c r="D348" s="106" t="s">
        <v>8</v>
      </c>
      <c r="E348" s="104" t="s">
        <v>85</v>
      </c>
      <c r="F348" s="106" t="s">
        <v>8</v>
      </c>
      <c r="G348" s="95" t="s">
        <v>106</v>
      </c>
      <c r="H348" s="128"/>
      <c r="I348" s="44">
        <f>I349</f>
        <v>5615000</v>
      </c>
    </row>
    <row r="349" spans="1:9" ht="12.75">
      <c r="A349" s="85" t="s">
        <v>94</v>
      </c>
      <c r="B349" s="184" t="s">
        <v>64</v>
      </c>
      <c r="C349" s="97" t="s">
        <v>67</v>
      </c>
      <c r="D349" s="32" t="s">
        <v>8</v>
      </c>
      <c r="E349" s="129" t="s">
        <v>85</v>
      </c>
      <c r="F349" s="33" t="s">
        <v>8</v>
      </c>
      <c r="G349" s="33" t="s">
        <v>106</v>
      </c>
      <c r="H349" s="129" t="s">
        <v>89</v>
      </c>
      <c r="I349" s="35">
        <v>5615000</v>
      </c>
    </row>
    <row r="350" spans="1:9" ht="12.75">
      <c r="A350" s="278" t="s">
        <v>249</v>
      </c>
      <c r="B350" s="184" t="s">
        <v>64</v>
      </c>
      <c r="C350" s="279" t="s">
        <v>67</v>
      </c>
      <c r="D350" s="280" t="s">
        <v>18</v>
      </c>
      <c r="E350" s="280"/>
      <c r="F350" s="281"/>
      <c r="G350" s="281"/>
      <c r="H350" s="274"/>
      <c r="I350" s="223">
        <f>I351+I353</f>
        <v>2695000</v>
      </c>
    </row>
    <row r="351" spans="1:9" ht="38.25">
      <c r="A351" s="230" t="s">
        <v>293</v>
      </c>
      <c r="B351" s="184" t="s">
        <v>64</v>
      </c>
      <c r="C351" s="288" t="s">
        <v>67</v>
      </c>
      <c r="D351" s="289" t="s">
        <v>18</v>
      </c>
      <c r="E351" s="290" t="s">
        <v>4</v>
      </c>
      <c r="F351" s="289" t="s">
        <v>251</v>
      </c>
      <c r="G351" s="289" t="s">
        <v>33</v>
      </c>
      <c r="H351" s="291"/>
      <c r="I351" s="292">
        <f>I352</f>
        <v>250000</v>
      </c>
    </row>
    <row r="352" spans="1:9" ht="12.75">
      <c r="A352" s="77" t="s">
        <v>107</v>
      </c>
      <c r="B352" s="184" t="s">
        <v>64</v>
      </c>
      <c r="C352" s="293" t="s">
        <v>67</v>
      </c>
      <c r="D352" s="294" t="s">
        <v>18</v>
      </c>
      <c r="E352" s="295" t="s">
        <v>4</v>
      </c>
      <c r="F352" s="294" t="s">
        <v>251</v>
      </c>
      <c r="G352" s="294" t="s">
        <v>33</v>
      </c>
      <c r="H352" s="296" t="s">
        <v>109</v>
      </c>
      <c r="I352" s="297">
        <v>250000</v>
      </c>
    </row>
    <row r="353" spans="1:9" ht="25.5">
      <c r="A353" s="207" t="s">
        <v>250</v>
      </c>
      <c r="B353" s="184" t="s">
        <v>64</v>
      </c>
      <c r="C353" s="282" t="s">
        <v>67</v>
      </c>
      <c r="D353" s="283" t="s">
        <v>18</v>
      </c>
      <c r="E353" s="271" t="s">
        <v>159</v>
      </c>
      <c r="F353" s="284" t="s">
        <v>19</v>
      </c>
      <c r="G353" s="284" t="s">
        <v>33</v>
      </c>
      <c r="H353" s="271"/>
      <c r="I353" s="202">
        <f>I354</f>
        <v>2445000</v>
      </c>
    </row>
    <row r="354" spans="1:9" ht="13.5" thickBot="1">
      <c r="A354" s="208" t="s">
        <v>107</v>
      </c>
      <c r="B354" s="184" t="s">
        <v>64</v>
      </c>
      <c r="C354" s="285" t="s">
        <v>67</v>
      </c>
      <c r="D354" s="286" t="s">
        <v>18</v>
      </c>
      <c r="E354" s="287" t="s">
        <v>159</v>
      </c>
      <c r="F354" s="287" t="s">
        <v>19</v>
      </c>
      <c r="G354" s="287" t="s">
        <v>33</v>
      </c>
      <c r="H354" s="287" t="s">
        <v>109</v>
      </c>
      <c r="I354" s="206">
        <v>2445000</v>
      </c>
    </row>
    <row r="355" spans="1:9" ht="16.5" thickBot="1">
      <c r="A355" s="86" t="s">
        <v>26</v>
      </c>
      <c r="B355" s="185" t="s">
        <v>64</v>
      </c>
      <c r="C355" s="71"/>
      <c r="D355" s="18"/>
      <c r="E355" s="19"/>
      <c r="F355" s="19"/>
      <c r="G355" s="19"/>
      <c r="H355" s="131"/>
      <c r="I355" s="153">
        <f>I14+I69+I74+I78+I97+I122+I227+I275+I279+I330+I335+I339+I343</f>
        <v>506602000</v>
      </c>
    </row>
    <row r="357" ht="12.75">
      <c r="I357" s="194"/>
    </row>
    <row r="358" ht="12.75">
      <c r="I358" s="194"/>
    </row>
    <row r="359" ht="12.75">
      <c r="I359" s="194"/>
    </row>
    <row r="360" ht="12.75">
      <c r="I360" s="194"/>
    </row>
    <row r="361" ht="12.75">
      <c r="I361" s="194"/>
    </row>
    <row r="362" ht="12.75">
      <c r="I362" s="194"/>
    </row>
  </sheetData>
  <sheetProtection/>
  <mergeCells count="8">
    <mergeCell ref="A5:I5"/>
    <mergeCell ref="A7:A12"/>
    <mergeCell ref="B7:B12"/>
    <mergeCell ref="C7:C12"/>
    <mergeCell ref="D7:D12"/>
    <mergeCell ref="E7:G12"/>
    <mergeCell ref="H7:H12"/>
    <mergeCell ref="I7:I12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65" r:id="rId1"/>
  <rowBreaks count="2" manualBreakCount="2">
    <brk id="44" max="8" man="1"/>
    <brk id="10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61"/>
  <sheetViews>
    <sheetView workbookViewId="0" topLeftCell="A1">
      <selection activeCell="H16" sqref="H16"/>
    </sheetView>
  </sheetViews>
  <sheetFormatPr defaultColWidth="9.00390625" defaultRowHeight="12.75"/>
  <cols>
    <col min="1" max="1" width="62.125" style="0" customWidth="1"/>
    <col min="2" max="2" width="6.875" style="0" customWidth="1"/>
    <col min="3" max="3" width="6.375" style="0" customWidth="1"/>
    <col min="4" max="4" width="6.75390625" style="0" customWidth="1"/>
    <col min="5" max="5" width="6.125" style="0" customWidth="1"/>
    <col min="6" max="6" width="5.375" style="0" customWidth="1"/>
    <col min="7" max="7" width="5.875" style="0" customWidth="1"/>
    <col min="8" max="8" width="17.875" style="0" customWidth="1"/>
  </cols>
  <sheetData>
    <row r="1" ht="12.75">
      <c r="D1" s="5" t="s">
        <v>62</v>
      </c>
    </row>
    <row r="2" ht="12.75">
      <c r="D2" s="5" t="s">
        <v>111</v>
      </c>
    </row>
    <row r="3" ht="12.75">
      <c r="D3" s="5" t="s">
        <v>110</v>
      </c>
    </row>
    <row r="4" ht="12.75">
      <c r="H4" s="5"/>
    </row>
    <row r="5" spans="1:8" ht="54" customHeight="1">
      <c r="A5" s="369" t="s">
        <v>174</v>
      </c>
      <c r="B5" s="369"/>
      <c r="C5" s="369"/>
      <c r="D5" s="369"/>
      <c r="E5" s="369"/>
      <c r="F5" s="369"/>
      <c r="G5" s="369"/>
      <c r="H5" s="154"/>
    </row>
    <row r="6" spans="1:8" ht="13.5" thickBot="1">
      <c r="A6" s="1"/>
      <c r="B6" s="2"/>
      <c r="C6" s="2"/>
      <c r="D6" s="4"/>
      <c r="E6" s="4"/>
      <c r="F6" s="4"/>
      <c r="G6" s="4"/>
      <c r="H6" s="3" t="s">
        <v>112</v>
      </c>
    </row>
    <row r="7" spans="1:8" ht="12.75" customHeight="1">
      <c r="A7" s="337" t="s">
        <v>6</v>
      </c>
      <c r="B7" s="340" t="s">
        <v>7</v>
      </c>
      <c r="C7" s="349" t="s">
        <v>17</v>
      </c>
      <c r="D7" s="352" t="s">
        <v>27</v>
      </c>
      <c r="E7" s="353"/>
      <c r="F7" s="354"/>
      <c r="G7" s="359" t="s">
        <v>28</v>
      </c>
      <c r="H7" s="343" t="s">
        <v>34</v>
      </c>
    </row>
    <row r="8" spans="1:8" ht="12.75">
      <c r="A8" s="338"/>
      <c r="B8" s="341"/>
      <c r="C8" s="350"/>
      <c r="D8" s="355"/>
      <c r="E8" s="356"/>
      <c r="F8" s="357"/>
      <c r="G8" s="360"/>
      <c r="H8" s="344"/>
    </row>
    <row r="9" spans="1:8" ht="12.75">
      <c r="A9" s="338"/>
      <c r="B9" s="341"/>
      <c r="C9" s="350"/>
      <c r="D9" s="355"/>
      <c r="E9" s="356"/>
      <c r="F9" s="357"/>
      <c r="G9" s="360"/>
      <c r="H9" s="344"/>
    </row>
    <row r="10" spans="1:8" ht="12.75">
      <c r="A10" s="338"/>
      <c r="B10" s="341"/>
      <c r="C10" s="350"/>
      <c r="D10" s="355"/>
      <c r="E10" s="356"/>
      <c r="F10" s="357"/>
      <c r="G10" s="360"/>
      <c r="H10" s="344"/>
    </row>
    <row r="11" spans="1:8" ht="12.75">
      <c r="A11" s="338"/>
      <c r="B11" s="341"/>
      <c r="C11" s="350"/>
      <c r="D11" s="355"/>
      <c r="E11" s="356"/>
      <c r="F11" s="357"/>
      <c r="G11" s="360"/>
      <c r="H11" s="344"/>
    </row>
    <row r="12" spans="1:8" ht="13.5" thickBot="1">
      <c r="A12" s="339"/>
      <c r="B12" s="342"/>
      <c r="C12" s="351"/>
      <c r="D12" s="355"/>
      <c r="E12" s="358"/>
      <c r="F12" s="357"/>
      <c r="G12" s="361"/>
      <c r="H12" s="345"/>
    </row>
    <row r="13" spans="1:8" ht="15.75">
      <c r="A13" s="188" t="s">
        <v>23</v>
      </c>
      <c r="B13" s="187" t="s">
        <v>8</v>
      </c>
      <c r="C13" s="187"/>
      <c r="D13" s="187"/>
      <c r="E13" s="187"/>
      <c r="F13" s="187"/>
      <c r="G13" s="187"/>
      <c r="H13" s="28">
        <f>H14+H18+H47+H51+H55+H59</f>
        <v>24801525.37</v>
      </c>
    </row>
    <row r="14" spans="1:8" ht="37.5" customHeight="1">
      <c r="A14" s="72" t="s">
        <v>68</v>
      </c>
      <c r="B14" s="53" t="s">
        <v>8</v>
      </c>
      <c r="C14" s="7" t="s">
        <v>18</v>
      </c>
      <c r="D14" s="7"/>
      <c r="E14" s="7"/>
      <c r="F14" s="7"/>
      <c r="G14" s="133"/>
      <c r="H14" s="27">
        <f>H15</f>
        <v>249000</v>
      </c>
    </row>
    <row r="15" spans="1:8" ht="35.25" customHeight="1">
      <c r="A15" s="73" t="s">
        <v>78</v>
      </c>
      <c r="B15" s="52" t="s">
        <v>8</v>
      </c>
      <c r="C15" s="13" t="s">
        <v>18</v>
      </c>
      <c r="D15" s="13" t="s">
        <v>79</v>
      </c>
      <c r="E15" s="13" t="s">
        <v>33</v>
      </c>
      <c r="F15" s="13" t="s">
        <v>33</v>
      </c>
      <c r="G15" s="99"/>
      <c r="H15" s="25">
        <f>H16</f>
        <v>249000</v>
      </c>
    </row>
    <row r="16" spans="1:8" ht="14.25" customHeight="1">
      <c r="A16" s="48" t="s">
        <v>3</v>
      </c>
      <c r="B16" s="55" t="s">
        <v>8</v>
      </c>
      <c r="C16" s="43" t="s">
        <v>18</v>
      </c>
      <c r="D16" s="43" t="s">
        <v>79</v>
      </c>
      <c r="E16" s="43" t="s">
        <v>19</v>
      </c>
      <c r="F16" s="43" t="s">
        <v>33</v>
      </c>
      <c r="G16" s="100"/>
      <c r="H16" s="44">
        <f>SUM(H17:H17)</f>
        <v>249000</v>
      </c>
    </row>
    <row r="17" spans="1:8" ht="19.5" customHeight="1">
      <c r="A17" s="74" t="s">
        <v>80</v>
      </c>
      <c r="B17" s="54" t="s">
        <v>8</v>
      </c>
      <c r="C17" s="8" t="s">
        <v>18</v>
      </c>
      <c r="D17" s="8" t="s">
        <v>79</v>
      </c>
      <c r="E17" s="8" t="s">
        <v>19</v>
      </c>
      <c r="F17" s="8" t="s">
        <v>33</v>
      </c>
      <c r="G17" s="98" t="s">
        <v>88</v>
      </c>
      <c r="H17" s="26">
        <v>249000</v>
      </c>
    </row>
    <row r="18" spans="1:8" ht="28.5" customHeight="1">
      <c r="A18" s="39" t="s">
        <v>53</v>
      </c>
      <c r="B18" s="53" t="s">
        <v>8</v>
      </c>
      <c r="C18" s="7" t="s">
        <v>19</v>
      </c>
      <c r="D18" s="7"/>
      <c r="E18" s="7"/>
      <c r="F18" s="7"/>
      <c r="G18" s="133"/>
      <c r="H18" s="27">
        <f>H19+H30+H31+H35+H36+H39+H41+H43+H45</f>
        <v>17327000</v>
      </c>
    </row>
    <row r="19" spans="1:8" ht="35.25" customHeight="1">
      <c r="A19" s="75" t="s">
        <v>78</v>
      </c>
      <c r="B19" s="52" t="s">
        <v>8</v>
      </c>
      <c r="C19" s="13" t="s">
        <v>19</v>
      </c>
      <c r="D19" s="13" t="s">
        <v>79</v>
      </c>
      <c r="E19" s="13" t="s">
        <v>33</v>
      </c>
      <c r="F19" s="13" t="s">
        <v>33</v>
      </c>
      <c r="G19" s="99"/>
      <c r="H19" s="25">
        <f>H20+H27</f>
        <v>16085000</v>
      </c>
    </row>
    <row r="20" spans="1:8" ht="13.5" customHeight="1">
      <c r="A20" s="48" t="s">
        <v>3</v>
      </c>
      <c r="B20" s="55" t="s">
        <v>8</v>
      </c>
      <c r="C20" s="43" t="s">
        <v>19</v>
      </c>
      <c r="D20" s="43" t="s">
        <v>79</v>
      </c>
      <c r="E20" s="43" t="s">
        <v>19</v>
      </c>
      <c r="F20" s="43" t="s">
        <v>33</v>
      </c>
      <c r="G20" s="100"/>
      <c r="H20" s="44">
        <f>SUM(H21:H26)</f>
        <v>15905000</v>
      </c>
    </row>
    <row r="21" spans="1:8" ht="14.25" customHeight="1">
      <c r="A21" s="114" t="s">
        <v>80</v>
      </c>
      <c r="B21" s="54" t="s">
        <v>8</v>
      </c>
      <c r="C21" s="8" t="s">
        <v>19</v>
      </c>
      <c r="D21" s="8" t="s">
        <v>79</v>
      </c>
      <c r="E21" s="8" t="s">
        <v>19</v>
      </c>
      <c r="F21" s="8" t="s">
        <v>33</v>
      </c>
      <c r="G21" s="98" t="s">
        <v>88</v>
      </c>
      <c r="H21" s="26">
        <v>15535000</v>
      </c>
    </row>
    <row r="22" spans="1:8" ht="124.5" customHeight="1">
      <c r="A22" s="190" t="s">
        <v>187</v>
      </c>
      <c r="B22" s="54" t="s">
        <v>8</v>
      </c>
      <c r="C22" s="8" t="s">
        <v>19</v>
      </c>
      <c r="D22" s="8" t="s">
        <v>79</v>
      </c>
      <c r="E22" s="8" t="s">
        <v>19</v>
      </c>
      <c r="F22" s="8" t="s">
        <v>8</v>
      </c>
      <c r="G22" s="98" t="s">
        <v>88</v>
      </c>
      <c r="H22" s="26">
        <v>54000</v>
      </c>
    </row>
    <row r="23" spans="1:8" ht="33" customHeight="1">
      <c r="A23" s="74" t="s">
        <v>118</v>
      </c>
      <c r="B23" s="54" t="s">
        <v>8</v>
      </c>
      <c r="C23" s="8" t="s">
        <v>19</v>
      </c>
      <c r="D23" s="8" t="s">
        <v>79</v>
      </c>
      <c r="E23" s="8" t="s">
        <v>19</v>
      </c>
      <c r="F23" s="8" t="s">
        <v>16</v>
      </c>
      <c r="G23" s="98" t="s">
        <v>88</v>
      </c>
      <c r="H23" s="26">
        <v>220000</v>
      </c>
    </row>
    <row r="24" spans="1:8" ht="47.25" customHeight="1">
      <c r="A24" s="114" t="s">
        <v>188</v>
      </c>
      <c r="B24" s="54" t="s">
        <v>8</v>
      </c>
      <c r="C24" s="8" t="s">
        <v>19</v>
      </c>
      <c r="D24" s="8" t="s">
        <v>79</v>
      </c>
      <c r="E24" s="8" t="s">
        <v>19</v>
      </c>
      <c r="F24" s="8" t="s">
        <v>18</v>
      </c>
      <c r="G24" s="98" t="s">
        <v>88</v>
      </c>
      <c r="H24" s="26">
        <v>35000</v>
      </c>
    </row>
    <row r="25" spans="1:8" ht="288.75" customHeight="1">
      <c r="A25" s="227" t="s">
        <v>199</v>
      </c>
      <c r="B25" s="93" t="s">
        <v>8</v>
      </c>
      <c r="C25" s="8" t="s">
        <v>19</v>
      </c>
      <c r="D25" s="8" t="s">
        <v>79</v>
      </c>
      <c r="E25" s="8" t="s">
        <v>19</v>
      </c>
      <c r="F25" s="8" t="s">
        <v>9</v>
      </c>
      <c r="G25" s="98" t="s">
        <v>88</v>
      </c>
      <c r="H25" s="26">
        <v>20000</v>
      </c>
    </row>
    <row r="26" spans="1:8" ht="30" customHeight="1">
      <c r="A26" s="114" t="s">
        <v>266</v>
      </c>
      <c r="B26" s="54" t="s">
        <v>8</v>
      </c>
      <c r="C26" s="8" t="s">
        <v>19</v>
      </c>
      <c r="D26" s="8" t="s">
        <v>79</v>
      </c>
      <c r="E26" s="8" t="s">
        <v>19</v>
      </c>
      <c r="F26" s="8" t="s">
        <v>10</v>
      </c>
      <c r="G26" s="98" t="s">
        <v>88</v>
      </c>
      <c r="H26" s="26">
        <v>41000</v>
      </c>
    </row>
    <row r="27" spans="1:8" ht="28.5" customHeight="1">
      <c r="A27" s="48" t="s">
        <v>65</v>
      </c>
      <c r="B27" s="55" t="s">
        <v>8</v>
      </c>
      <c r="C27" s="43" t="s">
        <v>19</v>
      </c>
      <c r="D27" s="43" t="s">
        <v>79</v>
      </c>
      <c r="E27" s="43" t="s">
        <v>11</v>
      </c>
      <c r="F27" s="43" t="s">
        <v>33</v>
      </c>
      <c r="G27" s="100"/>
      <c r="H27" s="44">
        <f>H28</f>
        <v>180000</v>
      </c>
    </row>
    <row r="28" spans="1:8" ht="26.25" customHeight="1">
      <c r="A28" s="114" t="s">
        <v>80</v>
      </c>
      <c r="B28" s="93" t="s">
        <v>8</v>
      </c>
      <c r="C28" s="8" t="s">
        <v>19</v>
      </c>
      <c r="D28" s="8" t="s">
        <v>79</v>
      </c>
      <c r="E28" s="8" t="s">
        <v>11</v>
      </c>
      <c r="F28" s="8" t="s">
        <v>33</v>
      </c>
      <c r="G28" s="98" t="s">
        <v>88</v>
      </c>
      <c r="H28" s="26">
        <v>180000</v>
      </c>
    </row>
    <row r="29" spans="1:8" ht="28.5" customHeight="1">
      <c r="A29" s="113" t="s">
        <v>116</v>
      </c>
      <c r="B29" s="55" t="s">
        <v>8</v>
      </c>
      <c r="C29" s="43" t="s">
        <v>19</v>
      </c>
      <c r="D29" s="43" t="s">
        <v>160</v>
      </c>
      <c r="E29" s="43" t="s">
        <v>19</v>
      </c>
      <c r="F29" s="43" t="s">
        <v>33</v>
      </c>
      <c r="G29" s="100"/>
      <c r="H29" s="44">
        <f>H30</f>
        <v>346000</v>
      </c>
    </row>
    <row r="30" spans="1:8" ht="24.75" customHeight="1">
      <c r="A30" s="77" t="s">
        <v>80</v>
      </c>
      <c r="B30" s="54" t="s">
        <v>8</v>
      </c>
      <c r="C30" s="8" t="s">
        <v>19</v>
      </c>
      <c r="D30" s="8" t="s">
        <v>160</v>
      </c>
      <c r="E30" s="8" t="s">
        <v>19</v>
      </c>
      <c r="F30" s="8" t="s">
        <v>33</v>
      </c>
      <c r="G30" s="98" t="s">
        <v>88</v>
      </c>
      <c r="H30" s="26">
        <v>346000</v>
      </c>
    </row>
    <row r="31" spans="1:8" ht="29.25" customHeight="1">
      <c r="A31" s="78" t="s">
        <v>86</v>
      </c>
      <c r="B31" s="55" t="s">
        <v>8</v>
      </c>
      <c r="C31" s="43" t="s">
        <v>19</v>
      </c>
      <c r="D31" s="43" t="s">
        <v>160</v>
      </c>
      <c r="E31" s="43" t="s">
        <v>15</v>
      </c>
      <c r="F31" s="43" t="s">
        <v>33</v>
      </c>
      <c r="G31" s="100"/>
      <c r="H31" s="44">
        <f>H32+H33</f>
        <v>69000</v>
      </c>
    </row>
    <row r="32" spans="1:8" ht="27" customHeight="1">
      <c r="A32" s="77" t="s">
        <v>80</v>
      </c>
      <c r="B32" s="54" t="s">
        <v>8</v>
      </c>
      <c r="C32" s="8" t="s">
        <v>19</v>
      </c>
      <c r="D32" s="8" t="s">
        <v>160</v>
      </c>
      <c r="E32" s="8" t="s">
        <v>15</v>
      </c>
      <c r="F32" s="8" t="s">
        <v>33</v>
      </c>
      <c r="G32" s="98" t="s">
        <v>88</v>
      </c>
      <c r="H32" s="26">
        <v>65000</v>
      </c>
    </row>
    <row r="33" spans="1:8" ht="27.75" customHeight="1">
      <c r="A33" s="77" t="s">
        <v>215</v>
      </c>
      <c r="B33" s="54" t="s">
        <v>8</v>
      </c>
      <c r="C33" s="8" t="s">
        <v>19</v>
      </c>
      <c r="D33" s="8" t="s">
        <v>160</v>
      </c>
      <c r="E33" s="8" t="s">
        <v>15</v>
      </c>
      <c r="F33" s="8" t="s">
        <v>33</v>
      </c>
      <c r="G33" s="98" t="s">
        <v>88</v>
      </c>
      <c r="H33" s="26">
        <v>4000</v>
      </c>
    </row>
    <row r="34" spans="1:8" ht="30.75" customHeight="1">
      <c r="A34" s="76" t="s">
        <v>117</v>
      </c>
      <c r="B34" s="55" t="s">
        <v>8</v>
      </c>
      <c r="C34" s="43" t="s">
        <v>19</v>
      </c>
      <c r="D34" s="43" t="s">
        <v>160</v>
      </c>
      <c r="E34" s="43" t="s">
        <v>12</v>
      </c>
      <c r="F34" s="43" t="s">
        <v>33</v>
      </c>
      <c r="G34" s="100"/>
      <c r="H34" s="44">
        <f>H35</f>
        <v>89000</v>
      </c>
    </row>
    <row r="35" spans="1:8" ht="18.75" customHeight="1">
      <c r="A35" s="77" t="s">
        <v>80</v>
      </c>
      <c r="B35" s="54" t="s">
        <v>8</v>
      </c>
      <c r="C35" s="8" t="s">
        <v>19</v>
      </c>
      <c r="D35" s="8" t="s">
        <v>160</v>
      </c>
      <c r="E35" s="8" t="s">
        <v>12</v>
      </c>
      <c r="F35" s="8" t="s">
        <v>33</v>
      </c>
      <c r="G35" s="98" t="s">
        <v>88</v>
      </c>
      <c r="H35" s="26">
        <v>89000</v>
      </c>
    </row>
    <row r="36" spans="1:8" ht="48.75" customHeight="1">
      <c r="A36" s="217" t="s">
        <v>186</v>
      </c>
      <c r="B36" s="218" t="s">
        <v>8</v>
      </c>
      <c r="C36" s="211" t="s">
        <v>19</v>
      </c>
      <c r="D36" s="211" t="s">
        <v>160</v>
      </c>
      <c r="E36" s="211" t="s">
        <v>14</v>
      </c>
      <c r="F36" s="211" t="s">
        <v>33</v>
      </c>
      <c r="G36" s="211"/>
      <c r="H36" s="212">
        <f>H38+H37</f>
        <v>369000</v>
      </c>
    </row>
    <row r="37" spans="1:8" ht="21.75" customHeight="1">
      <c r="A37" s="182" t="s">
        <v>107</v>
      </c>
      <c r="B37" s="54" t="s">
        <v>8</v>
      </c>
      <c r="C37" s="8" t="s">
        <v>19</v>
      </c>
      <c r="D37" s="8" t="s">
        <v>160</v>
      </c>
      <c r="E37" s="8" t="s">
        <v>14</v>
      </c>
      <c r="F37" s="8" t="s">
        <v>33</v>
      </c>
      <c r="G37" s="98" t="s">
        <v>109</v>
      </c>
      <c r="H37" s="26">
        <v>25000</v>
      </c>
    </row>
    <row r="38" spans="1:8" ht="19.5" customHeight="1">
      <c r="A38" s="77" t="s">
        <v>80</v>
      </c>
      <c r="B38" s="54" t="s">
        <v>8</v>
      </c>
      <c r="C38" s="8" t="s">
        <v>19</v>
      </c>
      <c r="D38" s="8" t="s">
        <v>160</v>
      </c>
      <c r="E38" s="8" t="s">
        <v>14</v>
      </c>
      <c r="F38" s="8" t="s">
        <v>33</v>
      </c>
      <c r="G38" s="98" t="s">
        <v>88</v>
      </c>
      <c r="H38" s="26">
        <v>344000</v>
      </c>
    </row>
    <row r="39" spans="1:8" ht="23.25" customHeight="1">
      <c r="A39" s="229" t="s">
        <v>200</v>
      </c>
      <c r="B39" s="199" t="s">
        <v>8</v>
      </c>
      <c r="C39" s="200" t="s">
        <v>19</v>
      </c>
      <c r="D39" s="200" t="s">
        <v>32</v>
      </c>
      <c r="E39" s="200" t="s">
        <v>8</v>
      </c>
      <c r="F39" s="200" t="s">
        <v>33</v>
      </c>
      <c r="G39" s="201"/>
      <c r="H39" s="202">
        <f>H40</f>
        <v>281000</v>
      </c>
    </row>
    <row r="40" spans="1:8" ht="21" customHeight="1">
      <c r="A40" s="77" t="s">
        <v>80</v>
      </c>
      <c r="B40" s="203" t="s">
        <v>8</v>
      </c>
      <c r="C40" s="204" t="s">
        <v>19</v>
      </c>
      <c r="D40" s="204" t="s">
        <v>32</v>
      </c>
      <c r="E40" s="204" t="s">
        <v>8</v>
      </c>
      <c r="F40" s="204" t="s">
        <v>33</v>
      </c>
      <c r="G40" s="205" t="s">
        <v>88</v>
      </c>
      <c r="H40" s="228">
        <v>281000</v>
      </c>
    </row>
    <row r="41" spans="1:8" ht="26.25" customHeight="1">
      <c r="A41" s="191" t="s">
        <v>142</v>
      </c>
      <c r="B41" s="213" t="s">
        <v>8</v>
      </c>
      <c r="C41" s="214" t="s">
        <v>19</v>
      </c>
      <c r="D41" s="214" t="s">
        <v>143</v>
      </c>
      <c r="E41" s="214" t="s">
        <v>33</v>
      </c>
      <c r="F41" s="214" t="s">
        <v>33</v>
      </c>
      <c r="G41" s="215"/>
      <c r="H41" s="216">
        <f>H42</f>
        <v>11000</v>
      </c>
    </row>
    <row r="42" spans="1:8" ht="35.25" customHeight="1">
      <c r="A42" s="114" t="s">
        <v>113</v>
      </c>
      <c r="B42" s="93" t="s">
        <v>8</v>
      </c>
      <c r="C42" s="8" t="s">
        <v>19</v>
      </c>
      <c r="D42" s="8" t="s">
        <v>143</v>
      </c>
      <c r="E42" s="8" t="s">
        <v>9</v>
      </c>
      <c r="F42" s="8" t="s">
        <v>16</v>
      </c>
      <c r="G42" s="98" t="s">
        <v>88</v>
      </c>
      <c r="H42" s="26">
        <v>11000</v>
      </c>
    </row>
    <row r="43" spans="1:8" ht="15.75" customHeight="1">
      <c r="A43" s="192" t="s">
        <v>144</v>
      </c>
      <c r="B43" s="92" t="s">
        <v>8</v>
      </c>
      <c r="C43" s="43" t="s">
        <v>19</v>
      </c>
      <c r="D43" s="43" t="s">
        <v>145</v>
      </c>
      <c r="E43" s="43" t="s">
        <v>33</v>
      </c>
      <c r="F43" s="43" t="s">
        <v>33</v>
      </c>
      <c r="G43" s="100"/>
      <c r="H43" s="44">
        <f>H44</f>
        <v>66000</v>
      </c>
    </row>
    <row r="44" spans="1:8" ht="36" customHeight="1">
      <c r="A44" s="114" t="s">
        <v>146</v>
      </c>
      <c r="B44" s="93" t="s">
        <v>8</v>
      </c>
      <c r="C44" s="8" t="s">
        <v>19</v>
      </c>
      <c r="D44" s="8" t="s">
        <v>145</v>
      </c>
      <c r="E44" s="8" t="s">
        <v>9</v>
      </c>
      <c r="F44" s="8" t="s">
        <v>8</v>
      </c>
      <c r="G44" s="98" t="s">
        <v>88</v>
      </c>
      <c r="H44" s="26">
        <v>66000</v>
      </c>
    </row>
    <row r="45" spans="1:8" ht="20.25" customHeight="1">
      <c r="A45" s="192" t="s">
        <v>147</v>
      </c>
      <c r="B45" s="92" t="s">
        <v>8</v>
      </c>
      <c r="C45" s="43" t="s">
        <v>19</v>
      </c>
      <c r="D45" s="43" t="s">
        <v>148</v>
      </c>
      <c r="E45" s="43" t="s">
        <v>33</v>
      </c>
      <c r="F45" s="43" t="s">
        <v>33</v>
      </c>
      <c r="G45" s="100"/>
      <c r="H45" s="44">
        <f>H46</f>
        <v>11000</v>
      </c>
    </row>
    <row r="46" spans="1:8" ht="40.5" customHeight="1">
      <c r="A46" s="114" t="s">
        <v>114</v>
      </c>
      <c r="B46" s="93" t="s">
        <v>8</v>
      </c>
      <c r="C46" s="8" t="s">
        <v>19</v>
      </c>
      <c r="D46" s="8" t="s">
        <v>148</v>
      </c>
      <c r="E46" s="8" t="s">
        <v>9</v>
      </c>
      <c r="F46" s="8" t="s">
        <v>18</v>
      </c>
      <c r="G46" s="98" t="s">
        <v>88</v>
      </c>
      <c r="H46" s="26">
        <v>11000</v>
      </c>
    </row>
    <row r="47" spans="1:8" ht="17.25" customHeight="1">
      <c r="A47" s="327" t="s">
        <v>274</v>
      </c>
      <c r="B47" s="279" t="s">
        <v>8</v>
      </c>
      <c r="C47" s="222" t="s">
        <v>15</v>
      </c>
      <c r="D47" s="222"/>
      <c r="E47" s="222"/>
      <c r="F47" s="222"/>
      <c r="G47" s="329"/>
      <c r="H47" s="223">
        <f>H50</f>
        <v>4000</v>
      </c>
    </row>
    <row r="48" spans="1:8" ht="18.75" customHeight="1">
      <c r="A48" s="255" t="s">
        <v>119</v>
      </c>
      <c r="B48" s="237" t="s">
        <v>8</v>
      </c>
      <c r="C48" s="238" t="s">
        <v>15</v>
      </c>
      <c r="D48" s="238" t="s">
        <v>31</v>
      </c>
      <c r="E48" s="238" t="s">
        <v>33</v>
      </c>
      <c r="F48" s="238" t="s">
        <v>33</v>
      </c>
      <c r="G48" s="239"/>
      <c r="H48" s="240">
        <f>H49</f>
        <v>4000</v>
      </c>
    </row>
    <row r="49" spans="1:8" ht="28.5" customHeight="1">
      <c r="A49" s="207" t="s">
        <v>275</v>
      </c>
      <c r="B49" s="199" t="s">
        <v>8</v>
      </c>
      <c r="C49" s="200" t="s">
        <v>15</v>
      </c>
      <c r="D49" s="200" t="s">
        <v>31</v>
      </c>
      <c r="E49" s="200" t="s">
        <v>205</v>
      </c>
      <c r="F49" s="200" t="s">
        <v>33</v>
      </c>
      <c r="G49" s="201"/>
      <c r="H49" s="202">
        <f>H50</f>
        <v>4000</v>
      </c>
    </row>
    <row r="50" spans="1:8" ht="18.75" customHeight="1">
      <c r="A50" s="74" t="s">
        <v>80</v>
      </c>
      <c r="B50" s="203" t="s">
        <v>8</v>
      </c>
      <c r="C50" s="204" t="s">
        <v>15</v>
      </c>
      <c r="D50" s="204" t="s">
        <v>31</v>
      </c>
      <c r="E50" s="204" t="s">
        <v>205</v>
      </c>
      <c r="F50" s="204" t="s">
        <v>33</v>
      </c>
      <c r="G50" s="205" t="s">
        <v>88</v>
      </c>
      <c r="H50" s="206">
        <v>4000</v>
      </c>
    </row>
    <row r="51" spans="1:8" ht="15.75" customHeight="1">
      <c r="A51" s="328" t="s">
        <v>276</v>
      </c>
      <c r="B51" s="330" t="s">
        <v>8</v>
      </c>
      <c r="C51" s="7" t="s">
        <v>10</v>
      </c>
      <c r="D51" s="7"/>
      <c r="E51" s="7"/>
      <c r="F51" s="7"/>
      <c r="G51" s="7"/>
      <c r="H51" s="27">
        <f>H53</f>
        <v>95000</v>
      </c>
    </row>
    <row r="52" spans="1:8" ht="19.5" customHeight="1">
      <c r="A52" s="224" t="s">
        <v>277</v>
      </c>
      <c r="B52" s="91" t="s">
        <v>8</v>
      </c>
      <c r="C52" s="13" t="s">
        <v>10</v>
      </c>
      <c r="D52" s="13" t="s">
        <v>279</v>
      </c>
      <c r="E52" s="13" t="s">
        <v>33</v>
      </c>
      <c r="F52" s="13" t="s">
        <v>33</v>
      </c>
      <c r="G52" s="13"/>
      <c r="H52" s="25">
        <f>H53</f>
        <v>95000</v>
      </c>
    </row>
    <row r="53" spans="1:8" ht="26.25" customHeight="1">
      <c r="A53" s="113" t="s">
        <v>278</v>
      </c>
      <c r="B53" s="92" t="s">
        <v>8</v>
      </c>
      <c r="C53" s="43" t="s">
        <v>10</v>
      </c>
      <c r="D53" s="43" t="s">
        <v>279</v>
      </c>
      <c r="E53" s="43" t="s">
        <v>33</v>
      </c>
      <c r="F53" s="43" t="s">
        <v>16</v>
      </c>
      <c r="G53" s="43"/>
      <c r="H53" s="44">
        <f>H54</f>
        <v>95000</v>
      </c>
    </row>
    <row r="54" spans="1:8" ht="17.25" customHeight="1">
      <c r="A54" s="182" t="s">
        <v>80</v>
      </c>
      <c r="B54" s="93" t="s">
        <v>8</v>
      </c>
      <c r="C54" s="8" t="s">
        <v>10</v>
      </c>
      <c r="D54" s="8" t="s">
        <v>279</v>
      </c>
      <c r="E54" s="8" t="s">
        <v>33</v>
      </c>
      <c r="F54" s="8" t="s">
        <v>16</v>
      </c>
      <c r="G54" s="8" t="s">
        <v>88</v>
      </c>
      <c r="H54" s="26">
        <v>95000</v>
      </c>
    </row>
    <row r="55" spans="1:8" ht="18.75" customHeight="1">
      <c r="A55" s="135" t="s">
        <v>97</v>
      </c>
      <c r="B55" s="53" t="s">
        <v>8</v>
      </c>
      <c r="C55" s="7" t="s">
        <v>60</v>
      </c>
      <c r="D55" s="7"/>
      <c r="E55" s="7"/>
      <c r="F55" s="7"/>
      <c r="G55" s="133"/>
      <c r="H55" s="27">
        <f>H56</f>
        <v>1000000</v>
      </c>
    </row>
    <row r="56" spans="1:8" ht="16.5" customHeight="1">
      <c r="A56" s="136" t="s">
        <v>97</v>
      </c>
      <c r="B56" s="116" t="s">
        <v>8</v>
      </c>
      <c r="C56" s="117" t="s">
        <v>60</v>
      </c>
      <c r="D56" s="117" t="s">
        <v>98</v>
      </c>
      <c r="E56" s="117" t="s">
        <v>33</v>
      </c>
      <c r="F56" s="117" t="s">
        <v>33</v>
      </c>
      <c r="G56" s="137"/>
      <c r="H56" s="25">
        <f>H57</f>
        <v>1000000</v>
      </c>
    </row>
    <row r="57" spans="1:8" ht="19.5" customHeight="1">
      <c r="A57" s="134" t="s">
        <v>99</v>
      </c>
      <c r="B57" s="55" t="s">
        <v>8</v>
      </c>
      <c r="C57" s="43" t="s">
        <v>60</v>
      </c>
      <c r="D57" s="43" t="s">
        <v>98</v>
      </c>
      <c r="E57" s="43" t="s">
        <v>15</v>
      </c>
      <c r="F57" s="43" t="s">
        <v>33</v>
      </c>
      <c r="G57" s="100"/>
      <c r="H57" s="44">
        <f>H58</f>
        <v>1000000</v>
      </c>
    </row>
    <row r="58" spans="1:8" ht="24.75" customHeight="1">
      <c r="A58" s="138" t="s">
        <v>91</v>
      </c>
      <c r="B58" s="118" t="s">
        <v>8</v>
      </c>
      <c r="C58" s="119" t="s">
        <v>60</v>
      </c>
      <c r="D58" s="119" t="s">
        <v>98</v>
      </c>
      <c r="E58" s="119" t="s">
        <v>15</v>
      </c>
      <c r="F58" s="119" t="s">
        <v>33</v>
      </c>
      <c r="G58" s="139" t="s">
        <v>92</v>
      </c>
      <c r="H58" s="26">
        <v>1000000</v>
      </c>
    </row>
    <row r="59" spans="1:8" ht="16.5" customHeight="1">
      <c r="A59" s="39" t="s">
        <v>24</v>
      </c>
      <c r="B59" s="53" t="s">
        <v>8</v>
      </c>
      <c r="C59" s="7" t="s">
        <v>105</v>
      </c>
      <c r="D59" s="7"/>
      <c r="E59" s="7"/>
      <c r="F59" s="7"/>
      <c r="G59" s="133"/>
      <c r="H59" s="27">
        <f>H60+H65</f>
        <v>6126525.37</v>
      </c>
    </row>
    <row r="60" spans="1:8" ht="43.5" customHeight="1">
      <c r="A60" s="75" t="s">
        <v>78</v>
      </c>
      <c r="B60" s="52" t="s">
        <v>8</v>
      </c>
      <c r="C60" s="13" t="s">
        <v>105</v>
      </c>
      <c r="D60" s="13" t="s">
        <v>79</v>
      </c>
      <c r="E60" s="13" t="s">
        <v>33</v>
      </c>
      <c r="F60" s="13" t="s">
        <v>33</v>
      </c>
      <c r="G60" s="99"/>
      <c r="H60" s="25">
        <f>H61+H63</f>
        <v>5691468.67</v>
      </c>
    </row>
    <row r="61" spans="1:8" ht="18" customHeight="1">
      <c r="A61" s="48" t="s">
        <v>3</v>
      </c>
      <c r="B61" s="55" t="s">
        <v>8</v>
      </c>
      <c r="C61" s="43" t="s">
        <v>105</v>
      </c>
      <c r="D61" s="43" t="s">
        <v>79</v>
      </c>
      <c r="E61" s="43" t="s">
        <v>19</v>
      </c>
      <c r="F61" s="43" t="s">
        <v>33</v>
      </c>
      <c r="G61" s="100"/>
      <c r="H61" s="44">
        <f>H62</f>
        <v>1483468.6700000002</v>
      </c>
    </row>
    <row r="62" spans="1:8" ht="25.5" customHeight="1">
      <c r="A62" s="74" t="s">
        <v>80</v>
      </c>
      <c r="B62" s="54" t="s">
        <v>8</v>
      </c>
      <c r="C62" s="8" t="s">
        <v>105</v>
      </c>
      <c r="D62" s="8" t="s">
        <v>79</v>
      </c>
      <c r="E62" s="8" t="s">
        <v>19</v>
      </c>
      <c r="F62" s="8" t="s">
        <v>33</v>
      </c>
      <c r="G62" s="98" t="s">
        <v>88</v>
      </c>
      <c r="H62" s="26">
        <f>1236544.58+250000-75.91-3000</f>
        <v>1483468.6700000002</v>
      </c>
    </row>
    <row r="63" spans="1:8" ht="15.75" customHeight="1">
      <c r="A63" s="198" t="s">
        <v>175</v>
      </c>
      <c r="B63" s="199" t="s">
        <v>8</v>
      </c>
      <c r="C63" s="200" t="s">
        <v>105</v>
      </c>
      <c r="D63" s="200" t="s">
        <v>79</v>
      </c>
      <c r="E63" s="200" t="s">
        <v>19</v>
      </c>
      <c r="F63" s="200" t="s">
        <v>15</v>
      </c>
      <c r="G63" s="201"/>
      <c r="H63" s="202">
        <f>H64</f>
        <v>4208000</v>
      </c>
    </row>
    <row r="64" spans="1:8" ht="17.25" customHeight="1">
      <c r="A64" s="74" t="s">
        <v>176</v>
      </c>
      <c r="B64" s="203" t="s">
        <v>8</v>
      </c>
      <c r="C64" s="204" t="s">
        <v>105</v>
      </c>
      <c r="D64" s="204" t="s">
        <v>79</v>
      </c>
      <c r="E64" s="204" t="s">
        <v>19</v>
      </c>
      <c r="F64" s="204" t="s">
        <v>15</v>
      </c>
      <c r="G64" s="205" t="s">
        <v>88</v>
      </c>
      <c r="H64" s="206">
        <v>4208000</v>
      </c>
    </row>
    <row r="65" spans="1:8" ht="18" customHeight="1">
      <c r="A65" s="82" t="s">
        <v>59</v>
      </c>
      <c r="B65" s="63" t="s">
        <v>8</v>
      </c>
      <c r="C65" s="20" t="s">
        <v>105</v>
      </c>
      <c r="D65" s="20" t="s">
        <v>58</v>
      </c>
      <c r="E65" s="20" t="s">
        <v>33</v>
      </c>
      <c r="F65" s="20" t="s">
        <v>33</v>
      </c>
      <c r="G65" s="140"/>
      <c r="H65" s="25">
        <f>H67</f>
        <v>435056.7</v>
      </c>
    </row>
    <row r="66" spans="1:8" ht="31.5" customHeight="1">
      <c r="A66" s="48" t="s">
        <v>170</v>
      </c>
      <c r="B66" s="64" t="s">
        <v>8</v>
      </c>
      <c r="C66" s="43" t="s">
        <v>105</v>
      </c>
      <c r="D66" s="43" t="s">
        <v>58</v>
      </c>
      <c r="E66" s="43" t="s">
        <v>10</v>
      </c>
      <c r="F66" s="43" t="s">
        <v>33</v>
      </c>
      <c r="G66" s="100"/>
      <c r="H66" s="44">
        <f>H67</f>
        <v>435056.7</v>
      </c>
    </row>
    <row r="67" spans="1:8" ht="18.75" customHeight="1">
      <c r="A67" s="74" t="s">
        <v>80</v>
      </c>
      <c r="B67" s="65" t="s">
        <v>8</v>
      </c>
      <c r="C67" s="8" t="s">
        <v>105</v>
      </c>
      <c r="D67" s="8" t="s">
        <v>58</v>
      </c>
      <c r="E67" s="8" t="s">
        <v>10</v>
      </c>
      <c r="F67" s="8" t="s">
        <v>33</v>
      </c>
      <c r="G67" s="98" t="s">
        <v>88</v>
      </c>
      <c r="H67" s="26">
        <v>435056.7</v>
      </c>
    </row>
    <row r="68" spans="1:8" ht="21" customHeight="1">
      <c r="A68" s="120" t="s">
        <v>137</v>
      </c>
      <c r="B68" s="121" t="s">
        <v>16</v>
      </c>
      <c r="C68" s="121"/>
      <c r="D68" s="167"/>
      <c r="E68" s="174"/>
      <c r="F68" s="174"/>
      <c r="G68" s="168"/>
      <c r="H68" s="175">
        <f>H69</f>
        <v>562000</v>
      </c>
    </row>
    <row r="69" spans="1:8" ht="20.25" customHeight="1">
      <c r="A69" s="176" t="s">
        <v>138</v>
      </c>
      <c r="B69" s="177" t="s">
        <v>16</v>
      </c>
      <c r="C69" s="7" t="s">
        <v>18</v>
      </c>
      <c r="D69" s="7"/>
      <c r="E69" s="7"/>
      <c r="F69" s="7"/>
      <c r="G69" s="178"/>
      <c r="H69" s="27">
        <f>H70</f>
        <v>562000</v>
      </c>
    </row>
    <row r="70" spans="1:8" ht="19.5" customHeight="1">
      <c r="A70" s="160" t="s">
        <v>119</v>
      </c>
      <c r="B70" s="179" t="s">
        <v>16</v>
      </c>
      <c r="C70" s="20" t="s">
        <v>18</v>
      </c>
      <c r="D70" s="20" t="s">
        <v>31</v>
      </c>
      <c r="E70" s="20" t="s">
        <v>33</v>
      </c>
      <c r="F70" s="20" t="s">
        <v>33</v>
      </c>
      <c r="G70" s="180"/>
      <c r="H70" s="25">
        <f>H71</f>
        <v>562000</v>
      </c>
    </row>
    <row r="71" spans="1:8" ht="34.5" customHeight="1">
      <c r="A71" s="113" t="s">
        <v>108</v>
      </c>
      <c r="B71" s="55" t="s">
        <v>16</v>
      </c>
      <c r="C71" s="43" t="s">
        <v>18</v>
      </c>
      <c r="D71" s="43" t="s">
        <v>31</v>
      </c>
      <c r="E71" s="43" t="s">
        <v>71</v>
      </c>
      <c r="F71" s="43" t="s">
        <v>33</v>
      </c>
      <c r="G71" s="181"/>
      <c r="H71" s="44">
        <f>H72</f>
        <v>562000</v>
      </c>
    </row>
    <row r="72" spans="1:8" ht="20.25" customHeight="1">
      <c r="A72" s="182" t="s">
        <v>107</v>
      </c>
      <c r="B72" s="54" t="s">
        <v>16</v>
      </c>
      <c r="C72" s="8" t="s">
        <v>18</v>
      </c>
      <c r="D72" s="8" t="s">
        <v>31</v>
      </c>
      <c r="E72" s="8" t="s">
        <v>71</v>
      </c>
      <c r="F72" s="8" t="s">
        <v>33</v>
      </c>
      <c r="G72" s="183" t="s">
        <v>109</v>
      </c>
      <c r="H72" s="26">
        <v>562000</v>
      </c>
    </row>
    <row r="73" spans="1:8" ht="26.25" customHeight="1">
      <c r="A73" s="299" t="s">
        <v>253</v>
      </c>
      <c r="B73" s="301" t="s">
        <v>18</v>
      </c>
      <c r="C73" s="302"/>
      <c r="D73" s="167"/>
      <c r="E73" s="167"/>
      <c r="F73" s="167"/>
      <c r="G73" s="167"/>
      <c r="H73" s="175">
        <f>H74</f>
        <v>0</v>
      </c>
    </row>
    <row r="74" spans="1:8" ht="17.25" customHeight="1">
      <c r="A74" s="300" t="s">
        <v>254</v>
      </c>
      <c r="B74" s="303" t="s">
        <v>18</v>
      </c>
      <c r="C74" s="304" t="s">
        <v>14</v>
      </c>
      <c r="D74" s="305"/>
      <c r="E74" s="7"/>
      <c r="F74" s="7"/>
      <c r="G74" s="178"/>
      <c r="H74" s="306">
        <f>H75</f>
        <v>0</v>
      </c>
    </row>
    <row r="75" spans="1:8" ht="20.25" customHeight="1">
      <c r="A75" s="230" t="s">
        <v>255</v>
      </c>
      <c r="B75" s="288" t="s">
        <v>18</v>
      </c>
      <c r="C75" s="289" t="s">
        <v>14</v>
      </c>
      <c r="D75" s="290" t="s">
        <v>4</v>
      </c>
      <c r="E75" s="289" t="s">
        <v>251</v>
      </c>
      <c r="F75" s="289" t="s">
        <v>33</v>
      </c>
      <c r="G75" s="291"/>
      <c r="H75" s="292">
        <f>H76</f>
        <v>0</v>
      </c>
    </row>
    <row r="76" spans="1:8" ht="30" customHeight="1">
      <c r="A76" s="77" t="s">
        <v>107</v>
      </c>
      <c r="B76" s="293" t="s">
        <v>18</v>
      </c>
      <c r="C76" s="294" t="s">
        <v>14</v>
      </c>
      <c r="D76" s="295" t="s">
        <v>4</v>
      </c>
      <c r="E76" s="294" t="s">
        <v>251</v>
      </c>
      <c r="F76" s="294" t="s">
        <v>33</v>
      </c>
      <c r="G76" s="296" t="s">
        <v>109</v>
      </c>
      <c r="H76" s="297"/>
    </row>
    <row r="77" spans="1:8" ht="22.5" customHeight="1">
      <c r="A77" s="120" t="s">
        <v>55</v>
      </c>
      <c r="B77" s="121" t="s">
        <v>19</v>
      </c>
      <c r="C77" s="122"/>
      <c r="D77" s="110"/>
      <c r="E77" s="123"/>
      <c r="F77" s="123"/>
      <c r="G77" s="141"/>
      <c r="H77" s="28">
        <f>H78+H83</f>
        <v>12499871</v>
      </c>
    </row>
    <row r="78" spans="1:8" ht="18" customHeight="1">
      <c r="A78" s="307" t="s">
        <v>256</v>
      </c>
      <c r="B78" s="308" t="s">
        <v>19</v>
      </c>
      <c r="C78" s="308" t="s">
        <v>12</v>
      </c>
      <c r="D78" s="280"/>
      <c r="E78" s="281"/>
      <c r="F78" s="281"/>
      <c r="G78" s="309"/>
      <c r="H78" s="223">
        <f>H79+H81</f>
        <v>9433000</v>
      </c>
    </row>
    <row r="79" spans="1:8" ht="18.75" customHeight="1">
      <c r="A79" s="230" t="s">
        <v>257</v>
      </c>
      <c r="B79" s="270" t="s">
        <v>19</v>
      </c>
      <c r="C79" s="270" t="s">
        <v>12</v>
      </c>
      <c r="D79" s="271" t="s">
        <v>226</v>
      </c>
      <c r="E79" s="284" t="s">
        <v>9</v>
      </c>
      <c r="F79" s="284" t="s">
        <v>16</v>
      </c>
      <c r="G79" s="272"/>
      <c r="H79" s="202">
        <f>H80</f>
        <v>9270000</v>
      </c>
    </row>
    <row r="80" spans="1:8" ht="16.5" customHeight="1">
      <c r="A80" s="208" t="s">
        <v>107</v>
      </c>
      <c r="B80" s="285" t="s">
        <v>19</v>
      </c>
      <c r="C80" s="286" t="s">
        <v>12</v>
      </c>
      <c r="D80" s="287" t="s">
        <v>226</v>
      </c>
      <c r="E80" s="287" t="s">
        <v>9</v>
      </c>
      <c r="F80" s="287" t="s">
        <v>16</v>
      </c>
      <c r="G80" s="287" t="s">
        <v>109</v>
      </c>
      <c r="H80" s="206">
        <v>9270000</v>
      </c>
    </row>
    <row r="81" spans="1:8" ht="23.25" customHeight="1">
      <c r="A81" s="230" t="s">
        <v>280</v>
      </c>
      <c r="B81" s="270" t="s">
        <v>19</v>
      </c>
      <c r="C81" s="270" t="s">
        <v>12</v>
      </c>
      <c r="D81" s="271" t="s">
        <v>226</v>
      </c>
      <c r="E81" s="284" t="s">
        <v>281</v>
      </c>
      <c r="F81" s="284" t="s">
        <v>33</v>
      </c>
      <c r="G81" s="272"/>
      <c r="H81" s="202">
        <f>H82</f>
        <v>163000</v>
      </c>
    </row>
    <row r="82" spans="1:8" ht="34.5" customHeight="1">
      <c r="A82" s="208" t="s">
        <v>107</v>
      </c>
      <c r="B82" s="285" t="s">
        <v>19</v>
      </c>
      <c r="C82" s="286" t="s">
        <v>12</v>
      </c>
      <c r="D82" s="287" t="s">
        <v>226</v>
      </c>
      <c r="E82" s="287" t="s">
        <v>281</v>
      </c>
      <c r="F82" s="287" t="s">
        <v>33</v>
      </c>
      <c r="G82" s="287" t="s">
        <v>109</v>
      </c>
      <c r="H82" s="206">
        <v>163000</v>
      </c>
    </row>
    <row r="83" spans="1:8" ht="24" customHeight="1">
      <c r="A83" s="124" t="s">
        <v>101</v>
      </c>
      <c r="B83" s="57" t="s">
        <v>19</v>
      </c>
      <c r="C83" s="89" t="s">
        <v>13</v>
      </c>
      <c r="D83" s="7"/>
      <c r="E83" s="10"/>
      <c r="F83" s="10"/>
      <c r="G83" s="133"/>
      <c r="H83" s="27">
        <f>H84+H86+H88+H91</f>
        <v>3066871</v>
      </c>
    </row>
    <row r="84" spans="1:8" ht="15" customHeight="1">
      <c r="A84" s="268" t="s">
        <v>234</v>
      </c>
      <c r="B84" s="260" t="s">
        <v>19</v>
      </c>
      <c r="C84" s="261" t="s">
        <v>13</v>
      </c>
      <c r="D84" s="262" t="s">
        <v>235</v>
      </c>
      <c r="E84" s="263" t="s">
        <v>33</v>
      </c>
      <c r="F84" s="263" t="s">
        <v>33</v>
      </c>
      <c r="G84" s="264"/>
      <c r="H84" s="245">
        <f>H85</f>
        <v>496000</v>
      </c>
    </row>
    <row r="85" spans="1:8" ht="12.75">
      <c r="A85" s="74" t="s">
        <v>80</v>
      </c>
      <c r="B85" s="265" t="s">
        <v>19</v>
      </c>
      <c r="C85" s="266" t="s">
        <v>13</v>
      </c>
      <c r="D85" s="267" t="s">
        <v>235</v>
      </c>
      <c r="E85" s="236" t="s">
        <v>33</v>
      </c>
      <c r="F85" s="236" t="s">
        <v>33</v>
      </c>
      <c r="G85" s="205" t="s">
        <v>88</v>
      </c>
      <c r="H85" s="206">
        <v>496000</v>
      </c>
    </row>
    <row r="86" spans="1:8" ht="25.5">
      <c r="A86" s="198" t="s">
        <v>282</v>
      </c>
      <c r="B86" s="260" t="s">
        <v>19</v>
      </c>
      <c r="C86" s="261" t="s">
        <v>13</v>
      </c>
      <c r="D86" s="262" t="s">
        <v>283</v>
      </c>
      <c r="E86" s="263" t="s">
        <v>8</v>
      </c>
      <c r="F86" s="263" t="s">
        <v>33</v>
      </c>
      <c r="G86" s="264"/>
      <c r="H86" s="245">
        <f>H87</f>
        <v>2213337</v>
      </c>
    </row>
    <row r="87" spans="1:8" ht="12.75">
      <c r="A87" s="74" t="s">
        <v>80</v>
      </c>
      <c r="B87" s="265" t="s">
        <v>19</v>
      </c>
      <c r="C87" s="266" t="s">
        <v>13</v>
      </c>
      <c r="D87" s="267" t="s">
        <v>283</v>
      </c>
      <c r="E87" s="236" t="s">
        <v>8</v>
      </c>
      <c r="F87" s="236" t="s">
        <v>33</v>
      </c>
      <c r="G87" s="205" t="s">
        <v>88</v>
      </c>
      <c r="H87" s="206">
        <v>2213337</v>
      </c>
    </row>
    <row r="88" spans="1:8" ht="12.75">
      <c r="A88" s="255" t="s">
        <v>225</v>
      </c>
      <c r="B88" s="237" t="s">
        <v>19</v>
      </c>
      <c r="C88" s="238" t="s">
        <v>13</v>
      </c>
      <c r="D88" s="238" t="s">
        <v>226</v>
      </c>
      <c r="E88" s="238" t="s">
        <v>33</v>
      </c>
      <c r="F88" s="238" t="s">
        <v>33</v>
      </c>
      <c r="G88" s="239"/>
      <c r="H88" s="240">
        <f>H89</f>
        <v>303334</v>
      </c>
    </row>
    <row r="89" spans="1:8" ht="25.5">
      <c r="A89" s="198" t="s">
        <v>233</v>
      </c>
      <c r="B89" s="260" t="s">
        <v>19</v>
      </c>
      <c r="C89" s="261" t="s">
        <v>13</v>
      </c>
      <c r="D89" s="262" t="s">
        <v>226</v>
      </c>
      <c r="E89" s="263" t="s">
        <v>12</v>
      </c>
      <c r="F89" s="263" t="s">
        <v>33</v>
      </c>
      <c r="G89" s="264"/>
      <c r="H89" s="245">
        <f>H90</f>
        <v>303334</v>
      </c>
    </row>
    <row r="90" spans="1:8" ht="25.5">
      <c r="A90" s="74" t="s">
        <v>215</v>
      </c>
      <c r="B90" s="265" t="s">
        <v>19</v>
      </c>
      <c r="C90" s="266" t="s">
        <v>13</v>
      </c>
      <c r="D90" s="267" t="s">
        <v>226</v>
      </c>
      <c r="E90" s="236" t="s">
        <v>12</v>
      </c>
      <c r="F90" s="236" t="s">
        <v>33</v>
      </c>
      <c r="G90" s="205" t="s">
        <v>88</v>
      </c>
      <c r="H90" s="206">
        <v>303334</v>
      </c>
    </row>
    <row r="91" spans="1:8" ht="19.5" customHeight="1">
      <c r="A91" s="82" t="s">
        <v>59</v>
      </c>
      <c r="B91" s="63" t="s">
        <v>19</v>
      </c>
      <c r="C91" s="20" t="s">
        <v>13</v>
      </c>
      <c r="D91" s="20" t="s">
        <v>58</v>
      </c>
      <c r="E91" s="20" t="s">
        <v>33</v>
      </c>
      <c r="F91" s="20" t="s">
        <v>33</v>
      </c>
      <c r="G91" s="140"/>
      <c r="H91" s="25">
        <f>H92+H95</f>
        <v>54200</v>
      </c>
    </row>
    <row r="92" spans="1:8" ht="16.5" customHeight="1">
      <c r="A92" s="196" t="s">
        <v>171</v>
      </c>
      <c r="B92" s="45" t="s">
        <v>19</v>
      </c>
      <c r="C92" s="88" t="s">
        <v>13</v>
      </c>
      <c r="D92" s="43" t="s">
        <v>58</v>
      </c>
      <c r="E92" s="46" t="s">
        <v>19</v>
      </c>
      <c r="F92" s="46" t="s">
        <v>33</v>
      </c>
      <c r="G92" s="100"/>
      <c r="H92" s="44">
        <f>H93</f>
        <v>53000</v>
      </c>
    </row>
    <row r="93" spans="1:8" ht="18.75" customHeight="1">
      <c r="A93" s="114" t="s">
        <v>80</v>
      </c>
      <c r="B93" s="22" t="s">
        <v>19</v>
      </c>
      <c r="C93" s="8" t="s">
        <v>13</v>
      </c>
      <c r="D93" s="8" t="s">
        <v>58</v>
      </c>
      <c r="E93" s="9" t="s">
        <v>19</v>
      </c>
      <c r="F93" s="9" t="s">
        <v>33</v>
      </c>
      <c r="G93" s="8" t="s">
        <v>88</v>
      </c>
      <c r="H93" s="26">
        <v>53000</v>
      </c>
    </row>
    <row r="94" spans="1:8" ht="34.5" customHeight="1">
      <c r="A94" s="159" t="s">
        <v>192</v>
      </c>
      <c r="B94" s="45" t="s">
        <v>19</v>
      </c>
      <c r="C94" s="43" t="s">
        <v>13</v>
      </c>
      <c r="D94" s="43" t="s">
        <v>58</v>
      </c>
      <c r="E94" s="46" t="s">
        <v>13</v>
      </c>
      <c r="F94" s="46" t="s">
        <v>33</v>
      </c>
      <c r="G94" s="43"/>
      <c r="H94" s="44">
        <f>H95</f>
        <v>1200</v>
      </c>
    </row>
    <row r="95" spans="1:8" ht="39.75" customHeight="1">
      <c r="A95" s="114" t="s">
        <v>80</v>
      </c>
      <c r="B95" s="22" t="s">
        <v>19</v>
      </c>
      <c r="C95" s="8" t="s">
        <v>13</v>
      </c>
      <c r="D95" s="8" t="s">
        <v>58</v>
      </c>
      <c r="E95" s="9" t="s">
        <v>13</v>
      </c>
      <c r="F95" s="9" t="s">
        <v>33</v>
      </c>
      <c r="G95" s="8" t="s">
        <v>88</v>
      </c>
      <c r="H95" s="26">
        <f>600000-598800</f>
        <v>1200</v>
      </c>
    </row>
    <row r="96" spans="1:8" ht="16.5" customHeight="1">
      <c r="A96" s="79" t="s">
        <v>50</v>
      </c>
      <c r="B96" s="60" t="s">
        <v>15</v>
      </c>
      <c r="C96" s="17"/>
      <c r="D96" s="17"/>
      <c r="E96" s="17"/>
      <c r="F96" s="17"/>
      <c r="G96" s="142"/>
      <c r="H96" s="28">
        <f>H97+H100+H113+H117</f>
        <v>81016385.4</v>
      </c>
    </row>
    <row r="97" spans="1:8" ht="24" customHeight="1">
      <c r="A97" s="220" t="s">
        <v>236</v>
      </c>
      <c r="B97" s="221" t="s">
        <v>15</v>
      </c>
      <c r="C97" s="231" t="s">
        <v>8</v>
      </c>
      <c r="D97" s="222"/>
      <c r="E97" s="222"/>
      <c r="F97" s="222"/>
      <c r="G97" s="232"/>
      <c r="H97" s="223">
        <f>H98</f>
        <v>10287526.2</v>
      </c>
    </row>
    <row r="98" spans="1:8" ht="23.25" customHeight="1">
      <c r="A98" s="269" t="s">
        <v>237</v>
      </c>
      <c r="B98" s="270" t="s">
        <v>15</v>
      </c>
      <c r="C98" s="271" t="s">
        <v>8</v>
      </c>
      <c r="D98" s="271" t="s">
        <v>238</v>
      </c>
      <c r="E98" s="271" t="s">
        <v>8</v>
      </c>
      <c r="F98" s="271" t="s">
        <v>19</v>
      </c>
      <c r="G98" s="272"/>
      <c r="H98" s="202">
        <f>H99</f>
        <v>10287526.2</v>
      </c>
    </row>
    <row r="99" spans="1:8" ht="16.5" customHeight="1">
      <c r="A99" s="273" t="s">
        <v>239</v>
      </c>
      <c r="B99" s="265" t="s">
        <v>15</v>
      </c>
      <c r="C99" s="274" t="s">
        <v>8</v>
      </c>
      <c r="D99" s="274" t="s">
        <v>238</v>
      </c>
      <c r="E99" s="274" t="s">
        <v>8</v>
      </c>
      <c r="F99" s="274" t="s">
        <v>19</v>
      </c>
      <c r="G99" s="275" t="s">
        <v>240</v>
      </c>
      <c r="H99" s="206">
        <v>10287526.2</v>
      </c>
    </row>
    <row r="100" spans="1:8" ht="15.75" customHeight="1">
      <c r="A100" s="220" t="s">
        <v>201</v>
      </c>
      <c r="B100" s="221" t="s">
        <v>15</v>
      </c>
      <c r="C100" s="231" t="s">
        <v>16</v>
      </c>
      <c r="D100" s="222"/>
      <c r="E100" s="222"/>
      <c r="F100" s="222"/>
      <c r="G100" s="232"/>
      <c r="H100" s="223">
        <f>H101+H103+H105+H107+H111</f>
        <v>70536915.9</v>
      </c>
    </row>
    <row r="101" spans="1:8" ht="25.5">
      <c r="A101" s="230" t="s">
        <v>206</v>
      </c>
      <c r="B101" s="233" t="s">
        <v>15</v>
      </c>
      <c r="C101" s="234" t="s">
        <v>16</v>
      </c>
      <c r="D101" s="200" t="s">
        <v>204</v>
      </c>
      <c r="E101" s="200" t="s">
        <v>205</v>
      </c>
      <c r="F101" s="200" t="s">
        <v>33</v>
      </c>
      <c r="G101" s="209"/>
      <c r="H101" s="202">
        <f>H102</f>
        <v>55138000</v>
      </c>
    </row>
    <row r="102" spans="1:8" ht="17.25" customHeight="1">
      <c r="A102" s="77" t="s">
        <v>107</v>
      </c>
      <c r="B102" s="235" t="s">
        <v>15</v>
      </c>
      <c r="C102" s="236" t="s">
        <v>16</v>
      </c>
      <c r="D102" s="204" t="s">
        <v>204</v>
      </c>
      <c r="E102" s="204" t="s">
        <v>205</v>
      </c>
      <c r="F102" s="204" t="s">
        <v>33</v>
      </c>
      <c r="G102" s="210" t="s">
        <v>109</v>
      </c>
      <c r="H102" s="206">
        <v>55138000</v>
      </c>
    </row>
    <row r="103" spans="1:8" ht="26.25" customHeight="1">
      <c r="A103" s="230" t="s">
        <v>202</v>
      </c>
      <c r="B103" s="233" t="s">
        <v>15</v>
      </c>
      <c r="C103" s="234" t="s">
        <v>16</v>
      </c>
      <c r="D103" s="200" t="s">
        <v>32</v>
      </c>
      <c r="E103" s="200" t="s">
        <v>203</v>
      </c>
      <c r="F103" s="200" t="s">
        <v>33</v>
      </c>
      <c r="G103" s="209"/>
      <c r="H103" s="202">
        <f>H104</f>
        <v>5500000</v>
      </c>
    </row>
    <row r="104" spans="1:8" ht="14.25" customHeight="1">
      <c r="A104" s="77" t="s">
        <v>229</v>
      </c>
      <c r="B104" s="235" t="s">
        <v>15</v>
      </c>
      <c r="C104" s="236" t="s">
        <v>16</v>
      </c>
      <c r="D104" s="204" t="s">
        <v>32</v>
      </c>
      <c r="E104" s="204" t="s">
        <v>203</v>
      </c>
      <c r="F104" s="204" t="s">
        <v>33</v>
      </c>
      <c r="G104" s="210" t="s">
        <v>109</v>
      </c>
      <c r="H104" s="206">
        <v>5500000</v>
      </c>
    </row>
    <row r="105" spans="1:8" ht="19.5" customHeight="1">
      <c r="A105" s="230" t="s">
        <v>294</v>
      </c>
      <c r="B105" s="288" t="s">
        <v>15</v>
      </c>
      <c r="C105" s="289" t="s">
        <v>16</v>
      </c>
      <c r="D105" s="290" t="s">
        <v>4</v>
      </c>
      <c r="E105" s="289" t="s">
        <v>251</v>
      </c>
      <c r="F105" s="289" t="s">
        <v>33</v>
      </c>
      <c r="G105" s="291"/>
      <c r="H105" s="292">
        <f>H106</f>
        <v>1962990.5</v>
      </c>
    </row>
    <row r="106" spans="1:8" ht="17.25" customHeight="1">
      <c r="A106" s="77" t="s">
        <v>107</v>
      </c>
      <c r="B106" s="293" t="s">
        <v>15</v>
      </c>
      <c r="C106" s="294" t="s">
        <v>16</v>
      </c>
      <c r="D106" s="295" t="s">
        <v>4</v>
      </c>
      <c r="E106" s="294" t="s">
        <v>251</v>
      </c>
      <c r="F106" s="294" t="s">
        <v>33</v>
      </c>
      <c r="G106" s="296" t="s">
        <v>109</v>
      </c>
      <c r="H106" s="297">
        <f>540990.5+1422000</f>
        <v>1962990.5</v>
      </c>
    </row>
    <row r="107" spans="1:8" ht="40.5" customHeight="1">
      <c r="A107" s="230" t="s">
        <v>228</v>
      </c>
      <c r="B107" s="233" t="s">
        <v>15</v>
      </c>
      <c r="C107" s="234" t="s">
        <v>16</v>
      </c>
      <c r="D107" s="200" t="s">
        <v>159</v>
      </c>
      <c r="E107" s="234" t="s">
        <v>11</v>
      </c>
      <c r="F107" s="234" t="s">
        <v>33</v>
      </c>
      <c r="G107" s="209"/>
      <c r="H107" s="202">
        <f>SUM(H108:H110)</f>
        <v>7776900</v>
      </c>
    </row>
    <row r="108" spans="1:9" ht="26.25" customHeight="1">
      <c r="A108" s="77" t="s">
        <v>265</v>
      </c>
      <c r="B108" s="235" t="s">
        <v>15</v>
      </c>
      <c r="C108" s="236" t="s">
        <v>16</v>
      </c>
      <c r="D108" s="204" t="s">
        <v>159</v>
      </c>
      <c r="E108" s="236" t="s">
        <v>11</v>
      </c>
      <c r="F108" s="236" t="s">
        <v>33</v>
      </c>
      <c r="G108" s="210" t="s">
        <v>109</v>
      </c>
      <c r="H108" s="206">
        <f>4672000-H110</f>
        <v>3844800</v>
      </c>
      <c r="I108" s="219"/>
    </row>
    <row r="109" spans="1:9" ht="17.25" customHeight="1">
      <c r="A109" s="77" t="s">
        <v>229</v>
      </c>
      <c r="B109" s="235" t="s">
        <v>15</v>
      </c>
      <c r="C109" s="236" t="s">
        <v>16</v>
      </c>
      <c r="D109" s="204" t="s">
        <v>159</v>
      </c>
      <c r="E109" s="236" t="s">
        <v>11</v>
      </c>
      <c r="F109" s="236" t="s">
        <v>33</v>
      </c>
      <c r="G109" s="210" t="s">
        <v>109</v>
      </c>
      <c r="H109" s="206">
        <v>3104900</v>
      </c>
      <c r="I109" s="219"/>
    </row>
    <row r="110" spans="1:9" ht="19.5" customHeight="1">
      <c r="A110" s="74" t="s">
        <v>80</v>
      </c>
      <c r="B110" s="235" t="s">
        <v>15</v>
      </c>
      <c r="C110" s="236" t="s">
        <v>16</v>
      </c>
      <c r="D110" s="204" t="s">
        <v>159</v>
      </c>
      <c r="E110" s="236" t="s">
        <v>11</v>
      </c>
      <c r="F110" s="236" t="s">
        <v>33</v>
      </c>
      <c r="G110" s="210" t="s">
        <v>88</v>
      </c>
      <c r="H110" s="206">
        <v>827200</v>
      </c>
      <c r="I110" s="219"/>
    </row>
    <row r="111" spans="1:8" ht="19.5" customHeight="1">
      <c r="A111" s="230" t="s">
        <v>207</v>
      </c>
      <c r="B111" s="233" t="s">
        <v>15</v>
      </c>
      <c r="C111" s="234" t="s">
        <v>16</v>
      </c>
      <c r="D111" s="200" t="s">
        <v>159</v>
      </c>
      <c r="E111" s="234" t="s">
        <v>11</v>
      </c>
      <c r="F111" s="234" t="s">
        <v>8</v>
      </c>
      <c r="G111" s="209"/>
      <c r="H111" s="202">
        <f>H112</f>
        <v>159025.4</v>
      </c>
    </row>
    <row r="112" spans="1:8" ht="12.75">
      <c r="A112" s="74" t="s">
        <v>80</v>
      </c>
      <c r="B112" s="235" t="s">
        <v>15</v>
      </c>
      <c r="C112" s="236" t="s">
        <v>16</v>
      </c>
      <c r="D112" s="204" t="s">
        <v>159</v>
      </c>
      <c r="E112" s="236" t="s">
        <v>11</v>
      </c>
      <c r="F112" s="236" t="s">
        <v>8</v>
      </c>
      <c r="G112" s="210" t="s">
        <v>88</v>
      </c>
      <c r="H112" s="206">
        <v>159025.4</v>
      </c>
    </row>
    <row r="113" spans="1:8" ht="12.75">
      <c r="A113" s="41" t="s">
        <v>284</v>
      </c>
      <c r="B113" s="62" t="s">
        <v>15</v>
      </c>
      <c r="C113" s="7" t="s">
        <v>18</v>
      </c>
      <c r="D113" s="7"/>
      <c r="E113" s="7"/>
      <c r="F113" s="7"/>
      <c r="G113" s="133"/>
      <c r="H113" s="29">
        <f>H114</f>
        <v>152943.3</v>
      </c>
    </row>
    <row r="114" spans="1:8" ht="15.75" customHeight="1">
      <c r="A114" s="331" t="s">
        <v>285</v>
      </c>
      <c r="B114" s="332" t="s">
        <v>15</v>
      </c>
      <c r="C114" s="14" t="s">
        <v>18</v>
      </c>
      <c r="D114" s="13" t="s">
        <v>286</v>
      </c>
      <c r="E114" s="13" t="s">
        <v>33</v>
      </c>
      <c r="F114" s="13" t="s">
        <v>33</v>
      </c>
      <c r="G114" s="14"/>
      <c r="H114" s="25">
        <f>H115</f>
        <v>152943.3</v>
      </c>
    </row>
    <row r="115" spans="1:8" ht="15.75" customHeight="1">
      <c r="A115" s="134" t="s">
        <v>285</v>
      </c>
      <c r="B115" s="333" t="s">
        <v>15</v>
      </c>
      <c r="C115" s="46" t="s">
        <v>18</v>
      </c>
      <c r="D115" s="43" t="s">
        <v>286</v>
      </c>
      <c r="E115" s="46" t="s">
        <v>8</v>
      </c>
      <c r="F115" s="46" t="s">
        <v>0</v>
      </c>
      <c r="G115" s="100"/>
      <c r="H115" s="44">
        <f>H116</f>
        <v>152943.3</v>
      </c>
    </row>
    <row r="116" spans="1:8" ht="21" customHeight="1">
      <c r="A116" s="334" t="s">
        <v>80</v>
      </c>
      <c r="B116" s="335" t="s">
        <v>15</v>
      </c>
      <c r="C116" s="9" t="s">
        <v>18</v>
      </c>
      <c r="D116" s="8" t="s">
        <v>286</v>
      </c>
      <c r="E116" s="8" t="s">
        <v>8</v>
      </c>
      <c r="F116" s="8" t="s">
        <v>33</v>
      </c>
      <c r="G116" s="9" t="s">
        <v>88</v>
      </c>
      <c r="H116" s="26">
        <v>152943.3</v>
      </c>
    </row>
    <row r="117" spans="1:8" ht="18" customHeight="1">
      <c r="A117" s="41" t="s">
        <v>51</v>
      </c>
      <c r="B117" s="62" t="s">
        <v>15</v>
      </c>
      <c r="C117" s="7" t="s">
        <v>15</v>
      </c>
      <c r="D117" s="7"/>
      <c r="E117" s="7"/>
      <c r="F117" s="7"/>
      <c r="G117" s="133"/>
      <c r="H117" s="29">
        <f>H118</f>
        <v>39000</v>
      </c>
    </row>
    <row r="118" spans="1:8" ht="13.5" customHeight="1">
      <c r="A118" s="82" t="s">
        <v>59</v>
      </c>
      <c r="B118" s="63" t="s">
        <v>15</v>
      </c>
      <c r="C118" s="20" t="s">
        <v>15</v>
      </c>
      <c r="D118" s="20" t="s">
        <v>58</v>
      </c>
      <c r="E118" s="20" t="s">
        <v>33</v>
      </c>
      <c r="F118" s="20" t="s">
        <v>33</v>
      </c>
      <c r="G118" s="140"/>
      <c r="H118" s="25">
        <f>H119</f>
        <v>39000</v>
      </c>
    </row>
    <row r="119" spans="1:8" ht="22.5" customHeight="1">
      <c r="A119" s="48" t="s">
        <v>124</v>
      </c>
      <c r="B119" s="55" t="s">
        <v>15</v>
      </c>
      <c r="C119" s="43" t="s">
        <v>15</v>
      </c>
      <c r="D119" s="43" t="s">
        <v>58</v>
      </c>
      <c r="E119" s="43" t="s">
        <v>8</v>
      </c>
      <c r="F119" s="43" t="s">
        <v>33</v>
      </c>
      <c r="G119" s="100"/>
      <c r="H119" s="44">
        <f>H120</f>
        <v>39000</v>
      </c>
    </row>
    <row r="120" spans="1:8" ht="26.25" customHeight="1">
      <c r="A120" s="74" t="s">
        <v>80</v>
      </c>
      <c r="B120" s="59" t="s">
        <v>15</v>
      </c>
      <c r="C120" s="8" t="s">
        <v>15</v>
      </c>
      <c r="D120" s="8" t="s">
        <v>58</v>
      </c>
      <c r="E120" s="9" t="s">
        <v>8</v>
      </c>
      <c r="F120" s="9" t="s">
        <v>33</v>
      </c>
      <c r="G120" s="98" t="s">
        <v>88</v>
      </c>
      <c r="H120" s="26">
        <v>39000</v>
      </c>
    </row>
    <row r="121" spans="1:8" ht="17.25" customHeight="1">
      <c r="A121" s="79" t="s">
        <v>35</v>
      </c>
      <c r="B121" s="60" t="s">
        <v>10</v>
      </c>
      <c r="C121" s="17"/>
      <c r="D121" s="17"/>
      <c r="E121" s="17"/>
      <c r="F121" s="17"/>
      <c r="G121" s="142"/>
      <c r="H121" s="28">
        <f>H122+H148+H202+H214</f>
        <v>290592556.61</v>
      </c>
    </row>
    <row r="122" spans="1:8" ht="19.5" customHeight="1">
      <c r="A122" s="41" t="s">
        <v>36</v>
      </c>
      <c r="B122" s="61" t="s">
        <v>10</v>
      </c>
      <c r="C122" s="12" t="s">
        <v>8</v>
      </c>
      <c r="D122" s="11"/>
      <c r="E122" s="11"/>
      <c r="F122" s="11"/>
      <c r="G122" s="147"/>
      <c r="H122" s="29">
        <f>H123+H125+H130+H135+H138+H140+H142+H145</f>
        <v>66425395</v>
      </c>
    </row>
    <row r="123" spans="1:8" ht="14.25" customHeight="1">
      <c r="A123" s="73" t="s">
        <v>209</v>
      </c>
      <c r="B123" s="237" t="s">
        <v>10</v>
      </c>
      <c r="C123" s="238" t="s">
        <v>8</v>
      </c>
      <c r="D123" s="238" t="s">
        <v>32</v>
      </c>
      <c r="E123" s="238" t="s">
        <v>8</v>
      </c>
      <c r="F123" s="238" t="s">
        <v>33</v>
      </c>
      <c r="G123" s="239"/>
      <c r="H123" s="240">
        <f>H124</f>
        <v>1877000</v>
      </c>
    </row>
    <row r="124" spans="1:8" ht="12.75">
      <c r="A124" s="208" t="s">
        <v>161</v>
      </c>
      <c r="B124" s="203" t="s">
        <v>10</v>
      </c>
      <c r="C124" s="204" t="s">
        <v>8</v>
      </c>
      <c r="D124" s="204" t="s">
        <v>32</v>
      </c>
      <c r="E124" s="204" t="s">
        <v>8</v>
      </c>
      <c r="F124" s="204" t="s">
        <v>33</v>
      </c>
      <c r="G124" s="205" t="s">
        <v>31</v>
      </c>
      <c r="H124" s="206">
        <v>1877000</v>
      </c>
    </row>
    <row r="125" spans="1:8" ht="19.5" customHeight="1">
      <c r="A125" s="40" t="s">
        <v>37</v>
      </c>
      <c r="B125" s="58" t="s">
        <v>10</v>
      </c>
      <c r="C125" s="13" t="s">
        <v>8</v>
      </c>
      <c r="D125" s="13" t="s">
        <v>38</v>
      </c>
      <c r="E125" s="13" t="s">
        <v>33</v>
      </c>
      <c r="F125" s="13" t="s">
        <v>33</v>
      </c>
      <c r="G125" s="99"/>
      <c r="H125" s="25">
        <f>H126</f>
        <v>49937295</v>
      </c>
    </row>
    <row r="126" spans="1:8" ht="12.75">
      <c r="A126" s="48" t="s">
        <v>2</v>
      </c>
      <c r="B126" s="64" t="s">
        <v>10</v>
      </c>
      <c r="C126" s="46" t="s">
        <v>8</v>
      </c>
      <c r="D126" s="43" t="s">
        <v>38</v>
      </c>
      <c r="E126" s="46" t="s">
        <v>72</v>
      </c>
      <c r="F126" s="46" t="s">
        <v>0</v>
      </c>
      <c r="G126" s="145"/>
      <c r="H126" s="44">
        <f>SUM(H127:H129)</f>
        <v>49937295</v>
      </c>
    </row>
    <row r="127" spans="1:8" ht="12.75">
      <c r="A127" s="16" t="s">
        <v>161</v>
      </c>
      <c r="B127" s="65" t="s">
        <v>10</v>
      </c>
      <c r="C127" s="9" t="s">
        <v>8</v>
      </c>
      <c r="D127" s="8" t="s">
        <v>38</v>
      </c>
      <c r="E127" s="9" t="s">
        <v>72</v>
      </c>
      <c r="F127" s="9" t="s">
        <v>33</v>
      </c>
      <c r="G127" s="146" t="s">
        <v>31</v>
      </c>
      <c r="H127" s="26">
        <f>38817475-H128+1800000</f>
        <v>39453475</v>
      </c>
    </row>
    <row r="128" spans="1:8" ht="25.5">
      <c r="A128" s="80" t="s">
        <v>165</v>
      </c>
      <c r="B128" s="65" t="s">
        <v>10</v>
      </c>
      <c r="C128" s="9" t="s">
        <v>8</v>
      </c>
      <c r="D128" s="8" t="s">
        <v>38</v>
      </c>
      <c r="E128" s="9" t="s">
        <v>72</v>
      </c>
      <c r="F128" s="9" t="s">
        <v>33</v>
      </c>
      <c r="G128" s="146" t="s">
        <v>166</v>
      </c>
      <c r="H128" s="26">
        <v>1164000</v>
      </c>
    </row>
    <row r="129" spans="1:8" ht="30" customHeight="1">
      <c r="A129" s="16" t="s">
        <v>162</v>
      </c>
      <c r="B129" s="65" t="s">
        <v>10</v>
      </c>
      <c r="C129" s="9" t="s">
        <v>8</v>
      </c>
      <c r="D129" s="8" t="s">
        <v>38</v>
      </c>
      <c r="E129" s="9" t="s">
        <v>72</v>
      </c>
      <c r="F129" s="9" t="s">
        <v>8</v>
      </c>
      <c r="G129" s="146" t="s">
        <v>31</v>
      </c>
      <c r="H129" s="26">
        <f>6709820+2610000</f>
        <v>9319820</v>
      </c>
    </row>
    <row r="130" spans="1:8" ht="12.75">
      <c r="A130" s="23" t="s">
        <v>70</v>
      </c>
      <c r="B130" s="56" t="s">
        <v>10</v>
      </c>
      <c r="C130" s="24" t="s">
        <v>8</v>
      </c>
      <c r="D130" s="24" t="s">
        <v>54</v>
      </c>
      <c r="E130" s="24" t="s">
        <v>33</v>
      </c>
      <c r="F130" s="24" t="s">
        <v>33</v>
      </c>
      <c r="G130" s="148"/>
      <c r="H130" s="25">
        <f>H132+H133</f>
        <v>1368000</v>
      </c>
    </row>
    <row r="131" spans="1:8" ht="25.5">
      <c r="A131" s="48" t="s">
        <v>164</v>
      </c>
      <c r="B131" s="55" t="s">
        <v>10</v>
      </c>
      <c r="C131" s="43" t="s">
        <v>8</v>
      </c>
      <c r="D131" s="43" t="s">
        <v>54</v>
      </c>
      <c r="E131" s="43" t="s">
        <v>163</v>
      </c>
      <c r="F131" s="43" t="s">
        <v>8</v>
      </c>
      <c r="G131" s="100"/>
      <c r="H131" s="44">
        <f>H132</f>
        <v>585000</v>
      </c>
    </row>
    <row r="132" spans="1:8" ht="12.75">
      <c r="A132" s="16" t="s">
        <v>161</v>
      </c>
      <c r="B132" s="54" t="s">
        <v>10</v>
      </c>
      <c r="C132" s="8" t="s">
        <v>8</v>
      </c>
      <c r="D132" s="8" t="s">
        <v>54</v>
      </c>
      <c r="E132" s="8" t="s">
        <v>163</v>
      </c>
      <c r="F132" s="8" t="s">
        <v>8</v>
      </c>
      <c r="G132" s="98" t="s">
        <v>31</v>
      </c>
      <c r="H132" s="31">
        <v>585000</v>
      </c>
    </row>
    <row r="133" spans="1:8" ht="25.5">
      <c r="A133" s="48" t="s">
        <v>87</v>
      </c>
      <c r="B133" s="55" t="s">
        <v>10</v>
      </c>
      <c r="C133" s="43" t="s">
        <v>8</v>
      </c>
      <c r="D133" s="43" t="s">
        <v>54</v>
      </c>
      <c r="E133" s="43" t="s">
        <v>163</v>
      </c>
      <c r="F133" s="43" t="s">
        <v>16</v>
      </c>
      <c r="G133" s="100"/>
      <c r="H133" s="44">
        <f>H134</f>
        <v>783000</v>
      </c>
    </row>
    <row r="134" spans="1:8" ht="21.75" customHeight="1">
      <c r="A134" s="16" t="s">
        <v>161</v>
      </c>
      <c r="B134" s="54" t="s">
        <v>10</v>
      </c>
      <c r="C134" s="8" t="s">
        <v>8</v>
      </c>
      <c r="D134" s="8" t="s">
        <v>54</v>
      </c>
      <c r="E134" s="8" t="s">
        <v>163</v>
      </c>
      <c r="F134" s="8" t="s">
        <v>16</v>
      </c>
      <c r="G134" s="98" t="s">
        <v>31</v>
      </c>
      <c r="H134" s="31">
        <v>783000</v>
      </c>
    </row>
    <row r="135" spans="1:8" ht="15" customHeight="1">
      <c r="A135" s="241" t="s">
        <v>216</v>
      </c>
      <c r="B135" s="242" t="s">
        <v>10</v>
      </c>
      <c r="C135" s="243" t="s">
        <v>8</v>
      </c>
      <c r="D135" s="243" t="s">
        <v>159</v>
      </c>
      <c r="E135" s="243" t="s">
        <v>9</v>
      </c>
      <c r="F135" s="243" t="s">
        <v>33</v>
      </c>
      <c r="G135" s="205"/>
      <c r="H135" s="245">
        <f>H136+H137</f>
        <v>2256000</v>
      </c>
    </row>
    <row r="136" spans="1:8" ht="12.75">
      <c r="A136" s="208" t="s">
        <v>161</v>
      </c>
      <c r="B136" s="203" t="s">
        <v>10</v>
      </c>
      <c r="C136" s="204" t="s">
        <v>8</v>
      </c>
      <c r="D136" s="204" t="s">
        <v>159</v>
      </c>
      <c r="E136" s="204" t="s">
        <v>9</v>
      </c>
      <c r="F136" s="204" t="s">
        <v>33</v>
      </c>
      <c r="G136" s="205" t="s">
        <v>31</v>
      </c>
      <c r="H136" s="26">
        <v>2256000</v>
      </c>
    </row>
    <row r="137" spans="1:8" ht="25.5">
      <c r="A137" s="208" t="s">
        <v>217</v>
      </c>
      <c r="B137" s="203" t="s">
        <v>10</v>
      </c>
      <c r="C137" s="204" t="s">
        <v>8</v>
      </c>
      <c r="D137" s="204" t="s">
        <v>159</v>
      </c>
      <c r="E137" s="204" t="s">
        <v>9</v>
      </c>
      <c r="F137" s="204" t="s">
        <v>33</v>
      </c>
      <c r="G137" s="205" t="s">
        <v>31</v>
      </c>
      <c r="H137" s="26"/>
    </row>
    <row r="138" spans="1:8" ht="25.5">
      <c r="A138" s="241" t="s">
        <v>242</v>
      </c>
      <c r="B138" s="242" t="s">
        <v>10</v>
      </c>
      <c r="C138" s="243" t="s">
        <v>8</v>
      </c>
      <c r="D138" s="243" t="s">
        <v>159</v>
      </c>
      <c r="E138" s="243" t="s">
        <v>9</v>
      </c>
      <c r="F138" s="243" t="s">
        <v>8</v>
      </c>
      <c r="G138" s="205"/>
      <c r="H138" s="276">
        <f>H139</f>
        <v>66000</v>
      </c>
    </row>
    <row r="139" spans="1:8" ht="12.75">
      <c r="A139" s="208" t="s">
        <v>161</v>
      </c>
      <c r="B139" s="203" t="s">
        <v>10</v>
      </c>
      <c r="C139" s="204" t="s">
        <v>8</v>
      </c>
      <c r="D139" s="204" t="s">
        <v>159</v>
      </c>
      <c r="E139" s="204" t="s">
        <v>9</v>
      </c>
      <c r="F139" s="204" t="s">
        <v>8</v>
      </c>
      <c r="G139" s="205" t="s">
        <v>31</v>
      </c>
      <c r="H139" s="228">
        <v>66000</v>
      </c>
    </row>
    <row r="140" spans="1:8" ht="25.5">
      <c r="A140" s="255" t="s">
        <v>230</v>
      </c>
      <c r="B140" s="237" t="s">
        <v>10</v>
      </c>
      <c r="C140" s="238" t="s">
        <v>8</v>
      </c>
      <c r="D140" s="238" t="s">
        <v>159</v>
      </c>
      <c r="E140" s="238" t="s">
        <v>10</v>
      </c>
      <c r="F140" s="238" t="s">
        <v>33</v>
      </c>
      <c r="G140" s="239"/>
      <c r="H140" s="256">
        <f>H141</f>
        <v>0</v>
      </c>
    </row>
    <row r="141" spans="1:8" ht="25.5">
      <c r="A141" s="208" t="s">
        <v>217</v>
      </c>
      <c r="B141" s="203" t="s">
        <v>10</v>
      </c>
      <c r="C141" s="204" t="s">
        <v>8</v>
      </c>
      <c r="D141" s="204" t="s">
        <v>159</v>
      </c>
      <c r="E141" s="204" t="s">
        <v>10</v>
      </c>
      <c r="F141" s="204" t="s">
        <v>33</v>
      </c>
      <c r="G141" s="205" t="s">
        <v>31</v>
      </c>
      <c r="H141" s="244"/>
    </row>
    <row r="142" spans="1:8" ht="38.25">
      <c r="A142" s="191" t="s">
        <v>208</v>
      </c>
      <c r="B142" s="92" t="s">
        <v>10</v>
      </c>
      <c r="C142" s="43" t="s">
        <v>8</v>
      </c>
      <c r="D142" s="43" t="s">
        <v>159</v>
      </c>
      <c r="E142" s="43" t="s">
        <v>105</v>
      </c>
      <c r="F142" s="43" t="s">
        <v>33</v>
      </c>
      <c r="G142" s="100"/>
      <c r="H142" s="44">
        <f>H144+H143</f>
        <v>9829000</v>
      </c>
    </row>
    <row r="143" spans="1:8" ht="13.5" customHeight="1">
      <c r="A143" s="16" t="s">
        <v>161</v>
      </c>
      <c r="B143" s="93" t="s">
        <v>10</v>
      </c>
      <c r="C143" s="8" t="s">
        <v>8</v>
      </c>
      <c r="D143" s="8" t="s">
        <v>159</v>
      </c>
      <c r="E143" s="8" t="s">
        <v>105</v>
      </c>
      <c r="F143" s="8" t="s">
        <v>33</v>
      </c>
      <c r="G143" s="98" t="s">
        <v>31</v>
      </c>
      <c r="H143" s="26">
        <v>9525000</v>
      </c>
    </row>
    <row r="144" spans="1:8" ht="12.75">
      <c r="A144" s="16" t="s">
        <v>195</v>
      </c>
      <c r="B144" s="93" t="s">
        <v>10</v>
      </c>
      <c r="C144" s="8" t="s">
        <v>8</v>
      </c>
      <c r="D144" s="8" t="s">
        <v>159</v>
      </c>
      <c r="E144" s="8" t="s">
        <v>105</v>
      </c>
      <c r="F144" s="8" t="s">
        <v>33</v>
      </c>
      <c r="G144" s="98" t="s">
        <v>194</v>
      </c>
      <c r="H144" s="26">
        <v>304000</v>
      </c>
    </row>
    <row r="145" spans="1:8" ht="51">
      <c r="A145" s="191" t="s">
        <v>241</v>
      </c>
      <c r="B145" s="92" t="s">
        <v>10</v>
      </c>
      <c r="C145" s="43" t="s">
        <v>8</v>
      </c>
      <c r="D145" s="43" t="s">
        <v>159</v>
      </c>
      <c r="E145" s="43" t="s">
        <v>105</v>
      </c>
      <c r="F145" s="43" t="s">
        <v>8</v>
      </c>
      <c r="G145" s="100"/>
      <c r="H145" s="44">
        <f>H147+H146</f>
        <v>1092100</v>
      </c>
    </row>
    <row r="146" spans="1:8" ht="12.75">
      <c r="A146" s="16" t="s">
        <v>161</v>
      </c>
      <c r="B146" s="93" t="s">
        <v>10</v>
      </c>
      <c r="C146" s="8" t="s">
        <v>8</v>
      </c>
      <c r="D146" s="8" t="s">
        <v>159</v>
      </c>
      <c r="E146" s="8" t="s">
        <v>105</v>
      </c>
      <c r="F146" s="8" t="s">
        <v>8</v>
      </c>
      <c r="G146" s="98" t="s">
        <v>31</v>
      </c>
      <c r="H146" s="26">
        <v>1059000</v>
      </c>
    </row>
    <row r="147" spans="1:8" ht="15.75" customHeight="1">
      <c r="A147" s="16" t="s">
        <v>195</v>
      </c>
      <c r="B147" s="93" t="s">
        <v>10</v>
      </c>
      <c r="C147" s="8" t="s">
        <v>8</v>
      </c>
      <c r="D147" s="8" t="s">
        <v>159</v>
      </c>
      <c r="E147" s="8" t="s">
        <v>105</v>
      </c>
      <c r="F147" s="8" t="s">
        <v>8</v>
      </c>
      <c r="G147" s="98" t="s">
        <v>194</v>
      </c>
      <c r="H147" s="26">
        <v>33100</v>
      </c>
    </row>
    <row r="148" spans="1:8" ht="12.75">
      <c r="A148" s="41" t="s">
        <v>39</v>
      </c>
      <c r="B148" s="62" t="s">
        <v>10</v>
      </c>
      <c r="C148" s="10" t="s">
        <v>16</v>
      </c>
      <c r="D148" s="7"/>
      <c r="E148" s="7"/>
      <c r="F148" s="7"/>
      <c r="G148" s="143"/>
      <c r="H148" s="29">
        <f>H149+H151+H154+H156+H157+H162+H165+H174+H181+H186+H191+H193+H195+H197+H199+H168+H171</f>
        <v>208109020.19</v>
      </c>
    </row>
    <row r="149" spans="1:8" ht="63.75">
      <c r="A149" s="48" t="s">
        <v>102</v>
      </c>
      <c r="B149" s="64" t="s">
        <v>10</v>
      </c>
      <c r="C149" s="46" t="s">
        <v>16</v>
      </c>
      <c r="D149" s="43" t="s">
        <v>160</v>
      </c>
      <c r="E149" s="43" t="s">
        <v>8</v>
      </c>
      <c r="F149" s="43" t="s">
        <v>33</v>
      </c>
      <c r="G149" s="145"/>
      <c r="H149" s="44">
        <f>H150</f>
        <v>12025000</v>
      </c>
    </row>
    <row r="150" spans="1:8" ht="16.5" customHeight="1">
      <c r="A150" s="16" t="s">
        <v>161</v>
      </c>
      <c r="B150" s="65" t="s">
        <v>10</v>
      </c>
      <c r="C150" s="9" t="s">
        <v>16</v>
      </c>
      <c r="D150" s="8" t="s">
        <v>160</v>
      </c>
      <c r="E150" s="8" t="s">
        <v>8</v>
      </c>
      <c r="F150" s="8" t="s">
        <v>33</v>
      </c>
      <c r="G150" s="146" t="s">
        <v>31</v>
      </c>
      <c r="H150" s="26">
        <f>11915000+110000</f>
        <v>12025000</v>
      </c>
    </row>
    <row r="151" spans="1:8" ht="29.25" customHeight="1">
      <c r="A151" s="73" t="s">
        <v>209</v>
      </c>
      <c r="B151" s="237" t="s">
        <v>10</v>
      </c>
      <c r="C151" s="238" t="s">
        <v>16</v>
      </c>
      <c r="D151" s="238" t="s">
        <v>32</v>
      </c>
      <c r="E151" s="238" t="s">
        <v>8</v>
      </c>
      <c r="F151" s="238" t="s">
        <v>33</v>
      </c>
      <c r="G151" s="239"/>
      <c r="H151" s="240">
        <f>H152</f>
        <v>4819000</v>
      </c>
    </row>
    <row r="152" spans="1:8" ht="12.75">
      <c r="A152" s="208" t="s">
        <v>161</v>
      </c>
      <c r="B152" s="203" t="s">
        <v>10</v>
      </c>
      <c r="C152" s="204" t="s">
        <v>16</v>
      </c>
      <c r="D152" s="204" t="s">
        <v>32</v>
      </c>
      <c r="E152" s="204" t="s">
        <v>8</v>
      </c>
      <c r="F152" s="204" t="s">
        <v>33</v>
      </c>
      <c r="G152" s="205" t="s">
        <v>31</v>
      </c>
      <c r="H152" s="206">
        <v>4819000</v>
      </c>
    </row>
    <row r="153" spans="1:8" ht="25.5">
      <c r="A153" s="48" t="s">
        <v>287</v>
      </c>
      <c r="B153" s="64" t="s">
        <v>10</v>
      </c>
      <c r="C153" s="46" t="s">
        <v>16</v>
      </c>
      <c r="D153" s="43" t="s">
        <v>221</v>
      </c>
      <c r="E153" s="43" t="s">
        <v>289</v>
      </c>
      <c r="F153" s="43" t="s">
        <v>72</v>
      </c>
      <c r="G153" s="145"/>
      <c r="H153" s="44">
        <f>H154</f>
        <v>1085280</v>
      </c>
    </row>
    <row r="154" spans="1:8" ht="12.75">
      <c r="A154" s="16" t="s">
        <v>195</v>
      </c>
      <c r="B154" s="65" t="s">
        <v>10</v>
      </c>
      <c r="C154" s="9" t="s">
        <v>16</v>
      </c>
      <c r="D154" s="8" t="s">
        <v>221</v>
      </c>
      <c r="E154" s="8" t="s">
        <v>289</v>
      </c>
      <c r="F154" s="8" t="s">
        <v>72</v>
      </c>
      <c r="G154" s="146" t="s">
        <v>194</v>
      </c>
      <c r="H154" s="26">
        <v>1085280</v>
      </c>
    </row>
    <row r="155" spans="1:8" ht="25.5">
      <c r="A155" s="48" t="s">
        <v>288</v>
      </c>
      <c r="B155" s="64" t="s">
        <v>10</v>
      </c>
      <c r="C155" s="46" t="s">
        <v>16</v>
      </c>
      <c r="D155" s="43" t="s">
        <v>221</v>
      </c>
      <c r="E155" s="43" t="s">
        <v>289</v>
      </c>
      <c r="F155" s="43" t="s">
        <v>72</v>
      </c>
      <c r="G155" s="145"/>
      <c r="H155" s="44">
        <f>H156</f>
        <v>1085280</v>
      </c>
    </row>
    <row r="156" spans="1:8" ht="18.75" customHeight="1">
      <c r="A156" s="16" t="s">
        <v>195</v>
      </c>
      <c r="B156" s="65" t="s">
        <v>10</v>
      </c>
      <c r="C156" s="9" t="s">
        <v>16</v>
      </c>
      <c r="D156" s="8" t="s">
        <v>221</v>
      </c>
      <c r="E156" s="8" t="s">
        <v>289</v>
      </c>
      <c r="F156" s="8" t="s">
        <v>72</v>
      </c>
      <c r="G156" s="146" t="s">
        <v>194</v>
      </c>
      <c r="H156" s="26">
        <v>1085280</v>
      </c>
    </row>
    <row r="157" spans="1:8" ht="12.75">
      <c r="A157" s="40" t="s">
        <v>40</v>
      </c>
      <c r="B157" s="66" t="s">
        <v>10</v>
      </c>
      <c r="C157" s="14" t="s">
        <v>16</v>
      </c>
      <c r="D157" s="13" t="s">
        <v>41</v>
      </c>
      <c r="E157" s="14" t="s">
        <v>0</v>
      </c>
      <c r="F157" s="14" t="s">
        <v>0</v>
      </c>
      <c r="G157" s="144"/>
      <c r="H157" s="25">
        <f>H158</f>
        <v>21867495</v>
      </c>
    </row>
    <row r="158" spans="1:8" ht="12.75">
      <c r="A158" s="48" t="s">
        <v>2</v>
      </c>
      <c r="B158" s="64" t="s">
        <v>10</v>
      </c>
      <c r="C158" s="46" t="s">
        <v>16</v>
      </c>
      <c r="D158" s="43" t="s">
        <v>41</v>
      </c>
      <c r="E158" s="46" t="s">
        <v>72</v>
      </c>
      <c r="F158" s="46" t="s">
        <v>0</v>
      </c>
      <c r="G158" s="145"/>
      <c r="H158" s="44">
        <f>SUM(H159:H161)</f>
        <v>21867495</v>
      </c>
    </row>
    <row r="159" spans="1:8" ht="12.75">
      <c r="A159" s="16" t="s">
        <v>161</v>
      </c>
      <c r="B159" s="65" t="s">
        <v>10</v>
      </c>
      <c r="C159" s="9" t="s">
        <v>16</v>
      </c>
      <c r="D159" s="8" t="s">
        <v>41</v>
      </c>
      <c r="E159" s="9" t="s">
        <v>72</v>
      </c>
      <c r="F159" s="9" t="s">
        <v>33</v>
      </c>
      <c r="G159" s="146" t="s">
        <v>31</v>
      </c>
      <c r="H159" s="26">
        <v>8978315</v>
      </c>
    </row>
    <row r="160" spans="1:8" ht="25.5">
      <c r="A160" s="80" t="s">
        <v>165</v>
      </c>
      <c r="B160" s="65" t="s">
        <v>10</v>
      </c>
      <c r="C160" s="9" t="s">
        <v>16</v>
      </c>
      <c r="D160" s="8" t="s">
        <v>41</v>
      </c>
      <c r="E160" s="9" t="s">
        <v>72</v>
      </c>
      <c r="F160" s="9" t="s">
        <v>33</v>
      </c>
      <c r="G160" s="146" t="s">
        <v>166</v>
      </c>
      <c r="H160" s="26">
        <v>10409000</v>
      </c>
    </row>
    <row r="161" spans="1:8" ht="12.75">
      <c r="A161" s="16" t="s">
        <v>162</v>
      </c>
      <c r="B161" s="65" t="s">
        <v>10</v>
      </c>
      <c r="C161" s="9" t="s">
        <v>16</v>
      </c>
      <c r="D161" s="8" t="s">
        <v>41</v>
      </c>
      <c r="E161" s="9" t="s">
        <v>72</v>
      </c>
      <c r="F161" s="9" t="s">
        <v>8</v>
      </c>
      <c r="G161" s="146" t="s">
        <v>31</v>
      </c>
      <c r="H161" s="26">
        <f>1965180+515000</f>
        <v>2480180</v>
      </c>
    </row>
    <row r="162" spans="1:8" ht="19.5" customHeight="1">
      <c r="A162" s="40" t="s">
        <v>42</v>
      </c>
      <c r="B162" s="66" t="s">
        <v>10</v>
      </c>
      <c r="C162" s="14" t="s">
        <v>16</v>
      </c>
      <c r="D162" s="13" t="s">
        <v>43</v>
      </c>
      <c r="E162" s="13" t="s">
        <v>33</v>
      </c>
      <c r="F162" s="13" t="s">
        <v>33</v>
      </c>
      <c r="G162" s="144"/>
      <c r="H162" s="25">
        <f>H163</f>
        <v>18642000</v>
      </c>
    </row>
    <row r="163" spans="1:8" ht="12.75">
      <c r="A163" s="48" t="s">
        <v>2</v>
      </c>
      <c r="B163" s="64" t="s">
        <v>10</v>
      </c>
      <c r="C163" s="46" t="s">
        <v>16</v>
      </c>
      <c r="D163" s="43" t="s">
        <v>43</v>
      </c>
      <c r="E163" s="43" t="s">
        <v>72</v>
      </c>
      <c r="F163" s="43" t="s">
        <v>33</v>
      </c>
      <c r="G163" s="145"/>
      <c r="H163" s="44">
        <f>H164</f>
        <v>18642000</v>
      </c>
    </row>
    <row r="164" spans="1:8" ht="25.5">
      <c r="A164" s="80" t="s">
        <v>165</v>
      </c>
      <c r="B164" s="65" t="s">
        <v>10</v>
      </c>
      <c r="C164" s="9" t="s">
        <v>16</v>
      </c>
      <c r="D164" s="8" t="s">
        <v>43</v>
      </c>
      <c r="E164" s="8" t="s">
        <v>72</v>
      </c>
      <c r="F164" s="8" t="s">
        <v>33</v>
      </c>
      <c r="G164" s="146" t="s">
        <v>166</v>
      </c>
      <c r="H164" s="26">
        <f>19442000-800000</f>
        <v>18642000</v>
      </c>
    </row>
    <row r="165" spans="1:8" ht="12.75">
      <c r="A165" s="40" t="s">
        <v>44</v>
      </c>
      <c r="B165" s="66" t="s">
        <v>10</v>
      </c>
      <c r="C165" s="14" t="s">
        <v>16</v>
      </c>
      <c r="D165" s="13" t="s">
        <v>45</v>
      </c>
      <c r="E165" s="13" t="s">
        <v>33</v>
      </c>
      <c r="F165" s="13" t="s">
        <v>33</v>
      </c>
      <c r="G165" s="144"/>
      <c r="H165" s="25">
        <f>H167</f>
        <v>100000</v>
      </c>
    </row>
    <row r="166" spans="1:8" ht="19.5" customHeight="1">
      <c r="A166" s="48" t="s">
        <v>2</v>
      </c>
      <c r="B166" s="64" t="s">
        <v>10</v>
      </c>
      <c r="C166" s="46" t="s">
        <v>16</v>
      </c>
      <c r="D166" s="43" t="s">
        <v>45</v>
      </c>
      <c r="E166" s="43" t="s">
        <v>72</v>
      </c>
      <c r="F166" s="43" t="s">
        <v>33</v>
      </c>
      <c r="G166" s="145"/>
      <c r="H166" s="44">
        <f>H167</f>
        <v>100000</v>
      </c>
    </row>
    <row r="167" spans="1:8" ht="25.5" customHeight="1">
      <c r="A167" s="16" t="s">
        <v>162</v>
      </c>
      <c r="B167" s="65" t="s">
        <v>10</v>
      </c>
      <c r="C167" s="9" t="s">
        <v>16</v>
      </c>
      <c r="D167" s="8" t="s">
        <v>45</v>
      </c>
      <c r="E167" s="8" t="s">
        <v>72</v>
      </c>
      <c r="F167" s="8" t="s">
        <v>8</v>
      </c>
      <c r="G167" s="146" t="s">
        <v>31</v>
      </c>
      <c r="H167" s="26">
        <v>100000</v>
      </c>
    </row>
    <row r="168" spans="1:8" ht="12.75">
      <c r="A168" s="207" t="s">
        <v>267</v>
      </c>
      <c r="B168" s="233" t="s">
        <v>10</v>
      </c>
      <c r="C168" s="234" t="s">
        <v>16</v>
      </c>
      <c r="D168" s="200" t="s">
        <v>270</v>
      </c>
      <c r="E168" s="200" t="s">
        <v>185</v>
      </c>
      <c r="F168" s="200" t="s">
        <v>33</v>
      </c>
      <c r="G168" s="209"/>
      <c r="H168" s="277">
        <f>H169+H170</f>
        <v>7355900</v>
      </c>
    </row>
    <row r="169" spans="1:8" ht="19.5" customHeight="1">
      <c r="A169" s="208" t="s">
        <v>268</v>
      </c>
      <c r="B169" s="235" t="s">
        <v>10</v>
      </c>
      <c r="C169" s="236" t="s">
        <v>16</v>
      </c>
      <c r="D169" s="204" t="s">
        <v>270</v>
      </c>
      <c r="E169" s="204" t="s">
        <v>185</v>
      </c>
      <c r="F169" s="204" t="s">
        <v>33</v>
      </c>
      <c r="G169" s="210" t="s">
        <v>271</v>
      </c>
      <c r="H169" s="324">
        <f>7355900-H170</f>
        <v>4307848.08</v>
      </c>
    </row>
    <row r="170" spans="1:8" ht="12.75">
      <c r="A170" s="16" t="s">
        <v>195</v>
      </c>
      <c r="B170" s="235" t="s">
        <v>10</v>
      </c>
      <c r="C170" s="236" t="s">
        <v>16</v>
      </c>
      <c r="D170" s="204" t="s">
        <v>270</v>
      </c>
      <c r="E170" s="204" t="s">
        <v>185</v>
      </c>
      <c r="F170" s="204" t="s">
        <v>33</v>
      </c>
      <c r="G170" s="210" t="s">
        <v>194</v>
      </c>
      <c r="H170" s="324">
        <v>3048051.92</v>
      </c>
    </row>
    <row r="171" spans="1:8" ht="25.5">
      <c r="A171" s="207" t="s">
        <v>269</v>
      </c>
      <c r="B171" s="233" t="s">
        <v>10</v>
      </c>
      <c r="C171" s="234" t="s">
        <v>16</v>
      </c>
      <c r="D171" s="200" t="s">
        <v>270</v>
      </c>
      <c r="E171" s="200" t="s">
        <v>185</v>
      </c>
      <c r="F171" s="200" t="s">
        <v>8</v>
      </c>
      <c r="G171" s="209"/>
      <c r="H171" s="277">
        <f>H172+H173</f>
        <v>367800</v>
      </c>
    </row>
    <row r="172" spans="1:8" ht="12.75">
      <c r="A172" s="208" t="s">
        <v>161</v>
      </c>
      <c r="B172" s="235" t="s">
        <v>10</v>
      </c>
      <c r="C172" s="236" t="s">
        <v>16</v>
      </c>
      <c r="D172" s="204" t="s">
        <v>270</v>
      </c>
      <c r="E172" s="204" t="s">
        <v>185</v>
      </c>
      <c r="F172" s="204" t="s">
        <v>8</v>
      </c>
      <c r="G172" s="210" t="s">
        <v>31</v>
      </c>
      <c r="H172" s="324">
        <f>367800-H173</f>
        <v>288400</v>
      </c>
    </row>
    <row r="173" spans="1:8" ht="12.75">
      <c r="A173" s="16" t="s">
        <v>195</v>
      </c>
      <c r="B173" s="235" t="s">
        <v>10</v>
      </c>
      <c r="C173" s="236" t="s">
        <v>16</v>
      </c>
      <c r="D173" s="204" t="s">
        <v>270</v>
      </c>
      <c r="E173" s="204" t="s">
        <v>185</v>
      </c>
      <c r="F173" s="204" t="s">
        <v>8</v>
      </c>
      <c r="G173" s="210" t="s">
        <v>194</v>
      </c>
      <c r="H173" s="324">
        <v>79400</v>
      </c>
    </row>
    <row r="174" spans="1:8" ht="12.75">
      <c r="A174" s="23" t="s">
        <v>70</v>
      </c>
      <c r="B174" s="56" t="s">
        <v>10</v>
      </c>
      <c r="C174" s="24" t="s">
        <v>16</v>
      </c>
      <c r="D174" s="24" t="s">
        <v>54</v>
      </c>
      <c r="E174" s="24" t="s">
        <v>33</v>
      </c>
      <c r="F174" s="24" t="s">
        <v>33</v>
      </c>
      <c r="G174" s="148"/>
      <c r="H174" s="25">
        <f>H175+H178</f>
        <v>7014000</v>
      </c>
    </row>
    <row r="175" spans="1:8" ht="25.5">
      <c r="A175" s="48" t="s">
        <v>164</v>
      </c>
      <c r="B175" s="55" t="s">
        <v>10</v>
      </c>
      <c r="C175" s="43" t="s">
        <v>16</v>
      </c>
      <c r="D175" s="43" t="s">
        <v>54</v>
      </c>
      <c r="E175" s="43" t="s">
        <v>163</v>
      </c>
      <c r="F175" s="43" t="s">
        <v>8</v>
      </c>
      <c r="G175" s="100"/>
      <c r="H175" s="44">
        <f>H176+H177</f>
        <v>6893000</v>
      </c>
    </row>
    <row r="176" spans="1:8" ht="12.75">
      <c r="A176" s="16" t="s">
        <v>161</v>
      </c>
      <c r="B176" s="54" t="s">
        <v>10</v>
      </c>
      <c r="C176" s="8" t="s">
        <v>16</v>
      </c>
      <c r="D176" s="8" t="s">
        <v>54</v>
      </c>
      <c r="E176" s="8" t="s">
        <v>163</v>
      </c>
      <c r="F176" s="8" t="s">
        <v>8</v>
      </c>
      <c r="G176" s="98" t="s">
        <v>31</v>
      </c>
      <c r="H176" s="31">
        <v>5553000</v>
      </c>
    </row>
    <row r="177" spans="1:8" ht="25.5">
      <c r="A177" s="16" t="s">
        <v>168</v>
      </c>
      <c r="B177" s="54" t="s">
        <v>10</v>
      </c>
      <c r="C177" s="8" t="s">
        <v>16</v>
      </c>
      <c r="D177" s="8" t="s">
        <v>54</v>
      </c>
      <c r="E177" s="8" t="s">
        <v>163</v>
      </c>
      <c r="F177" s="8" t="s">
        <v>8</v>
      </c>
      <c r="G177" s="98" t="s">
        <v>183</v>
      </c>
      <c r="H177" s="26">
        <f>1050000+290000</f>
        <v>1340000</v>
      </c>
    </row>
    <row r="178" spans="1:8" ht="25.5">
      <c r="A178" s="48" t="s">
        <v>87</v>
      </c>
      <c r="B178" s="55" t="s">
        <v>10</v>
      </c>
      <c r="C178" s="43" t="s">
        <v>16</v>
      </c>
      <c r="D178" s="43" t="s">
        <v>54</v>
      </c>
      <c r="E178" s="43" t="s">
        <v>163</v>
      </c>
      <c r="F178" s="43" t="s">
        <v>16</v>
      </c>
      <c r="G178" s="100"/>
      <c r="H178" s="44">
        <f>H179+H180</f>
        <v>121000</v>
      </c>
    </row>
    <row r="179" spans="1:8" ht="12.75">
      <c r="A179" s="16" t="s">
        <v>161</v>
      </c>
      <c r="B179" s="54" t="s">
        <v>10</v>
      </c>
      <c r="C179" s="8" t="s">
        <v>16</v>
      </c>
      <c r="D179" s="8" t="s">
        <v>54</v>
      </c>
      <c r="E179" s="8" t="s">
        <v>163</v>
      </c>
      <c r="F179" s="8" t="s">
        <v>16</v>
      </c>
      <c r="G179" s="98" t="s">
        <v>31</v>
      </c>
      <c r="H179" s="31">
        <v>99690</v>
      </c>
    </row>
    <row r="180" spans="1:8" ht="16.5" customHeight="1">
      <c r="A180" s="16" t="s">
        <v>195</v>
      </c>
      <c r="B180" s="54" t="s">
        <v>10</v>
      </c>
      <c r="C180" s="8" t="s">
        <v>16</v>
      </c>
      <c r="D180" s="8" t="s">
        <v>54</v>
      </c>
      <c r="E180" s="8" t="s">
        <v>163</v>
      </c>
      <c r="F180" s="8" t="s">
        <v>16</v>
      </c>
      <c r="G180" s="146" t="s">
        <v>194</v>
      </c>
      <c r="H180" s="26">
        <v>21310</v>
      </c>
    </row>
    <row r="181" spans="1:8" ht="12.75">
      <c r="A181" s="40" t="s">
        <v>57</v>
      </c>
      <c r="B181" s="66" t="s">
        <v>10</v>
      </c>
      <c r="C181" s="14" t="s">
        <v>16</v>
      </c>
      <c r="D181" s="13" t="s">
        <v>4</v>
      </c>
      <c r="E181" s="13" t="s">
        <v>33</v>
      </c>
      <c r="F181" s="13" t="s">
        <v>33</v>
      </c>
      <c r="G181" s="144"/>
      <c r="H181" s="25">
        <f>H182</f>
        <v>2991000</v>
      </c>
    </row>
    <row r="182" spans="1:8" ht="25.5">
      <c r="A182" s="48" t="s">
        <v>126</v>
      </c>
      <c r="B182" s="64" t="s">
        <v>10</v>
      </c>
      <c r="C182" s="46" t="s">
        <v>16</v>
      </c>
      <c r="D182" s="43" t="s">
        <v>4</v>
      </c>
      <c r="E182" s="43" t="s">
        <v>12</v>
      </c>
      <c r="F182" s="43" t="s">
        <v>33</v>
      </c>
      <c r="G182" s="145"/>
      <c r="H182" s="44">
        <f>SUM(H183:H185)</f>
        <v>2991000</v>
      </c>
    </row>
    <row r="183" spans="1:8" ht="23.25" customHeight="1">
      <c r="A183" s="16" t="s">
        <v>211</v>
      </c>
      <c r="B183" s="65" t="s">
        <v>10</v>
      </c>
      <c r="C183" s="9" t="s">
        <v>16</v>
      </c>
      <c r="D183" s="8" t="s">
        <v>4</v>
      </c>
      <c r="E183" s="9" t="s">
        <v>12</v>
      </c>
      <c r="F183" s="9" t="s">
        <v>33</v>
      </c>
      <c r="G183" s="146" t="s">
        <v>31</v>
      </c>
      <c r="H183" s="26">
        <v>1598100</v>
      </c>
    </row>
    <row r="184" spans="1:8" ht="12.75">
      <c r="A184" s="16" t="s">
        <v>212</v>
      </c>
      <c r="B184" s="65" t="s">
        <v>10</v>
      </c>
      <c r="C184" s="9" t="s">
        <v>16</v>
      </c>
      <c r="D184" s="8" t="s">
        <v>4</v>
      </c>
      <c r="E184" s="9" t="s">
        <v>12</v>
      </c>
      <c r="F184" s="9" t="s">
        <v>33</v>
      </c>
      <c r="G184" s="146" t="s">
        <v>194</v>
      </c>
      <c r="H184" s="26">
        <v>1243400</v>
      </c>
    </row>
    <row r="185" spans="1:8" ht="12.75">
      <c r="A185" s="16" t="s">
        <v>210</v>
      </c>
      <c r="B185" s="65" t="s">
        <v>10</v>
      </c>
      <c r="C185" s="9" t="s">
        <v>16</v>
      </c>
      <c r="D185" s="8" t="s">
        <v>4</v>
      </c>
      <c r="E185" s="9" t="s">
        <v>12</v>
      </c>
      <c r="F185" s="9" t="s">
        <v>33</v>
      </c>
      <c r="G185" s="146" t="s">
        <v>194</v>
      </c>
      <c r="H185" s="26">
        <v>149500</v>
      </c>
    </row>
    <row r="186" spans="1:8" ht="16.5" customHeight="1">
      <c r="A186" s="40" t="s">
        <v>125</v>
      </c>
      <c r="B186" s="66" t="s">
        <v>10</v>
      </c>
      <c r="C186" s="14" t="s">
        <v>16</v>
      </c>
      <c r="D186" s="13" t="s">
        <v>159</v>
      </c>
      <c r="E186" s="14" t="s">
        <v>8</v>
      </c>
      <c r="F186" s="14" t="s">
        <v>33</v>
      </c>
      <c r="G186" s="144"/>
      <c r="H186" s="25">
        <f>SUM(H187:H190)</f>
        <v>129075765.19</v>
      </c>
    </row>
    <row r="187" spans="1:8" ht="40.5" customHeight="1">
      <c r="A187" s="16" t="s">
        <v>161</v>
      </c>
      <c r="B187" s="65" t="s">
        <v>10</v>
      </c>
      <c r="C187" s="9" t="s">
        <v>16</v>
      </c>
      <c r="D187" s="8" t="s">
        <v>159</v>
      </c>
      <c r="E187" s="9" t="s">
        <v>8</v>
      </c>
      <c r="F187" s="9" t="s">
        <v>33</v>
      </c>
      <c r="G187" s="146" t="s">
        <v>31</v>
      </c>
      <c r="H187" s="26">
        <v>69683000</v>
      </c>
    </row>
    <row r="188" spans="1:8" ht="29.25" customHeight="1">
      <c r="A188" s="80" t="s">
        <v>165</v>
      </c>
      <c r="B188" s="65" t="s">
        <v>10</v>
      </c>
      <c r="C188" s="9" t="s">
        <v>16</v>
      </c>
      <c r="D188" s="8" t="s">
        <v>159</v>
      </c>
      <c r="E188" s="9" t="s">
        <v>8</v>
      </c>
      <c r="F188" s="9" t="s">
        <v>33</v>
      </c>
      <c r="G188" s="146" t="s">
        <v>166</v>
      </c>
      <c r="H188" s="26">
        <v>57400000</v>
      </c>
    </row>
    <row r="189" spans="1:8" ht="25.5">
      <c r="A189" s="16" t="s">
        <v>217</v>
      </c>
      <c r="B189" s="65" t="s">
        <v>10</v>
      </c>
      <c r="C189" s="9" t="s">
        <v>16</v>
      </c>
      <c r="D189" s="8" t="s">
        <v>159</v>
      </c>
      <c r="E189" s="9" t="s">
        <v>8</v>
      </c>
      <c r="F189" s="9" t="s">
        <v>33</v>
      </c>
      <c r="G189" s="146" t="s">
        <v>31</v>
      </c>
      <c r="H189" s="26">
        <v>1240000</v>
      </c>
    </row>
    <row r="190" spans="1:8" ht="25.5">
      <c r="A190" s="16" t="s">
        <v>217</v>
      </c>
      <c r="B190" s="65" t="s">
        <v>10</v>
      </c>
      <c r="C190" s="9" t="s">
        <v>16</v>
      </c>
      <c r="D190" s="8" t="s">
        <v>159</v>
      </c>
      <c r="E190" s="9" t="s">
        <v>8</v>
      </c>
      <c r="F190" s="9" t="s">
        <v>33</v>
      </c>
      <c r="G190" s="146" t="s">
        <v>166</v>
      </c>
      <c r="H190" s="26">
        <f>1992765.19-H189</f>
        <v>752765.19</v>
      </c>
    </row>
    <row r="191" spans="1:8" ht="38.25">
      <c r="A191" s="255" t="s">
        <v>231</v>
      </c>
      <c r="B191" s="257" t="s">
        <v>10</v>
      </c>
      <c r="C191" s="258" t="s">
        <v>16</v>
      </c>
      <c r="D191" s="238" t="s">
        <v>159</v>
      </c>
      <c r="E191" s="258" t="s">
        <v>12</v>
      </c>
      <c r="F191" s="258" t="s">
        <v>33</v>
      </c>
      <c r="G191" s="259"/>
      <c r="H191" s="240">
        <f>H192</f>
        <v>0</v>
      </c>
    </row>
    <row r="192" spans="1:8" ht="19.5" customHeight="1">
      <c r="A192" s="208" t="s">
        <v>232</v>
      </c>
      <c r="B192" s="235" t="s">
        <v>10</v>
      </c>
      <c r="C192" s="236" t="s">
        <v>16</v>
      </c>
      <c r="D192" s="204" t="s">
        <v>159</v>
      </c>
      <c r="E192" s="236" t="s">
        <v>12</v>
      </c>
      <c r="F192" s="236" t="s">
        <v>33</v>
      </c>
      <c r="G192" s="210" t="s">
        <v>194</v>
      </c>
      <c r="H192" s="206"/>
    </row>
    <row r="193" spans="1:8" ht="25.5">
      <c r="A193" s="255" t="s">
        <v>243</v>
      </c>
      <c r="B193" s="257" t="s">
        <v>10</v>
      </c>
      <c r="C193" s="258" t="s">
        <v>16</v>
      </c>
      <c r="D193" s="238" t="s">
        <v>159</v>
      </c>
      <c r="E193" s="258" t="s">
        <v>12</v>
      </c>
      <c r="F193" s="258" t="s">
        <v>33</v>
      </c>
      <c r="G193" s="259"/>
      <c r="H193" s="240">
        <f>H194</f>
        <v>886000</v>
      </c>
    </row>
    <row r="194" spans="1:8" ht="12.75">
      <c r="A194" s="208" t="s">
        <v>213</v>
      </c>
      <c r="B194" s="235" t="s">
        <v>10</v>
      </c>
      <c r="C194" s="236" t="s">
        <v>16</v>
      </c>
      <c r="D194" s="204" t="s">
        <v>159</v>
      </c>
      <c r="E194" s="236" t="s">
        <v>12</v>
      </c>
      <c r="F194" s="236" t="s">
        <v>33</v>
      </c>
      <c r="G194" s="210" t="s">
        <v>194</v>
      </c>
      <c r="H194" s="206">
        <v>886000</v>
      </c>
    </row>
    <row r="195" spans="1:8" ht="38.25">
      <c r="A195" s="255" t="s">
        <v>246</v>
      </c>
      <c r="B195" s="257" t="s">
        <v>10</v>
      </c>
      <c r="C195" s="258" t="s">
        <v>16</v>
      </c>
      <c r="D195" s="238" t="s">
        <v>159</v>
      </c>
      <c r="E195" s="258" t="s">
        <v>12</v>
      </c>
      <c r="F195" s="258" t="s">
        <v>8</v>
      </c>
      <c r="G195" s="259"/>
      <c r="H195" s="240">
        <f>H196</f>
        <v>98000</v>
      </c>
    </row>
    <row r="196" spans="1:8" ht="12.75">
      <c r="A196" s="208" t="s">
        <v>213</v>
      </c>
      <c r="B196" s="235" t="s">
        <v>10</v>
      </c>
      <c r="C196" s="236" t="s">
        <v>16</v>
      </c>
      <c r="D196" s="204" t="s">
        <v>159</v>
      </c>
      <c r="E196" s="236" t="s">
        <v>12</v>
      </c>
      <c r="F196" s="236" t="s">
        <v>8</v>
      </c>
      <c r="G196" s="210" t="s">
        <v>194</v>
      </c>
      <c r="H196" s="206">
        <v>98000</v>
      </c>
    </row>
    <row r="197" spans="1:8" ht="38.25">
      <c r="A197" s="255" t="s">
        <v>244</v>
      </c>
      <c r="B197" s="257" t="s">
        <v>10</v>
      </c>
      <c r="C197" s="258" t="s">
        <v>16</v>
      </c>
      <c r="D197" s="238" t="s">
        <v>159</v>
      </c>
      <c r="E197" s="258" t="s">
        <v>67</v>
      </c>
      <c r="F197" s="258" t="s">
        <v>33</v>
      </c>
      <c r="G197" s="259"/>
      <c r="H197" s="240">
        <f>H198</f>
        <v>52000</v>
      </c>
    </row>
    <row r="198" spans="1:8" ht="12.75">
      <c r="A198" s="16" t="s">
        <v>161</v>
      </c>
      <c r="B198" s="235" t="s">
        <v>10</v>
      </c>
      <c r="C198" s="236" t="s">
        <v>16</v>
      </c>
      <c r="D198" s="204" t="s">
        <v>159</v>
      </c>
      <c r="E198" s="236" t="s">
        <v>67</v>
      </c>
      <c r="F198" s="236" t="s">
        <v>33</v>
      </c>
      <c r="G198" s="210" t="s">
        <v>31</v>
      </c>
      <c r="H198" s="206">
        <v>52000</v>
      </c>
    </row>
    <row r="199" spans="1:8" ht="25.5">
      <c r="A199" s="207" t="s">
        <v>245</v>
      </c>
      <c r="B199" s="233" t="s">
        <v>10</v>
      </c>
      <c r="C199" s="234" t="s">
        <v>16</v>
      </c>
      <c r="D199" s="200" t="s">
        <v>151</v>
      </c>
      <c r="E199" s="200" t="s">
        <v>16</v>
      </c>
      <c r="F199" s="200" t="s">
        <v>8</v>
      </c>
      <c r="G199" s="209"/>
      <c r="H199" s="277">
        <f>H200+H201</f>
        <v>644500</v>
      </c>
    </row>
    <row r="200" spans="1:8" ht="12.75">
      <c r="A200" s="208" t="s">
        <v>161</v>
      </c>
      <c r="B200" s="235" t="s">
        <v>10</v>
      </c>
      <c r="C200" s="236" t="s">
        <v>16</v>
      </c>
      <c r="D200" s="204" t="s">
        <v>151</v>
      </c>
      <c r="E200" s="236" t="s">
        <v>16</v>
      </c>
      <c r="F200" s="236" t="s">
        <v>8</v>
      </c>
      <c r="G200" s="210" t="s">
        <v>31</v>
      </c>
      <c r="H200" s="206">
        <f>644500-H201</f>
        <v>475320</v>
      </c>
    </row>
    <row r="201" spans="1:8" ht="12.75">
      <c r="A201" s="208" t="s">
        <v>213</v>
      </c>
      <c r="B201" s="235" t="s">
        <v>10</v>
      </c>
      <c r="C201" s="236" t="s">
        <v>16</v>
      </c>
      <c r="D201" s="204" t="s">
        <v>151</v>
      </c>
      <c r="E201" s="236" t="s">
        <v>16</v>
      </c>
      <c r="F201" s="236" t="s">
        <v>8</v>
      </c>
      <c r="G201" s="210" t="s">
        <v>194</v>
      </c>
      <c r="H201" s="206">
        <v>169180</v>
      </c>
    </row>
    <row r="202" spans="1:8" ht="12.75">
      <c r="A202" s="220" t="s">
        <v>189</v>
      </c>
      <c r="B202" s="221" t="s">
        <v>10</v>
      </c>
      <c r="C202" s="222" t="s">
        <v>10</v>
      </c>
      <c r="D202" s="222"/>
      <c r="E202" s="222"/>
      <c r="F202" s="222"/>
      <c r="G202" s="210"/>
      <c r="H202" s="223">
        <f>H203+H209+H206</f>
        <v>2209031.42</v>
      </c>
    </row>
    <row r="203" spans="1:8" ht="18.75" customHeight="1">
      <c r="A203" s="207" t="s">
        <v>247</v>
      </c>
      <c r="B203" s="233" t="s">
        <v>10</v>
      </c>
      <c r="C203" s="234" t="s">
        <v>10</v>
      </c>
      <c r="D203" s="200" t="s">
        <v>159</v>
      </c>
      <c r="E203" s="200" t="s">
        <v>13</v>
      </c>
      <c r="F203" s="200" t="s">
        <v>33</v>
      </c>
      <c r="G203" s="209"/>
      <c r="H203" s="277">
        <f>H204+H205</f>
        <v>1783000</v>
      </c>
    </row>
    <row r="204" spans="1:8" ht="12.75">
      <c r="A204" s="208" t="s">
        <v>248</v>
      </c>
      <c r="B204" s="235" t="s">
        <v>10</v>
      </c>
      <c r="C204" s="236" t="s">
        <v>10</v>
      </c>
      <c r="D204" s="204" t="s">
        <v>159</v>
      </c>
      <c r="E204" s="236" t="s">
        <v>13</v>
      </c>
      <c r="F204" s="236" t="s">
        <v>33</v>
      </c>
      <c r="G204" s="210" t="s">
        <v>82</v>
      </c>
      <c r="H204" s="206">
        <f>1783000-H205</f>
        <v>810600</v>
      </c>
    </row>
    <row r="205" spans="1:8" ht="12.75">
      <c r="A205" s="208" t="s">
        <v>213</v>
      </c>
      <c r="B205" s="235" t="s">
        <v>10</v>
      </c>
      <c r="C205" s="236" t="s">
        <v>10</v>
      </c>
      <c r="D205" s="204" t="s">
        <v>159</v>
      </c>
      <c r="E205" s="236" t="s">
        <v>13</v>
      </c>
      <c r="F205" s="236" t="s">
        <v>33</v>
      </c>
      <c r="G205" s="210" t="s">
        <v>194</v>
      </c>
      <c r="H205" s="206">
        <v>972400</v>
      </c>
    </row>
    <row r="206" spans="1:8" ht="25.5">
      <c r="A206" s="207" t="s">
        <v>258</v>
      </c>
      <c r="B206" s="233" t="s">
        <v>10</v>
      </c>
      <c r="C206" s="234" t="s">
        <v>10</v>
      </c>
      <c r="D206" s="200" t="s">
        <v>159</v>
      </c>
      <c r="E206" s="200" t="s">
        <v>13</v>
      </c>
      <c r="F206" s="200" t="s">
        <v>8</v>
      </c>
      <c r="G206" s="209"/>
      <c r="H206" s="277">
        <f>H207+H208</f>
        <v>198100</v>
      </c>
    </row>
    <row r="207" spans="1:8" ht="12.75">
      <c r="A207" s="208" t="s">
        <v>248</v>
      </c>
      <c r="B207" s="235" t="s">
        <v>10</v>
      </c>
      <c r="C207" s="236" t="s">
        <v>10</v>
      </c>
      <c r="D207" s="204" t="s">
        <v>159</v>
      </c>
      <c r="E207" s="236" t="s">
        <v>13</v>
      </c>
      <c r="F207" s="236" t="s">
        <v>8</v>
      </c>
      <c r="G207" s="210" t="s">
        <v>82</v>
      </c>
      <c r="H207" s="206">
        <v>90060</v>
      </c>
    </row>
    <row r="208" spans="1:8" ht="12.75">
      <c r="A208" s="208" t="s">
        <v>213</v>
      </c>
      <c r="B208" s="235" t="s">
        <v>10</v>
      </c>
      <c r="C208" s="236" t="s">
        <v>10</v>
      </c>
      <c r="D208" s="204" t="s">
        <v>159</v>
      </c>
      <c r="E208" s="236" t="s">
        <v>13</v>
      </c>
      <c r="F208" s="236" t="s">
        <v>8</v>
      </c>
      <c r="G208" s="210" t="s">
        <v>194</v>
      </c>
      <c r="H208" s="206">
        <v>108040</v>
      </c>
    </row>
    <row r="209" spans="1:8" ht="12.75">
      <c r="A209" s="82" t="s">
        <v>59</v>
      </c>
      <c r="B209" s="63" t="s">
        <v>10</v>
      </c>
      <c r="C209" s="20" t="s">
        <v>10</v>
      </c>
      <c r="D209" s="20" t="s">
        <v>58</v>
      </c>
      <c r="E209" s="20" t="s">
        <v>33</v>
      </c>
      <c r="F209" s="20" t="s">
        <v>33</v>
      </c>
      <c r="G209" s="140"/>
      <c r="H209" s="25">
        <f>H210</f>
        <v>227931.41999999998</v>
      </c>
    </row>
    <row r="210" spans="1:8" ht="12.75">
      <c r="A210" s="159" t="s">
        <v>190</v>
      </c>
      <c r="B210" s="95" t="s">
        <v>10</v>
      </c>
      <c r="C210" s="43" t="s">
        <v>10</v>
      </c>
      <c r="D210" s="43" t="s">
        <v>58</v>
      </c>
      <c r="E210" s="43" t="s">
        <v>14</v>
      </c>
      <c r="F210" s="43" t="s">
        <v>33</v>
      </c>
      <c r="G210" s="43"/>
      <c r="H210" s="44">
        <f>SUM(H211:H213)</f>
        <v>227931.41999999998</v>
      </c>
    </row>
    <row r="211" spans="1:8" ht="30" customHeight="1">
      <c r="A211" s="208" t="s">
        <v>248</v>
      </c>
      <c r="B211" s="65" t="s">
        <v>10</v>
      </c>
      <c r="C211" s="9" t="s">
        <v>10</v>
      </c>
      <c r="D211" s="8" t="s">
        <v>58</v>
      </c>
      <c r="E211" s="9" t="s">
        <v>14</v>
      </c>
      <c r="F211" s="9" t="s">
        <v>33</v>
      </c>
      <c r="G211" s="146" t="s">
        <v>82</v>
      </c>
      <c r="H211" s="26">
        <v>28239.9</v>
      </c>
    </row>
    <row r="212" spans="1:8" ht="12.75">
      <c r="A212" s="74" t="s">
        <v>80</v>
      </c>
      <c r="B212" s="65" t="s">
        <v>10</v>
      </c>
      <c r="C212" s="9" t="s">
        <v>10</v>
      </c>
      <c r="D212" s="8" t="s">
        <v>58</v>
      </c>
      <c r="E212" s="9" t="s">
        <v>14</v>
      </c>
      <c r="F212" s="9" t="s">
        <v>33</v>
      </c>
      <c r="G212" s="146" t="s">
        <v>88</v>
      </c>
      <c r="H212" s="26">
        <v>172270.19</v>
      </c>
    </row>
    <row r="213" spans="1:8" ht="12.75">
      <c r="A213" s="208" t="s">
        <v>213</v>
      </c>
      <c r="B213" s="65" t="s">
        <v>10</v>
      </c>
      <c r="C213" s="9" t="s">
        <v>10</v>
      </c>
      <c r="D213" s="8" t="s">
        <v>58</v>
      </c>
      <c r="E213" s="9" t="s">
        <v>14</v>
      </c>
      <c r="F213" s="9" t="s">
        <v>33</v>
      </c>
      <c r="G213" s="210" t="s">
        <v>194</v>
      </c>
      <c r="H213" s="206">
        <v>27421.33</v>
      </c>
    </row>
    <row r="214" spans="1:8" ht="12.75">
      <c r="A214" s="41" t="s">
        <v>46</v>
      </c>
      <c r="B214" s="62" t="s">
        <v>10</v>
      </c>
      <c r="C214" s="7" t="s">
        <v>12</v>
      </c>
      <c r="D214" s="7"/>
      <c r="E214" s="7"/>
      <c r="F214" s="7"/>
      <c r="G214" s="133"/>
      <c r="H214" s="27">
        <f>H215+H219</f>
        <v>13849110</v>
      </c>
    </row>
    <row r="215" spans="1:8" ht="25.5">
      <c r="A215" s="40" t="s">
        <v>1</v>
      </c>
      <c r="B215" s="66" t="s">
        <v>10</v>
      </c>
      <c r="C215" s="13" t="s">
        <v>12</v>
      </c>
      <c r="D215" s="13" t="s">
        <v>29</v>
      </c>
      <c r="E215" s="13" t="s">
        <v>33</v>
      </c>
      <c r="F215" s="13" t="s">
        <v>33</v>
      </c>
      <c r="G215" s="99"/>
      <c r="H215" s="25">
        <f>H216</f>
        <v>9517510</v>
      </c>
    </row>
    <row r="216" spans="1:8" ht="12.75">
      <c r="A216" s="48" t="s">
        <v>2</v>
      </c>
      <c r="B216" s="64" t="s">
        <v>10</v>
      </c>
      <c r="C216" s="43" t="s">
        <v>12</v>
      </c>
      <c r="D216" s="43" t="s">
        <v>29</v>
      </c>
      <c r="E216" s="43" t="s">
        <v>72</v>
      </c>
      <c r="F216" s="43" t="s">
        <v>33</v>
      </c>
      <c r="G216" s="100"/>
      <c r="H216" s="44">
        <f>H217+H218</f>
        <v>9517510</v>
      </c>
    </row>
    <row r="217" spans="1:8" ht="12.75">
      <c r="A217" s="16" t="s">
        <v>161</v>
      </c>
      <c r="B217" s="65" t="s">
        <v>10</v>
      </c>
      <c r="C217" s="8" t="s">
        <v>12</v>
      </c>
      <c r="D217" s="8" t="s">
        <v>29</v>
      </c>
      <c r="E217" s="8" t="s">
        <v>72</v>
      </c>
      <c r="F217" s="8" t="s">
        <v>33</v>
      </c>
      <c r="G217" s="98" t="s">
        <v>31</v>
      </c>
      <c r="H217" s="26">
        <f>8405210+1112300</f>
        <v>9517510</v>
      </c>
    </row>
    <row r="218" spans="1:8" ht="25.5">
      <c r="A218" s="16" t="s">
        <v>173</v>
      </c>
      <c r="B218" s="65" t="s">
        <v>10</v>
      </c>
      <c r="C218" s="8" t="s">
        <v>12</v>
      </c>
      <c r="D218" s="8" t="s">
        <v>29</v>
      </c>
      <c r="E218" s="8" t="s">
        <v>72</v>
      </c>
      <c r="F218" s="8" t="s">
        <v>33</v>
      </c>
      <c r="G218" s="98" t="s">
        <v>177</v>
      </c>
      <c r="H218" s="26"/>
    </row>
    <row r="219" spans="1:8" ht="12.75">
      <c r="A219" s="82" t="s">
        <v>59</v>
      </c>
      <c r="B219" s="63" t="s">
        <v>10</v>
      </c>
      <c r="C219" s="20" t="s">
        <v>12</v>
      </c>
      <c r="D219" s="20" t="s">
        <v>58</v>
      </c>
      <c r="E219" s="20" t="s">
        <v>33</v>
      </c>
      <c r="F219" s="20" t="s">
        <v>33</v>
      </c>
      <c r="G219" s="140"/>
      <c r="H219" s="25">
        <f>H220+H223</f>
        <v>4331600</v>
      </c>
    </row>
    <row r="220" spans="1:8" ht="12.75">
      <c r="A220" s="48" t="s">
        <v>178</v>
      </c>
      <c r="B220" s="64" t="s">
        <v>10</v>
      </c>
      <c r="C220" s="43" t="s">
        <v>12</v>
      </c>
      <c r="D220" s="43" t="s">
        <v>58</v>
      </c>
      <c r="E220" s="43" t="s">
        <v>16</v>
      </c>
      <c r="F220" s="43" t="s">
        <v>33</v>
      </c>
      <c r="G220" s="100"/>
      <c r="H220" s="44">
        <f>SUM(H221:H222)</f>
        <v>2637509.51</v>
      </c>
    </row>
    <row r="221" spans="1:8" ht="12.75">
      <c r="A221" s="80" t="s">
        <v>157</v>
      </c>
      <c r="B221" s="65" t="s">
        <v>10</v>
      </c>
      <c r="C221" s="8" t="s">
        <v>12</v>
      </c>
      <c r="D221" s="8" t="s">
        <v>58</v>
      </c>
      <c r="E221" s="8" t="s">
        <v>16</v>
      </c>
      <c r="F221" s="8" t="s">
        <v>33</v>
      </c>
      <c r="G221" s="98" t="s">
        <v>82</v>
      </c>
      <c r="H221" s="26">
        <v>1412418.18</v>
      </c>
    </row>
    <row r="222" spans="1:8" ht="12.75">
      <c r="A222" s="208" t="s">
        <v>213</v>
      </c>
      <c r="B222" s="65" t="s">
        <v>10</v>
      </c>
      <c r="C222" s="8" t="s">
        <v>12</v>
      </c>
      <c r="D222" s="8" t="s">
        <v>58</v>
      </c>
      <c r="E222" s="8" t="s">
        <v>16</v>
      </c>
      <c r="F222" s="8" t="s">
        <v>33</v>
      </c>
      <c r="G222" s="98" t="s">
        <v>194</v>
      </c>
      <c r="H222" s="26">
        <v>1225091.33</v>
      </c>
    </row>
    <row r="223" spans="1:8" ht="25.5">
      <c r="A223" s="48" t="s">
        <v>158</v>
      </c>
      <c r="B223" s="64" t="s">
        <v>10</v>
      </c>
      <c r="C223" s="43" t="s">
        <v>12</v>
      </c>
      <c r="D223" s="43" t="s">
        <v>58</v>
      </c>
      <c r="E223" s="43" t="s">
        <v>10</v>
      </c>
      <c r="F223" s="43" t="s">
        <v>33</v>
      </c>
      <c r="G223" s="100"/>
      <c r="H223" s="44">
        <f>H224+H225</f>
        <v>1694090.49</v>
      </c>
    </row>
    <row r="224" spans="1:8" ht="12.75">
      <c r="A224" s="80" t="s">
        <v>157</v>
      </c>
      <c r="B224" s="65" t="s">
        <v>10</v>
      </c>
      <c r="C224" s="8" t="s">
        <v>12</v>
      </c>
      <c r="D224" s="8" t="s">
        <v>58</v>
      </c>
      <c r="E224" s="8" t="s">
        <v>10</v>
      </c>
      <c r="F224" s="8" t="s">
        <v>33</v>
      </c>
      <c r="G224" s="98" t="s">
        <v>82</v>
      </c>
      <c r="H224" s="26">
        <v>976422.1</v>
      </c>
    </row>
    <row r="225" spans="1:8" ht="12.75">
      <c r="A225" s="208" t="s">
        <v>213</v>
      </c>
      <c r="B225" s="65" t="s">
        <v>10</v>
      </c>
      <c r="C225" s="8" t="s">
        <v>12</v>
      </c>
      <c r="D225" s="8" t="s">
        <v>58</v>
      </c>
      <c r="E225" s="8" t="s">
        <v>10</v>
      </c>
      <c r="F225" s="8" t="s">
        <v>33</v>
      </c>
      <c r="G225" s="98" t="s">
        <v>194</v>
      </c>
      <c r="H225" s="26">
        <v>717668.39</v>
      </c>
    </row>
    <row r="226" spans="1:8" ht="15.75">
      <c r="A226" s="79" t="s">
        <v>140</v>
      </c>
      <c r="B226" s="68" t="s">
        <v>11</v>
      </c>
      <c r="C226" s="17"/>
      <c r="D226" s="17"/>
      <c r="E226" s="17"/>
      <c r="F226" s="17"/>
      <c r="G226" s="142"/>
      <c r="H226" s="28">
        <f>H227+H264</f>
        <v>10385300</v>
      </c>
    </row>
    <row r="227" spans="1:8" ht="30" customHeight="1">
      <c r="A227" s="41" t="s">
        <v>47</v>
      </c>
      <c r="B227" s="57" t="s">
        <v>11</v>
      </c>
      <c r="C227" s="7" t="s">
        <v>8</v>
      </c>
      <c r="D227" s="7"/>
      <c r="E227" s="7"/>
      <c r="F227" s="7"/>
      <c r="G227" s="133"/>
      <c r="H227" s="29">
        <f>H228+H230+H235+H236+H247+H248+H255+H250+H253</f>
        <v>8737049</v>
      </c>
    </row>
    <row r="228" spans="1:8" ht="12.75">
      <c r="A228" s="73" t="s">
        <v>209</v>
      </c>
      <c r="B228" s="237" t="s">
        <v>11</v>
      </c>
      <c r="C228" s="238" t="s">
        <v>8</v>
      </c>
      <c r="D228" s="238" t="s">
        <v>32</v>
      </c>
      <c r="E228" s="238" t="s">
        <v>8</v>
      </c>
      <c r="F228" s="238" t="s">
        <v>33</v>
      </c>
      <c r="G228" s="239"/>
      <c r="H228" s="240">
        <f>H229</f>
        <v>56000</v>
      </c>
    </row>
    <row r="229" spans="1:8" ht="12.75">
      <c r="A229" s="208" t="s">
        <v>161</v>
      </c>
      <c r="B229" s="203" t="s">
        <v>11</v>
      </c>
      <c r="C229" s="204" t="s">
        <v>8</v>
      </c>
      <c r="D229" s="204" t="s">
        <v>32</v>
      </c>
      <c r="E229" s="204" t="s">
        <v>8</v>
      </c>
      <c r="F229" s="204" t="s">
        <v>33</v>
      </c>
      <c r="G229" s="205" t="s">
        <v>31</v>
      </c>
      <c r="H229" s="206">
        <v>56000</v>
      </c>
    </row>
    <row r="230" spans="1:8" ht="25.5">
      <c r="A230" s="325" t="s">
        <v>272</v>
      </c>
      <c r="B230" s="91" t="s">
        <v>11</v>
      </c>
      <c r="C230" s="13" t="s">
        <v>8</v>
      </c>
      <c r="D230" s="117" t="s">
        <v>260</v>
      </c>
      <c r="E230" s="117" t="s">
        <v>33</v>
      </c>
      <c r="F230" s="117" t="s">
        <v>33</v>
      </c>
      <c r="G230" s="137"/>
      <c r="H230" s="25">
        <f>H231</f>
        <v>51200</v>
      </c>
    </row>
    <row r="231" spans="1:8" ht="38.25">
      <c r="A231" s="326" t="s">
        <v>273</v>
      </c>
      <c r="B231" s="92" t="s">
        <v>11</v>
      </c>
      <c r="C231" s="43" t="s">
        <v>8</v>
      </c>
      <c r="D231" s="43" t="s">
        <v>260</v>
      </c>
      <c r="E231" s="43" t="s">
        <v>16</v>
      </c>
      <c r="F231" s="43" t="s">
        <v>33</v>
      </c>
      <c r="G231" s="100"/>
      <c r="H231" s="44">
        <f>H232+H233</f>
        <v>51200</v>
      </c>
    </row>
    <row r="232" spans="1:8" ht="12.75">
      <c r="A232" s="208" t="s">
        <v>161</v>
      </c>
      <c r="B232" s="54" t="s">
        <v>11</v>
      </c>
      <c r="C232" s="8" t="s">
        <v>8</v>
      </c>
      <c r="D232" s="119" t="s">
        <v>260</v>
      </c>
      <c r="E232" s="119" t="s">
        <v>16</v>
      </c>
      <c r="F232" s="119" t="s">
        <v>33</v>
      </c>
      <c r="G232" s="8" t="s">
        <v>31</v>
      </c>
      <c r="H232" s="206">
        <v>34000</v>
      </c>
    </row>
    <row r="233" spans="1:8" ht="22.5" customHeight="1">
      <c r="A233" s="16" t="s">
        <v>107</v>
      </c>
      <c r="B233" s="54" t="s">
        <v>11</v>
      </c>
      <c r="C233" s="8" t="s">
        <v>8</v>
      </c>
      <c r="D233" s="119" t="s">
        <v>260</v>
      </c>
      <c r="E233" s="119" t="s">
        <v>16</v>
      </c>
      <c r="F233" s="119" t="s">
        <v>33</v>
      </c>
      <c r="G233" s="8" t="s">
        <v>109</v>
      </c>
      <c r="H233" s="206">
        <f>51200-H232</f>
        <v>17200</v>
      </c>
    </row>
    <row r="234" spans="1:8" ht="38.25">
      <c r="A234" s="207" t="s">
        <v>290</v>
      </c>
      <c r="B234" s="55" t="s">
        <v>11</v>
      </c>
      <c r="C234" s="43" t="s">
        <v>8</v>
      </c>
      <c r="D234" s="43" t="s">
        <v>260</v>
      </c>
      <c r="E234" s="43" t="s">
        <v>291</v>
      </c>
      <c r="F234" s="43" t="s">
        <v>8</v>
      </c>
      <c r="G234" s="100"/>
      <c r="H234" s="44">
        <f>H235</f>
        <v>100000</v>
      </c>
    </row>
    <row r="235" spans="1:8" ht="12.75">
      <c r="A235" s="16" t="s">
        <v>107</v>
      </c>
      <c r="B235" s="54" t="s">
        <v>11</v>
      </c>
      <c r="C235" s="8" t="s">
        <v>8</v>
      </c>
      <c r="D235" s="119" t="s">
        <v>260</v>
      </c>
      <c r="E235" s="119" t="s">
        <v>291</v>
      </c>
      <c r="F235" s="119" t="s">
        <v>8</v>
      </c>
      <c r="G235" s="98" t="s">
        <v>109</v>
      </c>
      <c r="H235" s="206">
        <v>100000</v>
      </c>
    </row>
    <row r="236" spans="1:8" ht="12.75">
      <c r="A236" s="40" t="s">
        <v>48</v>
      </c>
      <c r="B236" s="52" t="s">
        <v>11</v>
      </c>
      <c r="C236" s="13" t="s">
        <v>8</v>
      </c>
      <c r="D236" s="13" t="s">
        <v>49</v>
      </c>
      <c r="E236" s="13" t="s">
        <v>33</v>
      </c>
      <c r="F236" s="13" t="s">
        <v>33</v>
      </c>
      <c r="G236" s="99"/>
      <c r="H236" s="25">
        <f>H237+H239+H241+H243</f>
        <v>6200160</v>
      </c>
    </row>
    <row r="237" spans="1:8" ht="28.5" customHeight="1">
      <c r="A237" s="207" t="s">
        <v>179</v>
      </c>
      <c r="B237" s="55" t="s">
        <v>11</v>
      </c>
      <c r="C237" s="43" t="s">
        <v>8</v>
      </c>
      <c r="D237" s="43" t="s">
        <v>49</v>
      </c>
      <c r="E237" s="43" t="s">
        <v>33</v>
      </c>
      <c r="F237" s="43" t="s">
        <v>8</v>
      </c>
      <c r="G237" s="100"/>
      <c r="H237" s="44">
        <f>H238</f>
        <v>10000</v>
      </c>
    </row>
    <row r="238" spans="1:8" ht="12.75">
      <c r="A238" s="16" t="s">
        <v>161</v>
      </c>
      <c r="B238" s="54" t="s">
        <v>11</v>
      </c>
      <c r="C238" s="8" t="s">
        <v>8</v>
      </c>
      <c r="D238" s="8" t="s">
        <v>49</v>
      </c>
      <c r="E238" s="8" t="s">
        <v>33</v>
      </c>
      <c r="F238" s="8" t="s">
        <v>8</v>
      </c>
      <c r="G238" s="98" t="s">
        <v>31</v>
      </c>
      <c r="H238" s="26">
        <v>10000</v>
      </c>
    </row>
    <row r="239" spans="1:8" ht="38.25">
      <c r="A239" s="207" t="s">
        <v>180</v>
      </c>
      <c r="B239" s="199" t="s">
        <v>11</v>
      </c>
      <c r="C239" s="200" t="s">
        <v>8</v>
      </c>
      <c r="D239" s="200" t="s">
        <v>49</v>
      </c>
      <c r="E239" s="200" t="s">
        <v>33</v>
      </c>
      <c r="F239" s="200" t="s">
        <v>16</v>
      </c>
      <c r="G239" s="201"/>
      <c r="H239" s="202">
        <f>H240</f>
        <v>500000</v>
      </c>
    </row>
    <row r="240" spans="1:8" ht="12.75">
      <c r="A240" s="208" t="s">
        <v>161</v>
      </c>
      <c r="B240" s="203" t="s">
        <v>11</v>
      </c>
      <c r="C240" s="204" t="s">
        <v>8</v>
      </c>
      <c r="D240" s="204" t="s">
        <v>49</v>
      </c>
      <c r="E240" s="204" t="s">
        <v>33</v>
      </c>
      <c r="F240" s="204" t="s">
        <v>16</v>
      </c>
      <c r="G240" s="205" t="s">
        <v>31</v>
      </c>
      <c r="H240" s="206">
        <v>500000</v>
      </c>
    </row>
    <row r="241" spans="1:8" ht="18.75" customHeight="1">
      <c r="A241" s="48" t="s">
        <v>149</v>
      </c>
      <c r="B241" s="55" t="s">
        <v>11</v>
      </c>
      <c r="C241" s="43" t="s">
        <v>8</v>
      </c>
      <c r="D241" s="43" t="s">
        <v>49</v>
      </c>
      <c r="E241" s="43" t="s">
        <v>9</v>
      </c>
      <c r="F241" s="43" t="s">
        <v>19</v>
      </c>
      <c r="G241" s="100"/>
      <c r="H241" s="44">
        <f>H242</f>
        <v>280000</v>
      </c>
    </row>
    <row r="242" spans="1:8" ht="12.75">
      <c r="A242" s="16" t="s">
        <v>161</v>
      </c>
      <c r="B242" s="54" t="s">
        <v>11</v>
      </c>
      <c r="C242" s="8" t="s">
        <v>8</v>
      </c>
      <c r="D242" s="8" t="s">
        <v>49</v>
      </c>
      <c r="E242" s="8" t="s">
        <v>9</v>
      </c>
      <c r="F242" s="8" t="s">
        <v>19</v>
      </c>
      <c r="G242" s="98" t="s">
        <v>31</v>
      </c>
      <c r="H242" s="26">
        <v>280000</v>
      </c>
    </row>
    <row r="243" spans="1:8" ht="12.75">
      <c r="A243" s="48" t="s">
        <v>2</v>
      </c>
      <c r="B243" s="55" t="s">
        <v>11</v>
      </c>
      <c r="C243" s="43" t="s">
        <v>8</v>
      </c>
      <c r="D243" s="43" t="s">
        <v>49</v>
      </c>
      <c r="E243" s="43" t="s">
        <v>72</v>
      </c>
      <c r="F243" s="43" t="s">
        <v>33</v>
      </c>
      <c r="G243" s="100"/>
      <c r="H243" s="44">
        <f>H244+H245</f>
        <v>5410160</v>
      </c>
    </row>
    <row r="244" spans="1:8" ht="12.75">
      <c r="A244" s="16" t="s">
        <v>161</v>
      </c>
      <c r="B244" s="67" t="s">
        <v>11</v>
      </c>
      <c r="C244" s="8" t="s">
        <v>8</v>
      </c>
      <c r="D244" s="8" t="s">
        <v>49</v>
      </c>
      <c r="E244" s="8" t="s">
        <v>72</v>
      </c>
      <c r="F244" s="8" t="s">
        <v>33</v>
      </c>
      <c r="G244" s="98" t="s">
        <v>31</v>
      </c>
      <c r="H244" s="26">
        <f>4300160+900000</f>
        <v>5200160</v>
      </c>
    </row>
    <row r="245" spans="1:8" ht="12.75">
      <c r="A245" s="16" t="s">
        <v>115</v>
      </c>
      <c r="B245" s="67" t="s">
        <v>11</v>
      </c>
      <c r="C245" s="8" t="s">
        <v>8</v>
      </c>
      <c r="D245" s="8" t="s">
        <v>49</v>
      </c>
      <c r="E245" s="8" t="s">
        <v>72</v>
      </c>
      <c r="F245" s="8" t="s">
        <v>8</v>
      </c>
      <c r="G245" s="98" t="s">
        <v>31</v>
      </c>
      <c r="H245" s="26">
        <f>135000+75000</f>
        <v>210000</v>
      </c>
    </row>
    <row r="246" spans="1:8" ht="25.5">
      <c r="A246" s="207" t="s">
        <v>292</v>
      </c>
      <c r="B246" s="199" t="s">
        <v>11</v>
      </c>
      <c r="C246" s="200" t="s">
        <v>8</v>
      </c>
      <c r="D246" s="200" t="s">
        <v>226</v>
      </c>
      <c r="E246" s="200" t="s">
        <v>19</v>
      </c>
      <c r="F246" s="200" t="s">
        <v>33</v>
      </c>
      <c r="G246" s="201"/>
      <c r="H246" s="202">
        <f>H247</f>
        <v>93700</v>
      </c>
    </row>
    <row r="247" spans="1:8" ht="12.75">
      <c r="A247" s="208" t="s">
        <v>121</v>
      </c>
      <c r="B247" s="246" t="s">
        <v>11</v>
      </c>
      <c r="C247" s="204" t="s">
        <v>8</v>
      </c>
      <c r="D247" s="204" t="s">
        <v>226</v>
      </c>
      <c r="E247" s="204" t="s">
        <v>19</v>
      </c>
      <c r="F247" s="204" t="s">
        <v>33</v>
      </c>
      <c r="G247" s="205" t="s">
        <v>120</v>
      </c>
      <c r="H247" s="206">
        <v>93700</v>
      </c>
    </row>
    <row r="248" spans="1:8" ht="38.25">
      <c r="A248" s="207" t="s">
        <v>219</v>
      </c>
      <c r="B248" s="199" t="s">
        <v>11</v>
      </c>
      <c r="C248" s="200" t="s">
        <v>8</v>
      </c>
      <c r="D248" s="200" t="s">
        <v>159</v>
      </c>
      <c r="E248" s="200" t="s">
        <v>19</v>
      </c>
      <c r="F248" s="200" t="s">
        <v>33</v>
      </c>
      <c r="G248" s="201"/>
      <c r="H248" s="202">
        <f>H249</f>
        <v>32900</v>
      </c>
    </row>
    <row r="249" spans="1:8" ht="25.5">
      <c r="A249" s="208" t="s">
        <v>217</v>
      </c>
      <c r="B249" s="246" t="s">
        <v>11</v>
      </c>
      <c r="C249" s="204" t="s">
        <v>8</v>
      </c>
      <c r="D249" s="204" t="s">
        <v>159</v>
      </c>
      <c r="E249" s="204" t="s">
        <v>19</v>
      </c>
      <c r="F249" s="204" t="s">
        <v>33</v>
      </c>
      <c r="G249" s="205" t="s">
        <v>31</v>
      </c>
      <c r="H249" s="206">
        <v>32900</v>
      </c>
    </row>
    <row r="250" spans="1:8" ht="38.25">
      <c r="A250" s="191" t="s">
        <v>208</v>
      </c>
      <c r="B250" s="95" t="s">
        <v>11</v>
      </c>
      <c r="C250" s="43" t="s">
        <v>8</v>
      </c>
      <c r="D250" s="43" t="s">
        <v>159</v>
      </c>
      <c r="E250" s="43" t="s">
        <v>105</v>
      </c>
      <c r="F250" s="43" t="s">
        <v>33</v>
      </c>
      <c r="G250" s="100"/>
      <c r="H250" s="44">
        <f>H252+H251</f>
        <v>1780000</v>
      </c>
    </row>
    <row r="251" spans="1:8" ht="12.75">
      <c r="A251" s="16" t="s">
        <v>161</v>
      </c>
      <c r="B251" s="65" t="s">
        <v>11</v>
      </c>
      <c r="C251" s="8" t="s">
        <v>8</v>
      </c>
      <c r="D251" s="8" t="s">
        <v>159</v>
      </c>
      <c r="E251" s="8" t="s">
        <v>105</v>
      </c>
      <c r="F251" s="8" t="s">
        <v>33</v>
      </c>
      <c r="G251" s="98" t="s">
        <v>31</v>
      </c>
      <c r="H251" s="26">
        <v>567000</v>
      </c>
    </row>
    <row r="252" spans="1:8" ht="12.75">
      <c r="A252" s="16" t="s">
        <v>107</v>
      </c>
      <c r="B252" s="93" t="s">
        <v>11</v>
      </c>
      <c r="C252" s="8" t="s">
        <v>8</v>
      </c>
      <c r="D252" s="8" t="s">
        <v>159</v>
      </c>
      <c r="E252" s="8" t="s">
        <v>105</v>
      </c>
      <c r="F252" s="8" t="s">
        <v>33</v>
      </c>
      <c r="G252" s="98" t="s">
        <v>109</v>
      </c>
      <c r="H252" s="26">
        <v>1213000</v>
      </c>
    </row>
    <row r="253" spans="1:8" ht="51">
      <c r="A253" s="191" t="s">
        <v>241</v>
      </c>
      <c r="B253" s="92" t="s">
        <v>11</v>
      </c>
      <c r="C253" s="43" t="s">
        <v>8</v>
      </c>
      <c r="D253" s="43" t="s">
        <v>159</v>
      </c>
      <c r="E253" s="43" t="s">
        <v>105</v>
      </c>
      <c r="F253" s="43" t="s">
        <v>8</v>
      </c>
      <c r="G253" s="100"/>
      <c r="H253" s="44">
        <f>H254</f>
        <v>63000</v>
      </c>
    </row>
    <row r="254" spans="1:8" ht="12.75">
      <c r="A254" s="16" t="s">
        <v>161</v>
      </c>
      <c r="B254" s="93" t="s">
        <v>11</v>
      </c>
      <c r="C254" s="8" t="s">
        <v>8</v>
      </c>
      <c r="D254" s="8" t="s">
        <v>159</v>
      </c>
      <c r="E254" s="8" t="s">
        <v>105</v>
      </c>
      <c r="F254" s="8" t="s">
        <v>8</v>
      </c>
      <c r="G254" s="98" t="s">
        <v>31</v>
      </c>
      <c r="H254" s="26">
        <v>63000</v>
      </c>
    </row>
    <row r="255" spans="1:8" ht="12.75">
      <c r="A255" s="82" t="s">
        <v>59</v>
      </c>
      <c r="B255" s="63" t="s">
        <v>11</v>
      </c>
      <c r="C255" s="20" t="s">
        <v>8</v>
      </c>
      <c r="D255" s="20" t="s">
        <v>58</v>
      </c>
      <c r="E255" s="20" t="s">
        <v>33</v>
      </c>
      <c r="F255" s="20" t="s">
        <v>33</v>
      </c>
      <c r="G255" s="140"/>
      <c r="H255" s="25">
        <f>H256+H258+H260+H262</f>
        <v>360089</v>
      </c>
    </row>
    <row r="256" spans="1:8" ht="12.75">
      <c r="A256" s="48" t="s">
        <v>127</v>
      </c>
      <c r="B256" s="64" t="s">
        <v>11</v>
      </c>
      <c r="C256" s="43" t="s">
        <v>8</v>
      </c>
      <c r="D256" s="43" t="s">
        <v>58</v>
      </c>
      <c r="E256" s="43" t="s">
        <v>9</v>
      </c>
      <c r="F256" s="43" t="s">
        <v>33</v>
      </c>
      <c r="G256" s="100"/>
      <c r="H256" s="44">
        <f>H257</f>
        <v>4000</v>
      </c>
    </row>
    <row r="257" spans="1:8" ht="12.75">
      <c r="A257" s="16" t="s">
        <v>121</v>
      </c>
      <c r="B257" s="65" t="s">
        <v>11</v>
      </c>
      <c r="C257" s="8" t="s">
        <v>8</v>
      </c>
      <c r="D257" s="8" t="s">
        <v>58</v>
      </c>
      <c r="E257" s="8" t="s">
        <v>9</v>
      </c>
      <c r="F257" s="8" t="s">
        <v>33</v>
      </c>
      <c r="G257" s="98" t="s">
        <v>120</v>
      </c>
      <c r="H257" s="26">
        <v>4000</v>
      </c>
    </row>
    <row r="258" spans="1:8" ht="25.5">
      <c r="A258" s="48" t="s">
        <v>158</v>
      </c>
      <c r="B258" s="64" t="s">
        <v>11</v>
      </c>
      <c r="C258" s="43" t="s">
        <v>8</v>
      </c>
      <c r="D258" s="43" t="s">
        <v>58</v>
      </c>
      <c r="E258" s="43" t="s">
        <v>10</v>
      </c>
      <c r="F258" s="43" t="s">
        <v>33</v>
      </c>
      <c r="G258" s="100"/>
      <c r="H258" s="44">
        <f>H259</f>
        <v>99640</v>
      </c>
    </row>
    <row r="259" spans="1:8" ht="12.75">
      <c r="A259" s="16" t="s">
        <v>121</v>
      </c>
      <c r="B259" s="65" t="s">
        <v>11</v>
      </c>
      <c r="C259" s="8" t="s">
        <v>8</v>
      </c>
      <c r="D259" s="8" t="s">
        <v>58</v>
      </c>
      <c r="E259" s="8" t="s">
        <v>10</v>
      </c>
      <c r="F259" s="8" t="s">
        <v>33</v>
      </c>
      <c r="G259" s="98" t="s">
        <v>120</v>
      </c>
      <c r="H259" s="26">
        <f>174140-74500</f>
        <v>99640</v>
      </c>
    </row>
    <row r="260" spans="1:8" ht="12.75">
      <c r="A260" s="48" t="s">
        <v>181</v>
      </c>
      <c r="B260" s="64" t="s">
        <v>11</v>
      </c>
      <c r="C260" s="43" t="s">
        <v>8</v>
      </c>
      <c r="D260" s="43" t="s">
        <v>58</v>
      </c>
      <c r="E260" s="43" t="s">
        <v>11</v>
      </c>
      <c r="F260" s="43" t="s">
        <v>33</v>
      </c>
      <c r="G260" s="100"/>
      <c r="H260" s="44">
        <f>H261</f>
        <v>129000</v>
      </c>
    </row>
    <row r="261" spans="1:8" ht="12.75">
      <c r="A261" s="16" t="s">
        <v>121</v>
      </c>
      <c r="B261" s="65" t="s">
        <v>11</v>
      </c>
      <c r="C261" s="8" t="s">
        <v>8</v>
      </c>
      <c r="D261" s="8" t="s">
        <v>58</v>
      </c>
      <c r="E261" s="8" t="s">
        <v>11</v>
      </c>
      <c r="F261" s="8" t="s">
        <v>33</v>
      </c>
      <c r="G261" s="98" t="s">
        <v>120</v>
      </c>
      <c r="H261" s="26">
        <f>319000-190000</f>
        <v>129000</v>
      </c>
    </row>
    <row r="262" spans="1:8" ht="12.75">
      <c r="A262" s="48" t="s">
        <v>182</v>
      </c>
      <c r="B262" s="64" t="s">
        <v>11</v>
      </c>
      <c r="C262" s="43" t="s">
        <v>8</v>
      </c>
      <c r="D262" s="43" t="s">
        <v>58</v>
      </c>
      <c r="E262" s="43" t="s">
        <v>12</v>
      </c>
      <c r="F262" s="43" t="s">
        <v>33</v>
      </c>
      <c r="G262" s="100"/>
      <c r="H262" s="44">
        <f>H263</f>
        <v>127449</v>
      </c>
    </row>
    <row r="263" spans="1:8" ht="12.75">
      <c r="A263" s="16" t="s">
        <v>121</v>
      </c>
      <c r="B263" s="65" t="s">
        <v>11</v>
      </c>
      <c r="C263" s="8" t="s">
        <v>8</v>
      </c>
      <c r="D263" s="8" t="s">
        <v>58</v>
      </c>
      <c r="E263" s="8" t="s">
        <v>12</v>
      </c>
      <c r="F263" s="8" t="s">
        <v>33</v>
      </c>
      <c r="G263" s="98" t="s">
        <v>120</v>
      </c>
      <c r="H263" s="26">
        <f>427449-300000</f>
        <v>127449</v>
      </c>
    </row>
    <row r="264" spans="1:8" ht="12.75">
      <c r="A264" s="41" t="s">
        <v>259</v>
      </c>
      <c r="B264" s="57" t="s">
        <v>11</v>
      </c>
      <c r="C264" s="7" t="s">
        <v>16</v>
      </c>
      <c r="D264" s="7"/>
      <c r="E264" s="7"/>
      <c r="F264" s="7"/>
      <c r="G264" s="133"/>
      <c r="H264" s="29">
        <f>H265+H268+H270+H273</f>
        <v>1648251</v>
      </c>
    </row>
    <row r="265" spans="1:8" ht="25.5">
      <c r="A265" s="73" t="s">
        <v>261</v>
      </c>
      <c r="B265" s="237" t="s">
        <v>11</v>
      </c>
      <c r="C265" s="238" t="s">
        <v>16</v>
      </c>
      <c r="D265" s="238" t="s">
        <v>260</v>
      </c>
      <c r="E265" s="238" t="s">
        <v>72</v>
      </c>
      <c r="F265" s="238" t="s">
        <v>33</v>
      </c>
      <c r="G265" s="239"/>
      <c r="H265" s="240">
        <f>H266+H267</f>
        <v>1368840</v>
      </c>
    </row>
    <row r="266" spans="1:8" ht="12.75">
      <c r="A266" s="208" t="s">
        <v>161</v>
      </c>
      <c r="B266" s="203" t="s">
        <v>11</v>
      </c>
      <c r="C266" s="204" t="s">
        <v>16</v>
      </c>
      <c r="D266" s="204" t="s">
        <v>260</v>
      </c>
      <c r="E266" s="204" t="s">
        <v>72</v>
      </c>
      <c r="F266" s="204" t="s">
        <v>33</v>
      </c>
      <c r="G266" s="205" t="s">
        <v>31</v>
      </c>
      <c r="H266" s="206">
        <f>978840+300000</f>
        <v>1278840</v>
      </c>
    </row>
    <row r="267" spans="1:8" ht="12.75">
      <c r="A267" s="16" t="s">
        <v>162</v>
      </c>
      <c r="B267" s="65" t="s">
        <v>11</v>
      </c>
      <c r="C267" s="8" t="s">
        <v>16</v>
      </c>
      <c r="D267" s="8" t="s">
        <v>260</v>
      </c>
      <c r="E267" s="8" t="s">
        <v>72</v>
      </c>
      <c r="F267" s="8" t="s">
        <v>8</v>
      </c>
      <c r="G267" s="98" t="s">
        <v>31</v>
      </c>
      <c r="H267" s="26">
        <v>90000</v>
      </c>
    </row>
    <row r="268" spans="1:8" ht="38.25">
      <c r="A268" s="191" t="s">
        <v>208</v>
      </c>
      <c r="B268" s="95" t="s">
        <v>11</v>
      </c>
      <c r="C268" s="43" t="s">
        <v>16</v>
      </c>
      <c r="D268" s="43" t="s">
        <v>159</v>
      </c>
      <c r="E268" s="43" t="s">
        <v>105</v>
      </c>
      <c r="F268" s="43" t="s">
        <v>33</v>
      </c>
      <c r="G268" s="100"/>
      <c r="H268" s="44">
        <f>H269</f>
        <v>117000</v>
      </c>
    </row>
    <row r="269" spans="1:8" ht="12.75">
      <c r="A269" s="16" t="s">
        <v>161</v>
      </c>
      <c r="B269" s="65" t="s">
        <v>11</v>
      </c>
      <c r="C269" s="8" t="s">
        <v>16</v>
      </c>
      <c r="D269" s="8" t="s">
        <v>159</v>
      </c>
      <c r="E269" s="8" t="s">
        <v>105</v>
      </c>
      <c r="F269" s="8" t="s">
        <v>33</v>
      </c>
      <c r="G269" s="98" t="s">
        <v>31</v>
      </c>
      <c r="H269" s="26">
        <v>117000</v>
      </c>
    </row>
    <row r="270" spans="1:8" ht="51">
      <c r="A270" s="191" t="s">
        <v>241</v>
      </c>
      <c r="B270" s="92" t="s">
        <v>11</v>
      </c>
      <c r="C270" s="43" t="s">
        <v>16</v>
      </c>
      <c r="D270" s="43" t="s">
        <v>159</v>
      </c>
      <c r="E270" s="43" t="s">
        <v>105</v>
      </c>
      <c r="F270" s="43" t="s">
        <v>8</v>
      </c>
      <c r="G270" s="100"/>
      <c r="H270" s="44">
        <f>H271</f>
        <v>13000</v>
      </c>
    </row>
    <row r="271" spans="1:8" ht="12.75">
      <c r="A271" s="16" t="s">
        <v>161</v>
      </c>
      <c r="B271" s="93" t="s">
        <v>11</v>
      </c>
      <c r="C271" s="8" t="s">
        <v>16</v>
      </c>
      <c r="D271" s="8" t="s">
        <v>159</v>
      </c>
      <c r="E271" s="8" t="s">
        <v>105</v>
      </c>
      <c r="F271" s="8" t="s">
        <v>8</v>
      </c>
      <c r="G271" s="98" t="s">
        <v>31</v>
      </c>
      <c r="H271" s="26">
        <v>13000</v>
      </c>
    </row>
    <row r="272" spans="1:8" ht="12.75">
      <c r="A272" s="48" t="s">
        <v>127</v>
      </c>
      <c r="B272" s="64" t="s">
        <v>11</v>
      </c>
      <c r="C272" s="43" t="s">
        <v>16</v>
      </c>
      <c r="D272" s="43" t="s">
        <v>58</v>
      </c>
      <c r="E272" s="43" t="s">
        <v>9</v>
      </c>
      <c r="F272" s="43" t="s">
        <v>33</v>
      </c>
      <c r="G272" s="100"/>
      <c r="H272" s="44">
        <f>H273</f>
        <v>149411</v>
      </c>
    </row>
    <row r="273" spans="1:8" ht="12.75">
      <c r="A273" s="16" t="s">
        <v>121</v>
      </c>
      <c r="B273" s="65" t="s">
        <v>11</v>
      </c>
      <c r="C273" s="8" t="s">
        <v>16</v>
      </c>
      <c r="D273" s="8" t="s">
        <v>58</v>
      </c>
      <c r="E273" s="8" t="s">
        <v>9</v>
      </c>
      <c r="F273" s="8" t="s">
        <v>33</v>
      </c>
      <c r="G273" s="98" t="s">
        <v>120</v>
      </c>
      <c r="H273" s="26">
        <v>149411</v>
      </c>
    </row>
    <row r="274" spans="1:8" ht="12.75">
      <c r="A274" s="310" t="s">
        <v>262</v>
      </c>
      <c r="B274" s="311" t="s">
        <v>12</v>
      </c>
      <c r="C274" s="312"/>
      <c r="D274" s="312"/>
      <c r="E274" s="312"/>
      <c r="F274" s="312"/>
      <c r="G274" s="313"/>
      <c r="H274" s="314">
        <f>H275</f>
        <v>1000000</v>
      </c>
    </row>
    <row r="275" spans="1:8" ht="12.75">
      <c r="A275" s="307" t="s">
        <v>263</v>
      </c>
      <c r="B275" s="308" t="s">
        <v>12</v>
      </c>
      <c r="C275" s="280" t="s">
        <v>8</v>
      </c>
      <c r="D275" s="280"/>
      <c r="E275" s="280"/>
      <c r="F275" s="309"/>
      <c r="G275" s="315"/>
      <c r="H275" s="223">
        <f>H276</f>
        <v>1000000</v>
      </c>
    </row>
    <row r="276" spans="1:8" ht="12.75">
      <c r="A276" s="207" t="s">
        <v>2</v>
      </c>
      <c r="B276" s="316" t="s">
        <v>12</v>
      </c>
      <c r="C276" s="317" t="s">
        <v>8</v>
      </c>
      <c r="D276" s="317" t="s">
        <v>264</v>
      </c>
      <c r="E276" s="317" t="s">
        <v>72</v>
      </c>
      <c r="F276" s="318" t="s">
        <v>33</v>
      </c>
      <c r="G276" s="319"/>
      <c r="H276" s="202">
        <f>H277</f>
        <v>1000000</v>
      </c>
    </row>
    <row r="277" spans="1:8" ht="12.75">
      <c r="A277" s="208" t="s">
        <v>195</v>
      </c>
      <c r="B277" s="320" t="s">
        <v>12</v>
      </c>
      <c r="C277" s="321" t="s">
        <v>8</v>
      </c>
      <c r="D277" s="321" t="s">
        <v>264</v>
      </c>
      <c r="E277" s="321" t="s">
        <v>72</v>
      </c>
      <c r="F277" s="322" t="s">
        <v>33</v>
      </c>
      <c r="G277" s="323" t="s">
        <v>194</v>
      </c>
      <c r="H277" s="206">
        <v>1000000</v>
      </c>
    </row>
    <row r="278" spans="1:8" ht="15.75">
      <c r="A278" s="79" t="s">
        <v>20</v>
      </c>
      <c r="B278" s="68" t="s">
        <v>14</v>
      </c>
      <c r="C278" s="17"/>
      <c r="D278" s="17"/>
      <c r="E278" s="17"/>
      <c r="F278" s="17"/>
      <c r="G278" s="142"/>
      <c r="H278" s="30">
        <f>H279+H283+H289+H311</f>
        <v>70369361.62</v>
      </c>
    </row>
    <row r="279" spans="1:8" ht="12.75">
      <c r="A279" s="39" t="s">
        <v>25</v>
      </c>
      <c r="B279" s="53" t="s">
        <v>14</v>
      </c>
      <c r="C279" s="7" t="s">
        <v>8</v>
      </c>
      <c r="D279" s="7"/>
      <c r="E279" s="7"/>
      <c r="F279" s="7"/>
      <c r="G279" s="133"/>
      <c r="H279" s="27">
        <f>H280</f>
        <v>3531000</v>
      </c>
    </row>
    <row r="280" spans="1:8" ht="12.75">
      <c r="A280" s="40" t="s">
        <v>73</v>
      </c>
      <c r="B280" s="52" t="s">
        <v>14</v>
      </c>
      <c r="C280" s="13" t="s">
        <v>8</v>
      </c>
      <c r="D280" s="13" t="s">
        <v>74</v>
      </c>
      <c r="E280" s="13" t="s">
        <v>33</v>
      </c>
      <c r="F280" s="13" t="s">
        <v>33</v>
      </c>
      <c r="G280" s="99"/>
      <c r="H280" s="25">
        <f>H281</f>
        <v>3531000</v>
      </c>
    </row>
    <row r="281" spans="1:8" ht="12.75">
      <c r="A281" s="48" t="s">
        <v>56</v>
      </c>
      <c r="B281" s="55" t="s">
        <v>14</v>
      </c>
      <c r="C281" s="43" t="s">
        <v>8</v>
      </c>
      <c r="D281" s="43" t="s">
        <v>74</v>
      </c>
      <c r="E281" s="43" t="s">
        <v>75</v>
      </c>
      <c r="F281" s="43" t="s">
        <v>8</v>
      </c>
      <c r="G281" s="100"/>
      <c r="H281" s="44">
        <f>H282</f>
        <v>3531000</v>
      </c>
    </row>
    <row r="282" spans="1:8" ht="12.75">
      <c r="A282" s="16" t="s">
        <v>76</v>
      </c>
      <c r="B282" s="67" t="s">
        <v>14</v>
      </c>
      <c r="C282" s="8" t="s">
        <v>8</v>
      </c>
      <c r="D282" s="8" t="s">
        <v>74</v>
      </c>
      <c r="E282" s="8" t="s">
        <v>75</v>
      </c>
      <c r="F282" s="8" t="s">
        <v>8</v>
      </c>
      <c r="G282" s="98" t="s">
        <v>32</v>
      </c>
      <c r="H282" s="26">
        <f>4400000-869000</f>
        <v>3531000</v>
      </c>
    </row>
    <row r="283" spans="1:8" ht="12.75">
      <c r="A283" s="39" t="s">
        <v>21</v>
      </c>
      <c r="B283" s="53" t="s">
        <v>14</v>
      </c>
      <c r="C283" s="7" t="s">
        <v>16</v>
      </c>
      <c r="D283" s="8"/>
      <c r="E283" s="8"/>
      <c r="F283" s="8"/>
      <c r="G283" s="98"/>
      <c r="H283" s="27">
        <f>H284+H286</f>
        <v>21413000</v>
      </c>
    </row>
    <row r="284" spans="1:8" ht="48">
      <c r="A284" s="195" t="s">
        <v>93</v>
      </c>
      <c r="B284" s="91" t="s">
        <v>14</v>
      </c>
      <c r="C284" s="87" t="s">
        <v>16</v>
      </c>
      <c r="D284" s="13" t="s">
        <v>160</v>
      </c>
      <c r="E284" s="13" t="s">
        <v>18</v>
      </c>
      <c r="F284" s="99" t="s">
        <v>33</v>
      </c>
      <c r="G284" s="99"/>
      <c r="H284" s="25">
        <f>H285</f>
        <v>20701000</v>
      </c>
    </row>
    <row r="285" spans="1:8" ht="25.5">
      <c r="A285" s="80" t="s">
        <v>165</v>
      </c>
      <c r="B285" s="54" t="s">
        <v>14</v>
      </c>
      <c r="C285" s="8" t="s">
        <v>16</v>
      </c>
      <c r="D285" s="8" t="s">
        <v>160</v>
      </c>
      <c r="E285" s="8" t="s">
        <v>18</v>
      </c>
      <c r="F285" s="8" t="s">
        <v>33</v>
      </c>
      <c r="G285" s="98" t="s">
        <v>166</v>
      </c>
      <c r="H285" s="26">
        <f>20444000+257000</f>
        <v>20701000</v>
      </c>
    </row>
    <row r="286" spans="1:8" ht="12.75">
      <c r="A286" s="23" t="s">
        <v>70</v>
      </c>
      <c r="B286" s="56" t="s">
        <v>14</v>
      </c>
      <c r="C286" s="24" t="s">
        <v>16</v>
      </c>
      <c r="D286" s="24" t="s">
        <v>54</v>
      </c>
      <c r="E286" s="24" t="s">
        <v>33</v>
      </c>
      <c r="F286" s="24" t="s">
        <v>33</v>
      </c>
      <c r="G286" s="148"/>
      <c r="H286" s="25">
        <f>H287</f>
        <v>712000</v>
      </c>
    </row>
    <row r="287" spans="1:8" ht="127.5">
      <c r="A287" s="155" t="s">
        <v>77</v>
      </c>
      <c r="B287" s="55" t="s">
        <v>14</v>
      </c>
      <c r="C287" s="43" t="s">
        <v>16</v>
      </c>
      <c r="D287" s="43" t="s">
        <v>54</v>
      </c>
      <c r="E287" s="43" t="s">
        <v>167</v>
      </c>
      <c r="F287" s="43" t="s">
        <v>9</v>
      </c>
      <c r="G287" s="100"/>
      <c r="H287" s="44">
        <f>H288</f>
        <v>712000</v>
      </c>
    </row>
    <row r="288" spans="1:8" ht="25.5">
      <c r="A288" s="16" t="s">
        <v>168</v>
      </c>
      <c r="B288" s="54" t="s">
        <v>14</v>
      </c>
      <c r="C288" s="8" t="s">
        <v>16</v>
      </c>
      <c r="D288" s="8" t="s">
        <v>54</v>
      </c>
      <c r="E288" s="8" t="s">
        <v>167</v>
      </c>
      <c r="F288" s="8" t="s">
        <v>9</v>
      </c>
      <c r="G288" s="98" t="s">
        <v>183</v>
      </c>
      <c r="H288" s="31">
        <v>712000</v>
      </c>
    </row>
    <row r="289" spans="1:8" ht="12.75">
      <c r="A289" s="39" t="s">
        <v>22</v>
      </c>
      <c r="B289" s="53" t="s">
        <v>14</v>
      </c>
      <c r="C289" s="7" t="s">
        <v>18</v>
      </c>
      <c r="D289" s="8"/>
      <c r="E289" s="8"/>
      <c r="F289" s="8"/>
      <c r="G289" s="98"/>
      <c r="H289" s="27">
        <f>H290+H294+H297+H301+H306</f>
        <v>13605380.959999999</v>
      </c>
    </row>
    <row r="290" spans="1:8" ht="12.75">
      <c r="A290" s="40" t="s">
        <v>220</v>
      </c>
      <c r="B290" s="247" t="s">
        <v>14</v>
      </c>
      <c r="C290" s="248" t="s">
        <v>18</v>
      </c>
      <c r="D290" s="248" t="s">
        <v>221</v>
      </c>
      <c r="E290" s="248" t="s">
        <v>33</v>
      </c>
      <c r="F290" s="13" t="s">
        <v>33</v>
      </c>
      <c r="G290" s="99"/>
      <c r="H290" s="25">
        <f>H291</f>
        <v>2115561.72</v>
      </c>
    </row>
    <row r="291" spans="1:8" ht="12.75">
      <c r="A291" s="48" t="s">
        <v>222</v>
      </c>
      <c r="B291" s="249" t="s">
        <v>14</v>
      </c>
      <c r="C291" s="250" t="s">
        <v>18</v>
      </c>
      <c r="D291" s="250" t="s">
        <v>221</v>
      </c>
      <c r="E291" s="250" t="s">
        <v>223</v>
      </c>
      <c r="F291" s="43" t="s">
        <v>224</v>
      </c>
      <c r="G291" s="100"/>
      <c r="H291" s="44">
        <f>H292+H293</f>
        <v>2115561.72</v>
      </c>
    </row>
    <row r="292" spans="1:8" ht="12.75">
      <c r="A292" s="16" t="s">
        <v>103</v>
      </c>
      <c r="B292" s="251" t="s">
        <v>14</v>
      </c>
      <c r="C292" s="252" t="s">
        <v>18</v>
      </c>
      <c r="D292" s="252" t="s">
        <v>221</v>
      </c>
      <c r="E292" s="252" t="s">
        <v>223</v>
      </c>
      <c r="F292" s="8" t="s">
        <v>224</v>
      </c>
      <c r="G292" s="98" t="s">
        <v>32</v>
      </c>
      <c r="H292" s="26">
        <f>2115561.72-H293</f>
        <v>1502256.7200000002</v>
      </c>
    </row>
    <row r="293" spans="1:8" ht="12.75">
      <c r="A293" s="74" t="s">
        <v>218</v>
      </c>
      <c r="B293" s="251" t="s">
        <v>14</v>
      </c>
      <c r="C293" s="252" t="s">
        <v>18</v>
      </c>
      <c r="D293" s="252" t="s">
        <v>221</v>
      </c>
      <c r="E293" s="252" t="s">
        <v>223</v>
      </c>
      <c r="F293" s="8" t="s">
        <v>224</v>
      </c>
      <c r="G293" s="98" t="s">
        <v>32</v>
      </c>
      <c r="H293" s="26">
        <v>613305</v>
      </c>
    </row>
    <row r="294" spans="1:8" ht="12.75">
      <c r="A294" s="23" t="s">
        <v>70</v>
      </c>
      <c r="B294" s="56" t="s">
        <v>14</v>
      </c>
      <c r="C294" s="24" t="s">
        <v>18</v>
      </c>
      <c r="D294" s="24" t="s">
        <v>54</v>
      </c>
      <c r="E294" s="24" t="s">
        <v>33</v>
      </c>
      <c r="F294" s="24" t="s">
        <v>33</v>
      </c>
      <c r="G294" s="148"/>
      <c r="H294" s="25">
        <f>H295</f>
        <v>38000</v>
      </c>
    </row>
    <row r="295" spans="1:8" ht="25.5">
      <c r="A295" s="48" t="s">
        <v>87</v>
      </c>
      <c r="B295" s="55" t="s">
        <v>14</v>
      </c>
      <c r="C295" s="43" t="s">
        <v>18</v>
      </c>
      <c r="D295" s="43" t="s">
        <v>54</v>
      </c>
      <c r="E295" s="43" t="s">
        <v>163</v>
      </c>
      <c r="F295" s="43" t="s">
        <v>16</v>
      </c>
      <c r="G295" s="100"/>
      <c r="H295" s="44">
        <f>H296</f>
        <v>38000</v>
      </c>
    </row>
    <row r="296" spans="1:8" ht="12.75">
      <c r="A296" s="16" t="s">
        <v>103</v>
      </c>
      <c r="B296" s="54" t="s">
        <v>14</v>
      </c>
      <c r="C296" s="8" t="s">
        <v>18</v>
      </c>
      <c r="D296" s="8" t="s">
        <v>54</v>
      </c>
      <c r="E296" s="8" t="s">
        <v>163</v>
      </c>
      <c r="F296" s="8" t="s">
        <v>16</v>
      </c>
      <c r="G296" s="98" t="s">
        <v>32</v>
      </c>
      <c r="H296" s="31">
        <v>38000</v>
      </c>
    </row>
    <row r="297" spans="1:8" ht="12.75">
      <c r="A297" s="40" t="s">
        <v>225</v>
      </c>
      <c r="B297" s="247" t="s">
        <v>14</v>
      </c>
      <c r="C297" s="248" t="s">
        <v>18</v>
      </c>
      <c r="D297" s="248" t="s">
        <v>226</v>
      </c>
      <c r="E297" s="248" t="s">
        <v>33</v>
      </c>
      <c r="F297" s="13" t="s">
        <v>33</v>
      </c>
      <c r="G297" s="99"/>
      <c r="H297" s="25">
        <f>H298</f>
        <v>4633317.19</v>
      </c>
    </row>
    <row r="298" spans="1:8" ht="12.75">
      <c r="A298" s="48" t="s">
        <v>227</v>
      </c>
      <c r="B298" s="253" t="s">
        <v>14</v>
      </c>
      <c r="C298" s="250" t="s">
        <v>18</v>
      </c>
      <c r="D298" s="250" t="s">
        <v>226</v>
      </c>
      <c r="E298" s="250" t="s">
        <v>60</v>
      </c>
      <c r="F298" s="43" t="s">
        <v>8</v>
      </c>
      <c r="G298" s="100"/>
      <c r="H298" s="44">
        <f>H299+H300</f>
        <v>4633317.19</v>
      </c>
    </row>
    <row r="299" spans="1:8" ht="12.75">
      <c r="A299" s="193" t="s">
        <v>218</v>
      </c>
      <c r="B299" s="254" t="s">
        <v>14</v>
      </c>
      <c r="C299" s="252" t="s">
        <v>18</v>
      </c>
      <c r="D299" s="252" t="s">
        <v>226</v>
      </c>
      <c r="E299" s="252" t="s">
        <v>60</v>
      </c>
      <c r="F299" s="8" t="s">
        <v>8</v>
      </c>
      <c r="G299" s="98" t="s">
        <v>32</v>
      </c>
      <c r="H299" s="26">
        <v>1245195</v>
      </c>
    </row>
    <row r="300" spans="1:8" ht="12.75">
      <c r="A300" s="16" t="s">
        <v>103</v>
      </c>
      <c r="B300" s="254" t="s">
        <v>14</v>
      </c>
      <c r="C300" s="252" t="s">
        <v>18</v>
      </c>
      <c r="D300" s="252" t="s">
        <v>226</v>
      </c>
      <c r="E300" s="252" t="s">
        <v>60</v>
      </c>
      <c r="F300" s="8" t="s">
        <v>8</v>
      </c>
      <c r="G300" s="98" t="s">
        <v>32</v>
      </c>
      <c r="H300" s="26">
        <f>4633317.19-H299</f>
        <v>3388122.1900000004</v>
      </c>
    </row>
    <row r="301" spans="1:8" ht="12.75">
      <c r="A301" s="40" t="s">
        <v>150</v>
      </c>
      <c r="B301" s="52" t="s">
        <v>14</v>
      </c>
      <c r="C301" s="13" t="s">
        <v>18</v>
      </c>
      <c r="D301" s="13" t="s">
        <v>151</v>
      </c>
      <c r="E301" s="13" t="s">
        <v>33</v>
      </c>
      <c r="F301" s="13" t="s">
        <v>33</v>
      </c>
      <c r="G301" s="99"/>
      <c r="H301" s="25">
        <f>H302</f>
        <v>6060433.47</v>
      </c>
    </row>
    <row r="302" spans="1:8" ht="25.5">
      <c r="A302" s="48" t="s">
        <v>152</v>
      </c>
      <c r="B302" s="55" t="s">
        <v>14</v>
      </c>
      <c r="C302" s="43" t="s">
        <v>18</v>
      </c>
      <c r="D302" s="43" t="s">
        <v>151</v>
      </c>
      <c r="E302" s="43" t="s">
        <v>16</v>
      </c>
      <c r="F302" s="43" t="s">
        <v>33</v>
      </c>
      <c r="G302" s="100"/>
      <c r="H302" s="44">
        <f>H303+H304+H305</f>
        <v>6060433.47</v>
      </c>
    </row>
    <row r="303" spans="1:8" ht="12.75">
      <c r="A303" s="193" t="s">
        <v>103</v>
      </c>
      <c r="B303" s="67" t="s">
        <v>14</v>
      </c>
      <c r="C303" s="8" t="s">
        <v>18</v>
      </c>
      <c r="D303" s="8" t="s">
        <v>151</v>
      </c>
      <c r="E303" s="8" t="s">
        <v>16</v>
      </c>
      <c r="F303" s="8" t="s">
        <v>33</v>
      </c>
      <c r="G303" s="98" t="s">
        <v>32</v>
      </c>
      <c r="H303" s="26">
        <v>2842000</v>
      </c>
    </row>
    <row r="304" spans="1:8" ht="12.75">
      <c r="A304" s="16" t="s">
        <v>213</v>
      </c>
      <c r="B304" s="67" t="s">
        <v>14</v>
      </c>
      <c r="C304" s="8" t="s">
        <v>18</v>
      </c>
      <c r="D304" s="8" t="s">
        <v>151</v>
      </c>
      <c r="E304" s="8" t="s">
        <v>16</v>
      </c>
      <c r="F304" s="8" t="s">
        <v>33</v>
      </c>
      <c r="G304" s="98" t="s">
        <v>194</v>
      </c>
      <c r="H304" s="26">
        <v>2958000</v>
      </c>
    </row>
    <row r="305" spans="1:8" ht="12.75">
      <c r="A305" s="193" t="s">
        <v>218</v>
      </c>
      <c r="B305" s="67" t="s">
        <v>14</v>
      </c>
      <c r="C305" s="8" t="s">
        <v>18</v>
      </c>
      <c r="D305" s="8" t="s">
        <v>151</v>
      </c>
      <c r="E305" s="8" t="s">
        <v>16</v>
      </c>
      <c r="F305" s="8" t="s">
        <v>33</v>
      </c>
      <c r="G305" s="98" t="s">
        <v>32</v>
      </c>
      <c r="H305" s="26">
        <v>260433.47</v>
      </c>
    </row>
    <row r="306" spans="1:8" ht="12.75">
      <c r="A306" s="82" t="s">
        <v>59</v>
      </c>
      <c r="B306" s="63" t="s">
        <v>14</v>
      </c>
      <c r="C306" s="20" t="s">
        <v>18</v>
      </c>
      <c r="D306" s="20" t="s">
        <v>58</v>
      </c>
      <c r="E306" s="20" t="s">
        <v>33</v>
      </c>
      <c r="F306" s="20" t="s">
        <v>33</v>
      </c>
      <c r="G306" s="140"/>
      <c r="H306" s="25">
        <f>H307+H309</f>
        <v>758068.58</v>
      </c>
    </row>
    <row r="307" spans="1:8" ht="12.75">
      <c r="A307" s="48" t="s">
        <v>81</v>
      </c>
      <c r="B307" s="69" t="s">
        <v>14</v>
      </c>
      <c r="C307" s="50" t="s">
        <v>18</v>
      </c>
      <c r="D307" s="50" t="s">
        <v>58</v>
      </c>
      <c r="E307" s="51" t="s">
        <v>15</v>
      </c>
      <c r="F307" s="51" t="s">
        <v>33</v>
      </c>
      <c r="G307" s="149"/>
      <c r="H307" s="44">
        <f>H308</f>
        <v>560000</v>
      </c>
    </row>
    <row r="308" spans="1:8" ht="25.5">
      <c r="A308" s="16" t="s">
        <v>168</v>
      </c>
      <c r="B308" s="54" t="s">
        <v>14</v>
      </c>
      <c r="C308" s="8" t="s">
        <v>18</v>
      </c>
      <c r="D308" s="8" t="s">
        <v>58</v>
      </c>
      <c r="E308" s="8" t="s">
        <v>15</v>
      </c>
      <c r="F308" s="8" t="s">
        <v>33</v>
      </c>
      <c r="G308" s="98" t="s">
        <v>183</v>
      </c>
      <c r="H308" s="115">
        <f>640000-80000</f>
        <v>560000</v>
      </c>
    </row>
    <row r="309" spans="1:8" ht="12.75">
      <c r="A309" s="48" t="s">
        <v>191</v>
      </c>
      <c r="B309" s="69" t="s">
        <v>14</v>
      </c>
      <c r="C309" s="50" t="s">
        <v>18</v>
      </c>
      <c r="D309" s="50" t="s">
        <v>58</v>
      </c>
      <c r="E309" s="51" t="s">
        <v>60</v>
      </c>
      <c r="F309" s="51" t="s">
        <v>33</v>
      </c>
      <c r="G309" s="149"/>
      <c r="H309" s="44">
        <f>H310</f>
        <v>198068.58</v>
      </c>
    </row>
    <row r="310" spans="1:8" ht="12.75">
      <c r="A310" s="114" t="s">
        <v>80</v>
      </c>
      <c r="B310" s="54" t="s">
        <v>14</v>
      </c>
      <c r="C310" s="8" t="s">
        <v>18</v>
      </c>
      <c r="D310" s="8" t="s">
        <v>58</v>
      </c>
      <c r="E310" s="8" t="s">
        <v>60</v>
      </c>
      <c r="F310" s="8" t="s">
        <v>33</v>
      </c>
      <c r="G310" s="98" t="s">
        <v>88</v>
      </c>
      <c r="H310" s="115">
        <v>198068.58</v>
      </c>
    </row>
    <row r="311" spans="1:8" ht="12.75">
      <c r="A311" s="39" t="s">
        <v>128</v>
      </c>
      <c r="B311" s="53" t="s">
        <v>14</v>
      </c>
      <c r="C311" s="7" t="s">
        <v>19</v>
      </c>
      <c r="D311" s="12"/>
      <c r="E311" s="12"/>
      <c r="F311" s="12"/>
      <c r="G311" s="151"/>
      <c r="H311" s="27">
        <f>H312+H315+H317+H321+H325</f>
        <v>31819980.66</v>
      </c>
    </row>
    <row r="312" spans="1:8" ht="63.75">
      <c r="A312" s="48" t="s">
        <v>184</v>
      </c>
      <c r="B312" s="64" t="s">
        <v>14</v>
      </c>
      <c r="C312" s="46" t="s">
        <v>19</v>
      </c>
      <c r="D312" s="43" t="s">
        <v>160</v>
      </c>
      <c r="E312" s="43" t="s">
        <v>8</v>
      </c>
      <c r="F312" s="43" t="s">
        <v>33</v>
      </c>
      <c r="G312" s="145"/>
      <c r="H312" s="44">
        <f>H313+H314</f>
        <v>17962000</v>
      </c>
    </row>
    <row r="313" spans="1:8" ht="12.75">
      <c r="A313" s="16" t="s">
        <v>76</v>
      </c>
      <c r="B313" s="65" t="s">
        <v>14</v>
      </c>
      <c r="C313" s="9" t="s">
        <v>19</v>
      </c>
      <c r="D313" s="8" t="s">
        <v>160</v>
      </c>
      <c r="E313" s="8" t="s">
        <v>8</v>
      </c>
      <c r="F313" s="8" t="s">
        <v>33</v>
      </c>
      <c r="G313" s="146" t="s">
        <v>32</v>
      </c>
      <c r="H313" s="26">
        <f>17881000+81000</f>
        <v>17962000</v>
      </c>
    </row>
    <row r="314" spans="1:8" ht="12.75">
      <c r="A314" s="16" t="s">
        <v>218</v>
      </c>
      <c r="B314" s="65" t="s">
        <v>14</v>
      </c>
      <c r="C314" s="9" t="s">
        <v>19</v>
      </c>
      <c r="D314" s="8" t="s">
        <v>160</v>
      </c>
      <c r="E314" s="8" t="s">
        <v>8</v>
      </c>
      <c r="F314" s="8" t="s">
        <v>33</v>
      </c>
      <c r="G314" s="146" t="s">
        <v>32</v>
      </c>
      <c r="H314" s="26"/>
    </row>
    <row r="315" spans="1:8" ht="12.75">
      <c r="A315" s="155" t="s">
        <v>129</v>
      </c>
      <c r="B315" s="64" t="s">
        <v>14</v>
      </c>
      <c r="C315" s="46" t="s">
        <v>19</v>
      </c>
      <c r="D315" s="43" t="s">
        <v>160</v>
      </c>
      <c r="E315" s="43" t="s">
        <v>9</v>
      </c>
      <c r="F315" s="43" t="s">
        <v>33</v>
      </c>
      <c r="G315" s="145"/>
      <c r="H315" s="44">
        <f>H316</f>
        <v>688000</v>
      </c>
    </row>
    <row r="316" spans="1:8" ht="12.75">
      <c r="A316" s="114" t="s">
        <v>80</v>
      </c>
      <c r="B316" s="65" t="s">
        <v>14</v>
      </c>
      <c r="C316" s="9" t="s">
        <v>19</v>
      </c>
      <c r="D316" s="8" t="s">
        <v>160</v>
      </c>
      <c r="E316" s="8" t="s">
        <v>9</v>
      </c>
      <c r="F316" s="8" t="s">
        <v>33</v>
      </c>
      <c r="G316" s="146" t="s">
        <v>88</v>
      </c>
      <c r="H316" s="26">
        <v>688000</v>
      </c>
    </row>
    <row r="317" spans="1:8" ht="51">
      <c r="A317" s="48" t="s">
        <v>104</v>
      </c>
      <c r="B317" s="64" t="s">
        <v>14</v>
      </c>
      <c r="C317" s="46" t="s">
        <v>19</v>
      </c>
      <c r="D317" s="43" t="s">
        <v>160</v>
      </c>
      <c r="E317" s="43" t="s">
        <v>10</v>
      </c>
      <c r="F317" s="43" t="s">
        <v>33</v>
      </c>
      <c r="G317" s="145"/>
      <c r="H317" s="44">
        <f>SUM(H318:H320)</f>
        <v>2494674.23</v>
      </c>
    </row>
    <row r="318" spans="1:8" ht="12.75">
      <c r="A318" s="16" t="s">
        <v>76</v>
      </c>
      <c r="B318" s="65" t="s">
        <v>14</v>
      </c>
      <c r="C318" s="9" t="s">
        <v>19</v>
      </c>
      <c r="D318" s="8" t="s">
        <v>160</v>
      </c>
      <c r="E318" s="8" t="s">
        <v>10</v>
      </c>
      <c r="F318" s="8" t="s">
        <v>33</v>
      </c>
      <c r="G318" s="146" t="s">
        <v>32</v>
      </c>
      <c r="H318" s="26">
        <v>2273000</v>
      </c>
    </row>
    <row r="319" spans="1:8" ht="12.75">
      <c r="A319" s="16" t="s">
        <v>218</v>
      </c>
      <c r="B319" s="65" t="s">
        <v>14</v>
      </c>
      <c r="C319" s="9" t="s">
        <v>19</v>
      </c>
      <c r="D319" s="8" t="s">
        <v>160</v>
      </c>
      <c r="E319" s="8" t="s">
        <v>10</v>
      </c>
      <c r="F319" s="8" t="s">
        <v>33</v>
      </c>
      <c r="G319" s="146" t="s">
        <v>32</v>
      </c>
      <c r="H319" s="26">
        <v>132674.23</v>
      </c>
    </row>
    <row r="320" spans="1:8" ht="25.5">
      <c r="A320" s="16" t="s">
        <v>168</v>
      </c>
      <c r="B320" s="65" t="s">
        <v>14</v>
      </c>
      <c r="C320" s="9" t="s">
        <v>19</v>
      </c>
      <c r="D320" s="8" t="s">
        <v>160</v>
      </c>
      <c r="E320" s="8" t="s">
        <v>10</v>
      </c>
      <c r="F320" s="8" t="s">
        <v>33</v>
      </c>
      <c r="G320" s="146" t="s">
        <v>183</v>
      </c>
      <c r="H320" s="26">
        <v>89000</v>
      </c>
    </row>
    <row r="321" spans="1:8" ht="12.75">
      <c r="A321" s="23" t="s">
        <v>70</v>
      </c>
      <c r="B321" s="56" t="s">
        <v>14</v>
      </c>
      <c r="C321" s="24" t="s">
        <v>19</v>
      </c>
      <c r="D321" s="24" t="s">
        <v>54</v>
      </c>
      <c r="E321" s="24" t="s">
        <v>33</v>
      </c>
      <c r="F321" s="24" t="s">
        <v>33</v>
      </c>
      <c r="G321" s="148"/>
      <c r="H321" s="25">
        <f>H322</f>
        <v>8972172</v>
      </c>
    </row>
    <row r="322" spans="1:8" ht="38.25">
      <c r="A322" s="81" t="s">
        <v>66</v>
      </c>
      <c r="B322" s="49" t="s">
        <v>14</v>
      </c>
      <c r="C322" s="47" t="s">
        <v>19</v>
      </c>
      <c r="D322" s="200" t="s">
        <v>54</v>
      </c>
      <c r="E322" s="200" t="s">
        <v>185</v>
      </c>
      <c r="F322" s="200" t="s">
        <v>19</v>
      </c>
      <c r="G322" s="209"/>
      <c r="H322" s="202">
        <f>H323+H324</f>
        <v>8972172</v>
      </c>
    </row>
    <row r="323" spans="1:8" ht="12.75">
      <c r="A323" s="16" t="s">
        <v>76</v>
      </c>
      <c r="B323" s="70" t="s">
        <v>14</v>
      </c>
      <c r="C323" s="15" t="s">
        <v>19</v>
      </c>
      <c r="D323" s="204" t="s">
        <v>54</v>
      </c>
      <c r="E323" s="204" t="s">
        <v>185</v>
      </c>
      <c r="F323" s="204" t="s">
        <v>19</v>
      </c>
      <c r="G323" s="210" t="s">
        <v>32</v>
      </c>
      <c r="H323" s="206">
        <v>6067000</v>
      </c>
    </row>
    <row r="324" spans="1:8" ht="12.75">
      <c r="A324" s="16" t="s">
        <v>218</v>
      </c>
      <c r="B324" s="70" t="s">
        <v>14</v>
      </c>
      <c r="C324" s="15" t="s">
        <v>19</v>
      </c>
      <c r="D324" s="204" t="s">
        <v>54</v>
      </c>
      <c r="E324" s="204" t="s">
        <v>185</v>
      </c>
      <c r="F324" s="204" t="s">
        <v>19</v>
      </c>
      <c r="G324" s="210" t="s">
        <v>32</v>
      </c>
      <c r="H324" s="206">
        <v>2905172</v>
      </c>
    </row>
    <row r="325" spans="1:8" ht="25.5">
      <c r="A325" s="155" t="s">
        <v>169</v>
      </c>
      <c r="B325" s="64" t="s">
        <v>14</v>
      </c>
      <c r="C325" s="46" t="s">
        <v>19</v>
      </c>
      <c r="D325" s="43" t="s">
        <v>159</v>
      </c>
      <c r="E325" s="43" t="s">
        <v>14</v>
      </c>
      <c r="F325" s="43" t="s">
        <v>33</v>
      </c>
      <c r="G325" s="145"/>
      <c r="H325" s="44">
        <f>SUM(H326:H328)</f>
        <v>1703134.43</v>
      </c>
    </row>
    <row r="326" spans="1:8" ht="12.75">
      <c r="A326" s="16" t="s">
        <v>76</v>
      </c>
      <c r="B326" s="65" t="s">
        <v>14</v>
      </c>
      <c r="C326" s="9" t="s">
        <v>19</v>
      </c>
      <c r="D326" s="8" t="s">
        <v>159</v>
      </c>
      <c r="E326" s="8" t="s">
        <v>14</v>
      </c>
      <c r="F326" s="8" t="s">
        <v>33</v>
      </c>
      <c r="G326" s="146" t="s">
        <v>32</v>
      </c>
      <c r="H326" s="26">
        <v>592000</v>
      </c>
    </row>
    <row r="327" spans="1:8" ht="12.75">
      <c r="A327" s="16" t="s">
        <v>218</v>
      </c>
      <c r="B327" s="65" t="s">
        <v>14</v>
      </c>
      <c r="C327" s="9" t="s">
        <v>19</v>
      </c>
      <c r="D327" s="8" t="s">
        <v>159</v>
      </c>
      <c r="E327" s="8" t="s">
        <v>14</v>
      </c>
      <c r="F327" s="8" t="s">
        <v>33</v>
      </c>
      <c r="G327" s="146" t="s">
        <v>32</v>
      </c>
      <c r="H327" s="26">
        <v>192134.43</v>
      </c>
    </row>
    <row r="328" spans="1:8" ht="12.75">
      <c r="A328" s="16" t="s">
        <v>213</v>
      </c>
      <c r="B328" s="65" t="s">
        <v>14</v>
      </c>
      <c r="C328" s="9" t="s">
        <v>19</v>
      </c>
      <c r="D328" s="8" t="s">
        <v>159</v>
      </c>
      <c r="E328" s="8" t="s">
        <v>14</v>
      </c>
      <c r="F328" s="8" t="s">
        <v>33</v>
      </c>
      <c r="G328" s="146" t="s">
        <v>194</v>
      </c>
      <c r="H328" s="26">
        <v>919000</v>
      </c>
    </row>
    <row r="329" spans="1:8" ht="12.75">
      <c r="A329" s="161" t="s">
        <v>130</v>
      </c>
      <c r="B329" s="162" t="s">
        <v>60</v>
      </c>
      <c r="C329" s="123"/>
      <c r="D329" s="110"/>
      <c r="E329" s="110"/>
      <c r="F329" s="110"/>
      <c r="G329" s="163"/>
      <c r="H329" s="164">
        <f>H330</f>
        <v>330000</v>
      </c>
    </row>
    <row r="330" spans="1:8" ht="12.75">
      <c r="A330" s="165" t="s">
        <v>139</v>
      </c>
      <c r="B330" s="94" t="s">
        <v>60</v>
      </c>
      <c r="C330" s="10" t="s">
        <v>15</v>
      </c>
      <c r="D330" s="7"/>
      <c r="E330" s="7"/>
      <c r="F330" s="7"/>
      <c r="G330" s="143"/>
      <c r="H330" s="27">
        <f>H331</f>
        <v>330000</v>
      </c>
    </row>
    <row r="331" spans="1:8" ht="12.75">
      <c r="A331" s="82" t="s">
        <v>59</v>
      </c>
      <c r="B331" s="63" t="s">
        <v>60</v>
      </c>
      <c r="C331" s="20" t="s">
        <v>15</v>
      </c>
      <c r="D331" s="20" t="s">
        <v>58</v>
      </c>
      <c r="E331" s="20" t="s">
        <v>33</v>
      </c>
      <c r="F331" s="20" t="s">
        <v>33</v>
      </c>
      <c r="G331" s="140"/>
      <c r="H331" s="25">
        <f>H332</f>
        <v>330000</v>
      </c>
    </row>
    <row r="332" spans="1:8" ht="25.5">
      <c r="A332" s="48" t="s">
        <v>131</v>
      </c>
      <c r="B332" s="69" t="s">
        <v>60</v>
      </c>
      <c r="C332" s="50" t="s">
        <v>15</v>
      </c>
      <c r="D332" s="50" t="s">
        <v>58</v>
      </c>
      <c r="E332" s="51" t="s">
        <v>18</v>
      </c>
      <c r="F332" s="51" t="s">
        <v>33</v>
      </c>
      <c r="G332" s="149"/>
      <c r="H332" s="44">
        <f>H333</f>
        <v>330000</v>
      </c>
    </row>
    <row r="333" spans="1:8" ht="25.5">
      <c r="A333" s="16" t="s">
        <v>5</v>
      </c>
      <c r="B333" s="54" t="s">
        <v>60</v>
      </c>
      <c r="C333" s="8" t="s">
        <v>15</v>
      </c>
      <c r="D333" s="8" t="s">
        <v>58</v>
      </c>
      <c r="E333" s="8" t="s">
        <v>18</v>
      </c>
      <c r="F333" s="8" t="s">
        <v>33</v>
      </c>
      <c r="G333" s="98" t="s">
        <v>83</v>
      </c>
      <c r="H333" s="115">
        <f>396000-60000-6000</f>
        <v>330000</v>
      </c>
    </row>
    <row r="334" spans="1:8" ht="20.25" customHeight="1">
      <c r="A334" s="125" t="s">
        <v>132</v>
      </c>
      <c r="B334" s="123" t="s">
        <v>13</v>
      </c>
      <c r="C334" s="123"/>
      <c r="D334" s="110"/>
      <c r="E334" s="110"/>
      <c r="F334" s="110"/>
      <c r="G334" s="163"/>
      <c r="H334" s="164">
        <f>H335</f>
        <v>600000</v>
      </c>
    </row>
    <row r="335" spans="1:8" ht="12.75">
      <c r="A335" s="165" t="s">
        <v>52</v>
      </c>
      <c r="B335" s="94" t="s">
        <v>13</v>
      </c>
      <c r="C335" s="10" t="s">
        <v>16</v>
      </c>
      <c r="D335" s="7"/>
      <c r="E335" s="7"/>
      <c r="F335" s="7"/>
      <c r="G335" s="143"/>
      <c r="H335" s="27">
        <f>H336</f>
        <v>600000</v>
      </c>
    </row>
    <row r="336" spans="1:8" ht="25.5">
      <c r="A336" s="224" t="s">
        <v>133</v>
      </c>
      <c r="B336" s="186" t="s">
        <v>13</v>
      </c>
      <c r="C336" s="20" t="s">
        <v>16</v>
      </c>
      <c r="D336" s="20" t="s">
        <v>30</v>
      </c>
      <c r="E336" s="20" t="s">
        <v>33</v>
      </c>
      <c r="F336" s="20" t="s">
        <v>33</v>
      </c>
      <c r="G336" s="140"/>
      <c r="H336" s="25">
        <f>H337</f>
        <v>600000</v>
      </c>
    </row>
    <row r="337" spans="1:8" ht="25.5">
      <c r="A337" s="74" t="s">
        <v>172</v>
      </c>
      <c r="B337" s="54" t="s">
        <v>13</v>
      </c>
      <c r="C337" s="8" t="s">
        <v>16</v>
      </c>
      <c r="D337" s="8" t="s">
        <v>30</v>
      </c>
      <c r="E337" s="8" t="s">
        <v>33</v>
      </c>
      <c r="F337" s="8" t="s">
        <v>33</v>
      </c>
      <c r="G337" s="98" t="s">
        <v>100</v>
      </c>
      <c r="H337" s="115">
        <v>600000</v>
      </c>
    </row>
    <row r="338" spans="1:8" ht="31.5">
      <c r="A338" s="170" t="s">
        <v>122</v>
      </c>
      <c r="B338" s="166" t="s">
        <v>105</v>
      </c>
      <c r="C338" s="167"/>
      <c r="D338" s="167"/>
      <c r="E338" s="167"/>
      <c r="F338" s="167"/>
      <c r="G338" s="168"/>
      <c r="H338" s="169">
        <f>H339</f>
        <v>2135000</v>
      </c>
    </row>
    <row r="339" spans="1:8" ht="12.75">
      <c r="A339" s="171" t="s">
        <v>134</v>
      </c>
      <c r="B339" s="53" t="s">
        <v>105</v>
      </c>
      <c r="C339" s="21" t="s">
        <v>8</v>
      </c>
      <c r="D339" s="21"/>
      <c r="E339" s="21"/>
      <c r="F339" s="21"/>
      <c r="G339" s="127"/>
      <c r="H339" s="172">
        <f>H340</f>
        <v>2135000</v>
      </c>
    </row>
    <row r="340" spans="1:8" ht="12.75">
      <c r="A340" s="159" t="s">
        <v>141</v>
      </c>
      <c r="B340" s="55" t="s">
        <v>105</v>
      </c>
      <c r="C340" s="43" t="s">
        <v>8</v>
      </c>
      <c r="D340" s="43" t="s">
        <v>123</v>
      </c>
      <c r="E340" s="43" t="s">
        <v>18</v>
      </c>
      <c r="F340" s="43" t="s">
        <v>33</v>
      </c>
      <c r="G340" s="100"/>
      <c r="H340" s="173">
        <f>H341</f>
        <v>2135000</v>
      </c>
    </row>
    <row r="341" spans="1:8" ht="12.75">
      <c r="A341" s="150" t="s">
        <v>91</v>
      </c>
      <c r="B341" s="54" t="s">
        <v>105</v>
      </c>
      <c r="C341" s="8" t="s">
        <v>8</v>
      </c>
      <c r="D341" s="8" t="s">
        <v>123</v>
      </c>
      <c r="E341" s="8" t="s">
        <v>18</v>
      </c>
      <c r="F341" s="8" t="s">
        <v>33</v>
      </c>
      <c r="G341" s="98" t="s">
        <v>92</v>
      </c>
      <c r="H341" s="115">
        <f>2400000-265000</f>
        <v>2135000</v>
      </c>
    </row>
    <row r="342" spans="1:8" ht="38.25">
      <c r="A342" s="125" t="s">
        <v>135</v>
      </c>
      <c r="B342" s="109" t="s">
        <v>67</v>
      </c>
      <c r="C342" s="110"/>
      <c r="D342" s="110"/>
      <c r="E342" s="110"/>
      <c r="F342" s="110"/>
      <c r="G342" s="141"/>
      <c r="H342" s="164">
        <f>H343+H349</f>
        <v>12310000</v>
      </c>
    </row>
    <row r="343" spans="1:8" ht="25.5">
      <c r="A343" s="84" t="s">
        <v>136</v>
      </c>
      <c r="B343" s="108" t="s">
        <v>67</v>
      </c>
      <c r="C343" s="112" t="s">
        <v>8</v>
      </c>
      <c r="D343" s="90"/>
      <c r="E343" s="34"/>
      <c r="F343" s="34"/>
      <c r="G343" s="152"/>
      <c r="H343" s="27">
        <f>H344</f>
        <v>9615000</v>
      </c>
    </row>
    <row r="344" spans="1:8" ht="12.75">
      <c r="A344" s="83" t="s">
        <v>84</v>
      </c>
      <c r="B344" s="111" t="s">
        <v>67</v>
      </c>
      <c r="C344" s="101" t="s">
        <v>8</v>
      </c>
      <c r="D344" s="102" t="s">
        <v>85</v>
      </c>
      <c r="E344" s="101" t="s">
        <v>33</v>
      </c>
      <c r="F344" s="96" t="s">
        <v>33</v>
      </c>
      <c r="G344" s="130"/>
      <c r="H344" s="25">
        <f>H345+H347</f>
        <v>9615000</v>
      </c>
    </row>
    <row r="345" spans="1:8" ht="12.75">
      <c r="A345" s="107" t="s">
        <v>96</v>
      </c>
      <c r="B345" s="103" t="s">
        <v>67</v>
      </c>
      <c r="C345" s="106" t="s">
        <v>8</v>
      </c>
      <c r="D345" s="104" t="s">
        <v>85</v>
      </c>
      <c r="E345" s="106" t="s">
        <v>8</v>
      </c>
      <c r="F345" s="95" t="s">
        <v>69</v>
      </c>
      <c r="G345" s="128"/>
      <c r="H345" s="44">
        <f>H346</f>
        <v>4000000</v>
      </c>
    </row>
    <row r="346" spans="1:8" ht="12.75">
      <c r="A346" s="126" t="s">
        <v>94</v>
      </c>
      <c r="B346" s="6" t="s">
        <v>67</v>
      </c>
      <c r="C346" s="32" t="s">
        <v>8</v>
      </c>
      <c r="D346" s="42" t="s">
        <v>85</v>
      </c>
      <c r="E346" s="33" t="s">
        <v>8</v>
      </c>
      <c r="F346" s="33" t="s">
        <v>69</v>
      </c>
      <c r="G346" s="129" t="s">
        <v>89</v>
      </c>
      <c r="H346" s="35">
        <v>4000000</v>
      </c>
    </row>
    <row r="347" spans="1:8" ht="25.5">
      <c r="A347" s="105" t="s">
        <v>95</v>
      </c>
      <c r="B347" s="103" t="s">
        <v>67</v>
      </c>
      <c r="C347" s="106" t="s">
        <v>8</v>
      </c>
      <c r="D347" s="104" t="s">
        <v>85</v>
      </c>
      <c r="E347" s="106" t="s">
        <v>8</v>
      </c>
      <c r="F347" s="95" t="s">
        <v>106</v>
      </c>
      <c r="G347" s="128"/>
      <c r="H347" s="44">
        <f>H348</f>
        <v>5615000</v>
      </c>
    </row>
    <row r="348" spans="1:8" ht="12.75">
      <c r="A348" s="85" t="s">
        <v>94</v>
      </c>
      <c r="B348" s="97" t="s">
        <v>67</v>
      </c>
      <c r="C348" s="32" t="s">
        <v>8</v>
      </c>
      <c r="D348" s="129" t="s">
        <v>85</v>
      </c>
      <c r="E348" s="33" t="s">
        <v>8</v>
      </c>
      <c r="F348" s="33" t="s">
        <v>106</v>
      </c>
      <c r="G348" s="129" t="s">
        <v>89</v>
      </c>
      <c r="H348" s="35">
        <v>5615000</v>
      </c>
    </row>
    <row r="349" spans="1:8" ht="12.75">
      <c r="A349" s="278" t="s">
        <v>249</v>
      </c>
      <c r="B349" s="279" t="s">
        <v>67</v>
      </c>
      <c r="C349" s="280" t="s">
        <v>18</v>
      </c>
      <c r="D349" s="280"/>
      <c r="E349" s="281"/>
      <c r="F349" s="281"/>
      <c r="G349" s="274"/>
      <c r="H349" s="223">
        <f>H350+H352</f>
        <v>2695000</v>
      </c>
    </row>
    <row r="350" spans="1:8" ht="38.25">
      <c r="A350" s="230" t="s">
        <v>293</v>
      </c>
      <c r="B350" s="288" t="s">
        <v>67</v>
      </c>
      <c r="C350" s="289" t="s">
        <v>18</v>
      </c>
      <c r="D350" s="290" t="s">
        <v>4</v>
      </c>
      <c r="E350" s="289" t="s">
        <v>251</v>
      </c>
      <c r="F350" s="289" t="s">
        <v>33</v>
      </c>
      <c r="G350" s="291"/>
      <c r="H350" s="292">
        <f>H351</f>
        <v>250000</v>
      </c>
    </row>
    <row r="351" spans="1:8" ht="12.75">
      <c r="A351" s="77" t="s">
        <v>107</v>
      </c>
      <c r="B351" s="293" t="s">
        <v>67</v>
      </c>
      <c r="C351" s="294" t="s">
        <v>18</v>
      </c>
      <c r="D351" s="295" t="s">
        <v>4</v>
      </c>
      <c r="E351" s="294" t="s">
        <v>251</v>
      </c>
      <c r="F351" s="294" t="s">
        <v>33</v>
      </c>
      <c r="G351" s="296" t="s">
        <v>109</v>
      </c>
      <c r="H351" s="297">
        <v>250000</v>
      </c>
    </row>
    <row r="352" spans="1:8" ht="25.5">
      <c r="A352" s="207" t="s">
        <v>250</v>
      </c>
      <c r="B352" s="282" t="s">
        <v>67</v>
      </c>
      <c r="C352" s="283" t="s">
        <v>18</v>
      </c>
      <c r="D352" s="271" t="s">
        <v>159</v>
      </c>
      <c r="E352" s="284" t="s">
        <v>19</v>
      </c>
      <c r="F352" s="284" t="s">
        <v>33</v>
      </c>
      <c r="G352" s="271"/>
      <c r="H352" s="202">
        <f>H353</f>
        <v>2445000</v>
      </c>
    </row>
    <row r="353" spans="1:8" ht="13.5" thickBot="1">
      <c r="A353" s="208" t="s">
        <v>107</v>
      </c>
      <c r="B353" s="285" t="s">
        <v>67</v>
      </c>
      <c r="C353" s="286" t="s">
        <v>18</v>
      </c>
      <c r="D353" s="287" t="s">
        <v>159</v>
      </c>
      <c r="E353" s="287" t="s">
        <v>19</v>
      </c>
      <c r="F353" s="287" t="s">
        <v>33</v>
      </c>
      <c r="G353" s="287" t="s">
        <v>109</v>
      </c>
      <c r="H353" s="206">
        <v>2445000</v>
      </c>
    </row>
    <row r="354" spans="1:8" ht="16.5" thickBot="1">
      <c r="A354" s="86" t="s">
        <v>26</v>
      </c>
      <c r="B354" s="71"/>
      <c r="C354" s="18"/>
      <c r="D354" s="19"/>
      <c r="E354" s="19"/>
      <c r="F354" s="19"/>
      <c r="G354" s="131"/>
      <c r="H354" s="153">
        <f>H13+H68+H73+H77+H96+H121+H226+H274+H278+H329+H334+H338+H342</f>
        <v>506602000</v>
      </c>
    </row>
    <row r="356" spans="3:8" ht="12.75">
      <c r="C356" t="s">
        <v>153</v>
      </c>
      <c r="H356" s="194">
        <f>H17+H21+H28+H54+H58+H60+H65+H76+H85+H91+H106+H112+H116+H120+H127+H128+H139+H145+H159+H160+H164+H171+H196+H199+H206+H209+H216+H219+H244+H254+H255+H266+H271+H273+H277+H282+H306+H333+H337+H341+H346+H351</f>
        <v>140908584.57</v>
      </c>
    </row>
    <row r="357" spans="3:8" ht="12.75">
      <c r="C357" t="s">
        <v>214</v>
      </c>
      <c r="H357" s="194">
        <f>H33+H90+H104+H109+H137+H141+H189+H190+H192+H249+H293+H299+H305+H314+H319+H327+H324</f>
        <v>16286813.32</v>
      </c>
    </row>
    <row r="358" spans="3:8" ht="12.75">
      <c r="C358" t="s">
        <v>154</v>
      </c>
      <c r="H358" s="194">
        <f>H129+H161+H167+H245+H267</f>
        <v>12200000</v>
      </c>
    </row>
    <row r="359" spans="3:8" ht="12.75">
      <c r="C359" t="s">
        <v>155</v>
      </c>
      <c r="H359" s="194">
        <f>H30+H32+H35+H36+H40+H50+H72+H80+H82+H87+H99+H108+H110+H136+H102+H124+H132+H134+H143+H144+H150+H152+H154+H156+H168+H176+H177+H179+H180+H183+H184+H185+H187+H188+H194+H198+H203+H229+H231+H235+H247+H250+H269+H285+H288+H292+H296+H300+H303+H304+H313+H316+H318+H320+H323+H326+H328+H348+H353</f>
        <v>335958602.11</v>
      </c>
    </row>
    <row r="360" spans="3:8" ht="12.75">
      <c r="C360" t="s">
        <v>156</v>
      </c>
      <c r="H360" s="194">
        <f>H22+H23+H24+H25+H26+H42+H44+H46+H238+H240+H242</f>
        <v>1248000</v>
      </c>
    </row>
    <row r="361" ht="12.75">
      <c r="H361" s="194">
        <f>SUM(H356:H360)</f>
        <v>506602000</v>
      </c>
    </row>
  </sheetData>
  <sheetProtection/>
  <mergeCells count="7">
    <mergeCell ref="H7:H12"/>
    <mergeCell ref="A5:G5"/>
    <mergeCell ref="B7:B12"/>
    <mergeCell ref="C7:C12"/>
    <mergeCell ref="D7:F12"/>
    <mergeCell ref="G7:G12"/>
    <mergeCell ref="A7:A12"/>
  </mergeCells>
  <printOptions/>
  <pageMargins left="0.5905511811023623" right="0.15748031496062992" top="0.4724409448818898" bottom="0.5118110236220472" header="0.15748031496062992" footer="0.5118110236220472"/>
  <pageSetup horizontalDpi="600" verticalDpi="600" orientation="portrait" paperSize="9" scale="76" r:id="rId1"/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аап</cp:lastModifiedBy>
  <cp:lastPrinted>2013-11-21T04:37:29Z</cp:lastPrinted>
  <dcterms:created xsi:type="dcterms:W3CDTF">2004-09-08T10:28:32Z</dcterms:created>
  <dcterms:modified xsi:type="dcterms:W3CDTF">2013-11-21T04:37:45Z</dcterms:modified>
  <cp:category/>
  <cp:version/>
  <cp:contentType/>
  <cp:contentStatus/>
</cp:coreProperties>
</file>