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115" activeTab="3"/>
  </bookViews>
  <sheets>
    <sheet name="Таблица 1" sheetId="1" r:id="rId1"/>
    <sheet name="Таблица 2" sheetId="2" r:id="rId2"/>
    <sheet name="Таблица 3" sheetId="3" r:id="rId3"/>
    <sheet name="Таблица 4" sheetId="4" r:id="rId4"/>
  </sheets>
  <definedNames>
    <definedName name="_xlnm.Print_Area" localSheetId="2">'Таблица 3'!$A$1:$I$19</definedName>
  </definedNames>
  <calcPr fullCalcOnLoad="1"/>
</workbook>
</file>

<file path=xl/sharedStrings.xml><?xml version="1.0" encoding="utf-8"?>
<sst xmlns="http://schemas.openxmlformats.org/spreadsheetml/2006/main" count="1485" uniqueCount="310">
  <si>
    <r>
      <t>Утвержден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Постановлением  </t>
    </r>
  </si>
  <si>
    <t>Администрации муниципального</t>
  </si>
  <si>
    <t>Образования «Суоярвский район»</t>
  </si>
  <si>
    <t>Таблица 1</t>
  </si>
  <si>
    <t>(тыс.руб.)</t>
  </si>
  <si>
    <t>Показатель</t>
  </si>
  <si>
    <t>Плановый период</t>
  </si>
  <si>
    <t>2012 год</t>
  </si>
  <si>
    <t>2014 год</t>
  </si>
  <si>
    <t>Доходы – всего, в т.ч.</t>
  </si>
  <si>
    <t xml:space="preserve">1. Налоговые и неналоговые </t>
  </si>
  <si>
    <t>2. Безвозмездные перечисления</t>
  </si>
  <si>
    <t>Расходы – всего, из них</t>
  </si>
  <si>
    <t>Оплата труда с начислениями</t>
  </si>
  <si>
    <t>Профицит(+), дефицит(-)</t>
  </si>
  <si>
    <t>%</t>
  </si>
  <si>
    <t>Таблица 3</t>
  </si>
  <si>
    <t>Показатели</t>
  </si>
  <si>
    <t xml:space="preserve"> год</t>
  </si>
  <si>
    <t xml:space="preserve"> Год</t>
  </si>
  <si>
    <t>Оценка</t>
  </si>
  <si>
    <t>2011 год</t>
  </si>
  <si>
    <t>Прогноз</t>
  </si>
  <si>
    <t>Доходы</t>
  </si>
  <si>
    <t>Налоговые и неналоговые</t>
  </si>
  <si>
    <t xml:space="preserve"> Безвозмездные перечисления</t>
  </si>
  <si>
    <t>Всего доходов:</t>
  </si>
  <si>
    <t xml:space="preserve">Расходы </t>
  </si>
  <si>
    <t>В том числе</t>
  </si>
  <si>
    <t>Всего расходы</t>
  </si>
  <si>
    <t>Верхний предел муниципального внутреннего долга на конец очередного финансового года</t>
  </si>
  <si>
    <t>Таблица 4</t>
  </si>
  <si>
    <t>Распределение между муниципальными образованиями Суоярвского района дотаций на выравнивание бюджетной обеспеченности муниципальных образований</t>
  </si>
  <si>
    <t>№п\п</t>
  </si>
  <si>
    <t>Муниципальные образования Суоярвского района</t>
  </si>
  <si>
    <t>1.</t>
  </si>
  <si>
    <t>Суоярвское городское поселение</t>
  </si>
  <si>
    <t>2.</t>
  </si>
  <si>
    <t>Поросозерское сельское поселение</t>
  </si>
  <si>
    <t>3.</t>
  </si>
  <si>
    <t>Найстенъярвское сельское поселение</t>
  </si>
  <si>
    <t>4.</t>
  </si>
  <si>
    <t>Лоймольское сельское поселение</t>
  </si>
  <si>
    <t>5.</t>
  </si>
  <si>
    <t>Вешкельское сельское поселение</t>
  </si>
  <si>
    <t>Итого</t>
  </si>
  <si>
    <t>Таблица 2</t>
  </si>
  <si>
    <t>ПРЕДЕЛЬНЫЕ ОБЪЕМЫ</t>
  </si>
  <si>
    <t>(руб.)</t>
  </si>
  <si>
    <t>Наименование</t>
  </si>
  <si>
    <t>Код администратора</t>
  </si>
  <si>
    <t>Раздел</t>
  </si>
  <si>
    <t>Подраздел</t>
  </si>
  <si>
    <t>Целевая статья</t>
  </si>
  <si>
    <t>Вид расходов</t>
  </si>
  <si>
    <t xml:space="preserve">Отчетный год </t>
  </si>
  <si>
    <t xml:space="preserve">Текущий год </t>
  </si>
  <si>
    <t xml:space="preserve">Плановый период  </t>
  </si>
  <si>
    <t xml:space="preserve">всего </t>
  </si>
  <si>
    <t>БДО &lt;1&gt;</t>
  </si>
  <si>
    <t>БПО &lt;2&gt;</t>
  </si>
  <si>
    <t>Администрация муниципального образования "Суоярвский район"</t>
  </si>
  <si>
    <t>019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</si>
  <si>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</si>
  <si>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</si>
  <si>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</si>
  <si>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</si>
  <si>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</si>
  <si>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</si>
  <si>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02</t>
  </si>
  <si>
    <t>Глава местной администрации (исполнительно-распорядительного органа муниципального образования)</t>
  </si>
  <si>
    <t>08</t>
  </si>
  <si>
    <t>Создание комиссий по делам несовершеннолетних и защите их прав и организация деятельности таких комиссий</t>
  </si>
  <si>
    <t>05</t>
  </si>
  <si>
    <t>Производство и оборот этилового спирта, алкогольной и спиртосодержащей продукции</t>
  </si>
  <si>
    <t>09</t>
  </si>
  <si>
    <t>Резервные фонды</t>
  </si>
  <si>
    <t>11</t>
  </si>
  <si>
    <t>Резервные фонды местных администраций</t>
  </si>
  <si>
    <t>Другие общегосударственные вопросы</t>
  </si>
  <si>
    <t>13</t>
  </si>
  <si>
    <t>Программа "Энергосбережение и повышение энергетической эффективности до 2015 года"</t>
  </si>
  <si>
    <t>07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</si>
  <si>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</si>
  <si>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</si>
  <si>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</si>
  <si>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</si>
  <si>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Национальная экономика</t>
  </si>
  <si>
    <t>Другие вопросы в области национальной экономики</t>
  </si>
  <si>
    <t>12</t>
  </si>
  <si>
    <t>Районная программа "Развитие и поддержка малого и среднего предпринимательства"</t>
  </si>
  <si>
    <t>Жилищно-коммунальное хозяйство</t>
  </si>
  <si>
    <t>Коммунальное хозяйство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</si>
  <si>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</si>
  <si>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</si>
  <si>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</si>
  <si>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</si>
  <si>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</si>
  <si>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Меры социальной поддержки педагогическим работникам образовательных учреждений, расположенных в сельской местности</t>
  </si>
  <si>
    <t>Представление мер социальной поддержки и социального обслуживания инвалидов</t>
  </si>
  <si>
    <t>Общее образование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</si>
  <si>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</si>
  <si>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Школы-детские сады, школы начальные, неполные средние и средние</t>
  </si>
  <si>
    <t>Учреждения по внешкольной работе с детьми</t>
  </si>
  <si>
    <t>530</t>
  </si>
  <si>
    <t>Другие вопросы в области образования</t>
  </si>
  <si>
    <t>Энергосбережение и повышение энергетической эффективности до 2015 года</t>
  </si>
  <si>
    <t xml:space="preserve">Культура, кинематография </t>
  </si>
  <si>
    <t>Культура</t>
  </si>
  <si>
    <t>Библиотеки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</si>
  <si>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</si>
  <si>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Развитие культуры на 2011-2015 гг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</si>
  <si>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</si>
  <si>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</si>
  <si>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</si>
  <si>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</si>
  <si>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Социальное обслуживание населения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</si>
  <si>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</si>
  <si>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Социальное обеспечение населения</t>
  </si>
  <si>
    <t>Программа оказания гражданам государственной социальной помощи "Адресная социальная помощь"</t>
  </si>
  <si>
    <t>Районная программа "Адресная соцпомощь"</t>
  </si>
  <si>
    <t>Охрана семьи и детства</t>
  </si>
  <si>
    <t>Организация и осуществление деятельности по опеке и попечительству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</si>
  <si>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</si>
  <si>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</si>
  <si>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на обеспечение молоком (заменяющими продуктами) обучающихся общеобразовательных учреждений</t>
  </si>
  <si>
    <t>Физическая культура и спорт</t>
  </si>
  <si>
    <t>Другие вопросы в области физической культуры и спорта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</si>
  <si>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</si>
  <si>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</si>
  <si>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</si>
  <si>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</si>
  <si>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</si>
  <si>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</si>
  <si>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</si>
  <si>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ОБЩЕГО ХАРАКТЕРА БЮДЖЕТАМ СУБЪЕКТОВ РФ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</si>
  <si>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</si>
  <si>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</si>
  <si>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</t>
  </si>
  <si>
    <t>Расчет и предоставление дотаций бюджетам поселений, входящих в состав соответствующего муниципального района</t>
  </si>
  <si>
    <t xml:space="preserve">       ИТОГО РАСХОДОВ:</t>
  </si>
  <si>
    <t>2015 год</t>
  </si>
  <si>
    <t>МКУ "Хозяйственная группа"</t>
  </si>
  <si>
    <t>540</t>
  </si>
  <si>
    <t>Молодежная политика и оздоровление детей</t>
  </si>
  <si>
    <t>870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</si>
  <si>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</si>
  <si>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</si>
  <si>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Субсидии бюджетным учреждениям на иные цели</t>
  </si>
  <si>
    <t>612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</si>
  <si>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</si>
  <si>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 xml:space="preserve">2015 год         </t>
  </si>
  <si>
    <t>Прогноз 2015 год</t>
  </si>
  <si>
    <t>Прогноз на 2015 год</t>
  </si>
  <si>
    <t>№            от                            2013 года</t>
  </si>
  <si>
    <t>Проект среднесрочного финансового плана муниципального образования «Суоярвский район» на 2014-2016 годы</t>
  </si>
  <si>
    <t>Основные параметры консолидированного бюджета муниципального образования «Суоярвский район» на 2014 -2016 годы</t>
  </si>
  <si>
    <t>оценка 2013 год</t>
  </si>
  <si>
    <t>2016 год</t>
  </si>
  <si>
    <t>бюджетного финансирования расходов районного бюджета в 2014 - 2016 годах</t>
  </si>
  <si>
    <t xml:space="preserve">2014 год      </t>
  </si>
  <si>
    <t xml:space="preserve">2016 год         </t>
  </si>
  <si>
    <t>Депутаты Совета муниципального образования</t>
  </si>
  <si>
    <t>Прочие закупки товаров, работ и услуг для государственных (муниципальных) нужд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</si>
  <si>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</si>
  <si>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</si>
  <si>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</si>
  <si>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</si>
  <si>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</si>
  <si>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</si>
  <si>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</si>
  <si>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</si>
  <si>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</si>
  <si>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</si>
  <si>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</si>
  <si>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</si>
  <si>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</si>
  <si>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Резервные средства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</si>
  <si>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</si>
  <si>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</si>
  <si>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</si>
  <si>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</si>
  <si>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</si>
  <si>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</si>
  <si>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</si>
  <si>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Обеспечение пожарной безопасности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</si>
  <si>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</si>
  <si>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Реализация районных программ "Комплексная программа по профилактике правонарушений"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</si>
  <si>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 (Лоймола- 20 и Вешкелица - 20)</t>
  </si>
  <si>
    <t>Районная программа "Чистая вода"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</si>
  <si>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</si>
  <si>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</si>
  <si>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</si>
  <si>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Районная программа "Обеспечение жильем молодых семей" на 2011-2015 гг</t>
  </si>
  <si>
    <t>Платные услуги по ДОУ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</si>
  <si>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</si>
  <si>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</si>
  <si>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Субсидия на выравнивание бюджетной обеспеченности</t>
  </si>
  <si>
    <t>Приобретение товаров, работ, услуг в пользу граждан в целях их социального обеспечения</t>
  </si>
  <si>
    <t>Платные услуги по школам</t>
  </si>
  <si>
    <t>Платные услуги по детскому дому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</si>
  <si>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</si>
  <si>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Районная программа "Молодежь Суоярвского района"</t>
  </si>
  <si>
    <t xml:space="preserve">Учреждения, обеспечивающие предоставление услуг в сфере образования </t>
  </si>
  <si>
    <t>Развитие образования в Суоярвском районе</t>
  </si>
  <si>
    <t>Платные услуги по библиотеке</t>
  </si>
  <si>
    <t>"Подписка на 2013-2015 года"</t>
  </si>
  <si>
    <t>"Комплектование библиотечных фондов на 2013-2015 года"</t>
  </si>
  <si>
    <t>Иные пенсии, социальные доплаты к пенсиям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</si>
  <si>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</si>
  <si>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Пособия, компенсации, меры социальной поддержки по публичным нормативным обязательствам</t>
  </si>
  <si>
    <t>Районная программа " Ветеран"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</si>
  <si>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</si>
  <si>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муниципального долга</t>
  </si>
  <si>
    <t xml:space="preserve">Дотации на выравнивание бюджетной обеспеченности </t>
  </si>
  <si>
    <t>30 0 1201</t>
  </si>
  <si>
    <t>244</t>
  </si>
  <si>
    <t>30 0 1202</t>
  </si>
  <si>
    <t>121</t>
  </si>
  <si>
    <t xml:space="preserve">01 </t>
  </si>
  <si>
    <t>122</t>
  </si>
  <si>
    <t>242</t>
  </si>
  <si>
    <t>30 0 1208</t>
  </si>
  <si>
    <t>01 0 4202</t>
  </si>
  <si>
    <t>09 0 4212</t>
  </si>
  <si>
    <t>09 0 4213</t>
  </si>
  <si>
    <t>06 0 4215</t>
  </si>
  <si>
    <t>30 0 6203</t>
  </si>
  <si>
    <t>30 0 6204</t>
  </si>
  <si>
    <t>30 0 6206</t>
  </si>
  <si>
    <t>08 0 6218</t>
  </si>
  <si>
    <t>08 0 6219</t>
  </si>
  <si>
    <t>08 0 6302</t>
  </si>
  <si>
    <t>06 0 7050</t>
  </si>
  <si>
    <t>831</t>
  </si>
  <si>
    <t>851</t>
  </si>
  <si>
    <t>852</t>
  </si>
  <si>
    <t>30 0 2203</t>
  </si>
  <si>
    <t>111</t>
  </si>
  <si>
    <t>112</t>
  </si>
  <si>
    <t>30 1 7795</t>
  </si>
  <si>
    <t>30 0 5118</t>
  </si>
  <si>
    <t>04 0 6520</t>
  </si>
  <si>
    <t>09 1 7795</t>
  </si>
  <si>
    <t>09 2 7795</t>
  </si>
  <si>
    <t>07 0 6205</t>
  </si>
  <si>
    <t>07 1 7795</t>
  </si>
  <si>
    <t>07 0 7352</t>
  </si>
  <si>
    <t>630</t>
  </si>
  <si>
    <t>07 0 6207</t>
  </si>
  <si>
    <t>07 2 7795</t>
  </si>
  <si>
    <t>01 0 2111</t>
  </si>
  <si>
    <t>01 0 2420</t>
  </si>
  <si>
    <t>611</t>
  </si>
  <si>
    <t>01 0 4205</t>
  </si>
  <si>
    <t>01 0 4204</t>
  </si>
  <si>
    <t>01 0 4210</t>
  </si>
  <si>
    <t>01 0 4215</t>
  </si>
  <si>
    <t>01 0 4207</t>
  </si>
  <si>
    <t>323</t>
  </si>
  <si>
    <t>01 0 2112</t>
  </si>
  <si>
    <t>01 0 2421</t>
  </si>
  <si>
    <t>01 0 2423</t>
  </si>
  <si>
    <t>01 0 2113</t>
  </si>
  <si>
    <t>02 1 7795</t>
  </si>
  <si>
    <t>01 0 2435</t>
  </si>
  <si>
    <t>01 2 7795</t>
  </si>
  <si>
    <t>01 3 7795</t>
  </si>
  <si>
    <t>03 0 6443</t>
  </si>
  <si>
    <t>03 0 6444</t>
  </si>
  <si>
    <t>03 0 6445</t>
  </si>
  <si>
    <t>03 0 2114</t>
  </si>
  <si>
    <t>03 0 2442</t>
  </si>
  <si>
    <t>03 4 7795</t>
  </si>
  <si>
    <t>03 3 7795</t>
  </si>
  <si>
    <t>03 5 7795</t>
  </si>
  <si>
    <t>03 6 7795</t>
  </si>
  <si>
    <t>04 0 8491</t>
  </si>
  <si>
    <t>312</t>
  </si>
  <si>
    <t>04 0 4208</t>
  </si>
  <si>
    <t>04 0 4211</t>
  </si>
  <si>
    <t>313</t>
  </si>
  <si>
    <t>04 0 4210</t>
  </si>
  <si>
    <t>04 0 4</t>
  </si>
  <si>
    <t>04 1 8795</t>
  </si>
  <si>
    <t>04 2 8795</t>
  </si>
  <si>
    <t>04 0 4207</t>
  </si>
  <si>
    <t>04 0 4209</t>
  </si>
  <si>
    <t>04 0 4203</t>
  </si>
  <si>
    <t xml:space="preserve">10 </t>
  </si>
  <si>
    <t>04 0 5082</t>
  </si>
  <si>
    <t>04 0 43</t>
  </si>
  <si>
    <t>05 1 7795</t>
  </si>
  <si>
    <t>03 0 2457</t>
  </si>
  <si>
    <t>621</t>
  </si>
  <si>
    <t>06 3 7065</t>
  </si>
  <si>
    <t>730</t>
  </si>
  <si>
    <t>06 4 6130</t>
  </si>
  <si>
    <t>511</t>
  </si>
  <si>
    <t>06 4 4309</t>
  </si>
  <si>
    <t>год</t>
  </si>
  <si>
    <t>2013 год</t>
  </si>
  <si>
    <t xml:space="preserve"> 2014 год</t>
  </si>
  <si>
    <t>Прогноз 2016 год</t>
  </si>
  <si>
    <t>Основные параметры районного бюджета на 2014-2016 гг.</t>
  </si>
  <si>
    <t>на 2014-2016  годы</t>
  </si>
  <si>
    <t>Проект на 2014 год</t>
  </si>
  <si>
    <t>Прогноз на 2016 год</t>
  </si>
  <si>
    <t xml:space="preserve">В соответствии с заключенными соглашениями межбюджетные трансферты из бюджета Лоймольского поселения бюджету муниципального района </t>
  </si>
  <si>
    <t>03 0 6446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</si>
</sst>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0\.00\.00"/>
    <numFmt numFmtId="170" formatCode="0.0000"/>
    <numFmt numFmtId="171" formatCode="0.000"/>
    <numFmt numFmtId="172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>
      <alignment/>
      <protection/>
    </xf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49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>
      <alignment horizontal="center" vertical="top"/>
    </xf>
    <xf numFmtId="4" fontId="10" fillId="0" borderId="14" xfId="0" applyNumberFormat="1" applyFont="1" applyFill="1" applyBorder="1" applyAlignment="1">
      <alignment vertical="top"/>
    </xf>
    <xf numFmtId="3" fontId="7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 applyProtection="1">
      <alignment horizontal="center" vertical="top"/>
      <protection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7" xfId="0" applyNumberFormat="1" applyFont="1" applyFill="1" applyBorder="1" applyAlignment="1" applyProtection="1">
      <alignment horizontal="center" vertical="top"/>
      <protection locked="0"/>
    </xf>
    <xf numFmtId="49" fontId="10" fillId="0" borderId="18" xfId="0" applyNumberFormat="1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 applyProtection="1">
      <alignment horizontal="center" vertical="top"/>
      <protection locked="0"/>
    </xf>
    <xf numFmtId="4" fontId="10" fillId="0" borderId="20" xfId="0" applyNumberFormat="1" applyFont="1" applyFill="1" applyBorder="1" applyAlignment="1">
      <alignment vertical="top"/>
    </xf>
    <xf numFmtId="49" fontId="10" fillId="0" borderId="16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vertical="top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1" fontId="10" fillId="0" borderId="15" xfId="0" applyNumberFormat="1" applyFont="1" applyFill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left" vertical="top"/>
    </xf>
    <xf numFmtId="0" fontId="1" fillId="0" borderId="10" xfId="0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vertical="top" wrapText="1"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4" fontId="10" fillId="0" borderId="14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" fontId="10" fillId="0" borderId="13" xfId="0" applyNumberFormat="1" applyFont="1" applyFill="1" applyBorder="1" applyAlignment="1">
      <alignment horizontal="right" vertical="center"/>
    </xf>
    <xf numFmtId="4" fontId="10" fillId="0" borderId="23" xfId="0" applyNumberFormat="1" applyFont="1" applyFill="1" applyBorder="1" applyAlignment="1">
      <alignment horizontal="right" vertical="center"/>
    </xf>
    <xf numFmtId="4" fontId="10" fillId="0" borderId="20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18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0" fontId="12" fillId="0" borderId="18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wrapText="1"/>
    </xf>
    <xf numFmtId="169" fontId="11" fillId="0" borderId="14" xfId="53" applyNumberFormat="1" applyFont="1" applyFill="1" applyBorder="1" applyAlignment="1" applyProtection="1">
      <alignment horizontal="left" vertical="top" wrapText="1"/>
      <protection hidden="1"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1" fontId="10" fillId="0" borderId="21" xfId="0" applyNumberFormat="1" applyFont="1" applyFill="1" applyBorder="1" applyAlignment="1">
      <alignment horizontal="left" vertical="center" wrapText="1"/>
    </xf>
    <xf numFmtId="1" fontId="10" fillId="0" borderId="25" xfId="0" applyNumberFormat="1" applyFont="1" applyFill="1" applyBorder="1" applyAlignment="1">
      <alignment horizontal="left" vertical="center" wrapText="1"/>
    </xf>
    <xf numFmtId="0" fontId="12" fillId="0" borderId="26" xfId="0" applyFont="1" applyFill="1" applyBorder="1" applyAlignment="1" applyProtection="1">
      <alignment horizontal="right" vertical="top" wrapText="1"/>
      <protection/>
    </xf>
    <xf numFmtId="49" fontId="10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>
      <alignment/>
    </xf>
    <xf numFmtId="49" fontId="10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24" xfId="0" applyNumberFormat="1" applyFont="1" applyFill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horizontal="center" vertical="top"/>
      <protection/>
    </xf>
    <xf numFmtId="49" fontId="10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 applyProtection="1">
      <alignment horizontal="center" vertical="top"/>
      <protection/>
    </xf>
    <xf numFmtId="49" fontId="10" fillId="0" borderId="29" xfId="0" applyNumberFormat="1" applyFont="1" applyFill="1" applyBorder="1" applyAlignment="1" applyProtection="1">
      <alignment horizontal="center" vertical="top"/>
      <protection locked="0"/>
    </xf>
    <xf numFmtId="49" fontId="10" fillId="0" borderId="30" xfId="0" applyNumberFormat="1" applyFont="1" applyFill="1" applyBorder="1" applyAlignment="1" applyProtection="1">
      <alignment horizontal="center" vertical="top"/>
      <protection locked="0"/>
    </xf>
    <xf numFmtId="49" fontId="10" fillId="0" borderId="31" xfId="0" applyNumberFormat="1" applyFont="1" applyFill="1" applyBorder="1" applyAlignment="1" applyProtection="1">
      <alignment horizontal="center" vertical="top"/>
      <protection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horizontal="center" vertical="top"/>
      <protection/>
    </xf>
    <xf numFmtId="49" fontId="10" fillId="0" borderId="33" xfId="0" applyNumberFormat="1" applyFont="1" applyFill="1" applyBorder="1" applyAlignment="1" applyProtection="1">
      <alignment horizontal="center" vertical="top"/>
      <protection locked="0"/>
    </xf>
    <xf numFmtId="49" fontId="10" fillId="0" borderId="24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center" vertical="top"/>
    </xf>
    <xf numFmtId="49" fontId="10" fillId="0" borderId="34" xfId="0" applyNumberFormat="1" applyFont="1" applyFill="1" applyBorder="1" applyAlignment="1">
      <alignment horizontal="center" vertical="top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7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35" xfId="0" applyNumberFormat="1" applyFont="1" applyFill="1" applyBorder="1" applyAlignment="1" applyProtection="1">
      <alignment horizontal="center" vertical="top"/>
      <protection locked="0"/>
    </xf>
    <xf numFmtId="49" fontId="10" fillId="0" borderId="17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36" xfId="0" applyNumberFormat="1" applyFont="1" applyFill="1" applyBorder="1" applyAlignment="1">
      <alignment horizontal="left" vertical="top"/>
    </xf>
    <xf numFmtId="49" fontId="10" fillId="0" borderId="37" xfId="0" applyNumberFormat="1" applyFont="1" applyFill="1" applyBorder="1" applyAlignment="1">
      <alignment horizontal="center" vertical="top"/>
    </xf>
    <xf numFmtId="3" fontId="10" fillId="0" borderId="27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vertical="top"/>
    </xf>
    <xf numFmtId="4" fontId="10" fillId="0" borderId="38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39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11" fillId="0" borderId="40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1" fillId="0" borderId="45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textRotation="90" wrapText="1"/>
      <protection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0" fillId="0" borderId="48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1.00390625" style="0" customWidth="1"/>
    <col min="2" max="2" width="12.00390625" style="0" customWidth="1"/>
    <col min="3" max="3" width="11.375" style="0" customWidth="1"/>
    <col min="4" max="4" width="11.25390625" style="0" customWidth="1"/>
    <col min="5" max="5" width="12.375" style="0" customWidth="1"/>
    <col min="6" max="6" width="11.25390625" style="0" customWidth="1"/>
    <col min="7" max="7" width="11.875" style="0" customWidth="1"/>
  </cols>
  <sheetData>
    <row r="1" spans="1:5" ht="18.75">
      <c r="A1" s="1"/>
      <c r="E1" s="1" t="s">
        <v>0</v>
      </c>
    </row>
    <row r="2" spans="1:5" ht="12.75">
      <c r="A2" s="1"/>
      <c r="E2" s="1" t="s">
        <v>1</v>
      </c>
    </row>
    <row r="3" spans="1:5" ht="12.75">
      <c r="A3" s="1"/>
      <c r="E3" s="1" t="s">
        <v>2</v>
      </c>
    </row>
    <row r="4" spans="1:5" ht="12.75">
      <c r="A4" s="1"/>
      <c r="E4" s="1" t="s">
        <v>154</v>
      </c>
    </row>
    <row r="5" spans="1:6" ht="37.5" customHeight="1">
      <c r="A5" s="123" t="s">
        <v>155</v>
      </c>
      <c r="B5" s="124"/>
      <c r="C5" s="124"/>
      <c r="D5" s="124"/>
      <c r="E5" s="124"/>
      <c r="F5" s="124"/>
    </row>
    <row r="6" ht="18.75">
      <c r="A6" s="2"/>
    </row>
    <row r="7" ht="18.75">
      <c r="A7" s="2"/>
    </row>
    <row r="8" ht="12.75">
      <c r="F8" s="5" t="s">
        <v>3</v>
      </c>
    </row>
    <row r="9" ht="12.75">
      <c r="A9" s="5"/>
    </row>
    <row r="10" spans="1:7" ht="39.75" customHeight="1">
      <c r="A10" s="123" t="s">
        <v>156</v>
      </c>
      <c r="B10" s="124"/>
      <c r="C10" s="124"/>
      <c r="D10" s="124"/>
      <c r="E10" s="124"/>
      <c r="F10" s="124"/>
      <c r="G10" s="124"/>
    </row>
    <row r="11" ht="15.75">
      <c r="A11" s="3"/>
    </row>
    <row r="12" ht="15.75">
      <c r="A12" s="3"/>
    </row>
    <row r="13" ht="16.5" thickBot="1">
      <c r="G13" s="6" t="s">
        <v>4</v>
      </c>
    </row>
    <row r="14" spans="1:7" ht="19.5" thickBot="1">
      <c r="A14" s="125" t="s">
        <v>5</v>
      </c>
      <c r="B14" s="125" t="s">
        <v>21</v>
      </c>
      <c r="C14" s="125" t="s">
        <v>7</v>
      </c>
      <c r="D14" s="125" t="s">
        <v>157</v>
      </c>
      <c r="E14" s="127" t="s">
        <v>6</v>
      </c>
      <c r="F14" s="128"/>
      <c r="G14" s="129"/>
    </row>
    <row r="15" spans="1:7" ht="19.5" thickBot="1">
      <c r="A15" s="126"/>
      <c r="B15" s="126"/>
      <c r="C15" s="126"/>
      <c r="D15" s="126"/>
      <c r="E15" s="7" t="s">
        <v>8</v>
      </c>
      <c r="F15" s="7" t="s">
        <v>141</v>
      </c>
      <c r="G15" s="7" t="s">
        <v>158</v>
      </c>
    </row>
    <row r="16" spans="1:7" ht="22.5" customHeight="1" thickBot="1">
      <c r="A16" s="8" t="s">
        <v>9</v>
      </c>
      <c r="B16" s="9">
        <f aca="true" t="shared" si="0" ref="B16:G16">B17+B18</f>
        <v>436409</v>
      </c>
      <c r="C16" s="9">
        <f t="shared" si="0"/>
        <v>429411</v>
      </c>
      <c r="D16" s="9">
        <f t="shared" si="0"/>
        <v>532175</v>
      </c>
      <c r="E16" s="9">
        <f t="shared" si="0"/>
        <v>418101</v>
      </c>
      <c r="F16" s="9">
        <f t="shared" si="0"/>
        <v>419000</v>
      </c>
      <c r="G16" s="9">
        <f t="shared" si="0"/>
        <v>419000</v>
      </c>
    </row>
    <row r="17" spans="1:7" ht="39" customHeight="1" thickBot="1">
      <c r="A17" s="10" t="s">
        <v>10</v>
      </c>
      <c r="B17" s="7">
        <v>127665</v>
      </c>
      <c r="C17" s="7">
        <v>152888</v>
      </c>
      <c r="D17" s="7">
        <v>180639</v>
      </c>
      <c r="E17" s="7">
        <v>167523</v>
      </c>
      <c r="F17" s="7">
        <v>168000</v>
      </c>
      <c r="G17" s="7">
        <v>168000</v>
      </c>
    </row>
    <row r="18" spans="1:7" ht="61.5" customHeight="1" thickBot="1">
      <c r="A18" s="10" t="s">
        <v>11</v>
      </c>
      <c r="B18" s="7">
        <v>308744</v>
      </c>
      <c r="C18" s="7">
        <v>276523</v>
      </c>
      <c r="D18" s="7">
        <v>351536</v>
      </c>
      <c r="E18" s="7">
        <v>250578</v>
      </c>
      <c r="F18" s="7">
        <v>251000</v>
      </c>
      <c r="G18" s="7">
        <v>251000</v>
      </c>
    </row>
    <row r="19" spans="1:7" ht="39.75" customHeight="1" thickBot="1">
      <c r="A19" s="8" t="s">
        <v>12</v>
      </c>
      <c r="B19" s="9">
        <v>449387</v>
      </c>
      <c r="C19" s="9">
        <v>436420</v>
      </c>
      <c r="D19" s="9">
        <v>554406</v>
      </c>
      <c r="E19" s="9">
        <v>432188</v>
      </c>
      <c r="F19" s="9">
        <v>432000</v>
      </c>
      <c r="G19" s="9">
        <v>432000</v>
      </c>
    </row>
    <row r="20" spans="1:7" ht="38.25" customHeight="1" thickBot="1">
      <c r="A20" s="10" t="s">
        <v>13</v>
      </c>
      <c r="B20" s="7">
        <v>256776</v>
      </c>
      <c r="C20" s="7">
        <v>231370</v>
      </c>
      <c r="D20" s="7">
        <v>266672</v>
      </c>
      <c r="E20" s="7">
        <v>267000</v>
      </c>
      <c r="F20" s="7">
        <v>267000</v>
      </c>
      <c r="G20" s="7">
        <v>267000</v>
      </c>
    </row>
    <row r="21" spans="1:7" ht="41.25" customHeight="1" thickBot="1">
      <c r="A21" s="8" t="s">
        <v>14</v>
      </c>
      <c r="B21" s="9">
        <f aca="true" t="shared" si="1" ref="B21:G21">B16-B19</f>
        <v>-12978</v>
      </c>
      <c r="C21" s="9">
        <f t="shared" si="1"/>
        <v>-7009</v>
      </c>
      <c r="D21" s="9">
        <f t="shared" si="1"/>
        <v>-22231</v>
      </c>
      <c r="E21" s="9">
        <f t="shared" si="1"/>
        <v>-14087</v>
      </c>
      <c r="F21" s="9">
        <f t="shared" si="1"/>
        <v>-13000</v>
      </c>
      <c r="G21" s="9">
        <f t="shared" si="1"/>
        <v>-13000</v>
      </c>
    </row>
    <row r="22" spans="1:7" ht="19.5" thickBot="1">
      <c r="A22" s="11" t="s">
        <v>15</v>
      </c>
      <c r="B22" s="47">
        <f aca="true" t="shared" si="2" ref="B22:G22">-B21/B17*100</f>
        <v>10.165667959111738</v>
      </c>
      <c r="C22" s="47">
        <f t="shared" si="2"/>
        <v>4.584401653497985</v>
      </c>
      <c r="D22" s="47">
        <f t="shared" si="2"/>
        <v>12.306866180614374</v>
      </c>
      <c r="E22" s="47">
        <f t="shared" si="2"/>
        <v>8.408994585818066</v>
      </c>
      <c r="F22" s="47">
        <f t="shared" si="2"/>
        <v>7.738095238095238</v>
      </c>
      <c r="G22" s="47">
        <f t="shared" si="2"/>
        <v>7.738095238095238</v>
      </c>
    </row>
    <row r="23" ht="15.75">
      <c r="A23" s="3"/>
    </row>
    <row r="24" ht="15.75">
      <c r="A24" s="3"/>
    </row>
    <row r="25" ht="15.75">
      <c r="A25" s="3"/>
    </row>
    <row r="26" ht="15.75">
      <c r="A26" s="3"/>
    </row>
  </sheetData>
  <sheetProtection/>
  <mergeCells count="7">
    <mergeCell ref="A5:F5"/>
    <mergeCell ref="A10:G10"/>
    <mergeCell ref="A14:A15"/>
    <mergeCell ref="B14:B15"/>
    <mergeCell ref="C14:C15"/>
    <mergeCell ref="D14:D15"/>
    <mergeCell ref="E14:G14"/>
  </mergeCells>
  <printOptions/>
  <pageMargins left="0.75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1"/>
  <sheetViews>
    <sheetView zoomScalePageLayoutView="0" workbookViewId="0" topLeftCell="A249">
      <selection activeCell="I273" sqref="I273"/>
    </sheetView>
  </sheetViews>
  <sheetFormatPr defaultColWidth="9.00390625" defaultRowHeight="12.75"/>
  <cols>
    <col min="1" max="1" width="46.125" style="0" customWidth="1"/>
    <col min="2" max="2" width="5.875" style="0" customWidth="1"/>
    <col min="3" max="3" width="5.25390625" style="0" customWidth="1"/>
    <col min="4" max="4" width="5.125" style="0" customWidth="1"/>
    <col min="5" max="5" width="12.75390625" style="0" customWidth="1"/>
    <col min="6" max="6" width="6.625" style="0" customWidth="1"/>
    <col min="7" max="7" width="12.875" style="0" customWidth="1"/>
    <col min="8" max="8" width="12.25390625" style="0" customWidth="1"/>
    <col min="9" max="9" width="12.625" style="0" customWidth="1"/>
    <col min="10" max="10" width="12.25390625" style="0" customWidth="1"/>
    <col min="11" max="11" width="6.875" style="0" customWidth="1"/>
    <col min="12" max="12" width="9.875" style="0" customWidth="1"/>
    <col min="13" max="13" width="9.75390625" style="0" customWidth="1"/>
    <col min="14" max="14" width="7.25390625" style="0" customWidth="1"/>
    <col min="15" max="15" width="10.75390625" style="0" customWidth="1"/>
    <col min="16" max="16" width="10.25390625" style="0" customWidth="1"/>
  </cols>
  <sheetData>
    <row r="1" spans="1:13" ht="15.75">
      <c r="A1" s="6"/>
      <c r="M1" s="6" t="s">
        <v>46</v>
      </c>
    </row>
    <row r="2" ht="15.75">
      <c r="A2" s="6"/>
    </row>
    <row r="3" spans="1:2" ht="12.75">
      <c r="A3" s="19"/>
      <c r="B3" s="19" t="s">
        <v>47</v>
      </c>
    </row>
    <row r="4" spans="1:2" ht="12.75">
      <c r="A4" s="19"/>
      <c r="B4" s="19" t="s">
        <v>159</v>
      </c>
    </row>
    <row r="5" ht="12.75">
      <c r="A5" s="20"/>
    </row>
    <row r="6" spans="1:7" ht="13.5" thickBot="1">
      <c r="A6" s="21"/>
      <c r="G6" t="s">
        <v>48</v>
      </c>
    </row>
    <row r="7" spans="1:17" ht="12.75" customHeight="1">
      <c r="A7" s="142" t="s">
        <v>49</v>
      </c>
      <c r="B7" s="145" t="s">
        <v>50</v>
      </c>
      <c r="C7" s="148" t="s">
        <v>51</v>
      </c>
      <c r="D7" s="151" t="s">
        <v>52</v>
      </c>
      <c r="E7" s="156" t="s">
        <v>53</v>
      </c>
      <c r="F7" s="154" t="s">
        <v>54</v>
      </c>
      <c r="G7" s="133" t="s">
        <v>55</v>
      </c>
      <c r="H7" s="133" t="s">
        <v>56</v>
      </c>
      <c r="I7" s="135" t="s">
        <v>57</v>
      </c>
      <c r="J7" s="136"/>
      <c r="K7" s="136"/>
      <c r="L7" s="136"/>
      <c r="M7" s="136"/>
      <c r="N7" s="136"/>
      <c r="O7" s="136"/>
      <c r="P7" s="136"/>
      <c r="Q7" s="137"/>
    </row>
    <row r="8" spans="1:17" ht="13.5" thickBot="1">
      <c r="A8" s="143"/>
      <c r="B8" s="146"/>
      <c r="C8" s="149"/>
      <c r="D8" s="152"/>
      <c r="E8" s="157"/>
      <c r="F8" s="155"/>
      <c r="G8" s="134"/>
      <c r="H8" s="134"/>
      <c r="I8" s="138"/>
      <c r="J8" s="139"/>
      <c r="K8" s="139"/>
      <c r="L8" s="139"/>
      <c r="M8" s="139"/>
      <c r="N8" s="139"/>
      <c r="O8" s="139"/>
      <c r="P8" s="139"/>
      <c r="Q8" s="140"/>
    </row>
    <row r="9" spans="1:17" ht="13.5" thickBot="1">
      <c r="A9" s="143"/>
      <c r="B9" s="146"/>
      <c r="C9" s="149"/>
      <c r="D9" s="152"/>
      <c r="E9" s="157"/>
      <c r="F9" s="155"/>
      <c r="G9" s="134"/>
      <c r="H9" s="134"/>
      <c r="I9" s="130" t="s">
        <v>160</v>
      </c>
      <c r="J9" s="131"/>
      <c r="K9" s="132"/>
      <c r="L9" s="130" t="s">
        <v>151</v>
      </c>
      <c r="M9" s="131"/>
      <c r="N9" s="132"/>
      <c r="O9" s="130" t="s">
        <v>161</v>
      </c>
      <c r="P9" s="131"/>
      <c r="Q9" s="132"/>
    </row>
    <row r="10" spans="1:17" ht="12.75">
      <c r="A10" s="143"/>
      <c r="B10" s="146"/>
      <c r="C10" s="149"/>
      <c r="D10" s="152"/>
      <c r="E10" s="157"/>
      <c r="F10" s="155"/>
      <c r="G10" s="134"/>
      <c r="H10" s="134"/>
      <c r="I10" s="133" t="s">
        <v>58</v>
      </c>
      <c r="J10" s="133" t="s">
        <v>59</v>
      </c>
      <c r="K10" s="133" t="s">
        <v>60</v>
      </c>
      <c r="L10" s="133" t="s">
        <v>58</v>
      </c>
      <c r="M10" s="133" t="s">
        <v>59</v>
      </c>
      <c r="N10" s="133" t="s">
        <v>60</v>
      </c>
      <c r="O10" s="133" t="s">
        <v>58</v>
      </c>
      <c r="P10" s="133" t="s">
        <v>59</v>
      </c>
      <c r="Q10" s="133" t="s">
        <v>60</v>
      </c>
    </row>
    <row r="11" spans="1:17" ht="12.75">
      <c r="A11" s="143"/>
      <c r="B11" s="146"/>
      <c r="C11" s="149"/>
      <c r="D11" s="152"/>
      <c r="E11" s="157"/>
      <c r="F11" s="155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ht="36.75" customHeight="1" thickBot="1">
      <c r="A12" s="144"/>
      <c r="B12" s="147"/>
      <c r="C12" s="150"/>
      <c r="D12" s="153"/>
      <c r="E12" s="158"/>
      <c r="F12" s="155"/>
      <c r="G12" s="134"/>
      <c r="H12" s="134"/>
      <c r="I12" s="141"/>
      <c r="J12" s="134"/>
      <c r="K12" s="134"/>
      <c r="L12" s="134"/>
      <c r="M12" s="134"/>
      <c r="N12" s="134"/>
      <c r="O12" s="134"/>
      <c r="P12" s="134"/>
      <c r="Q12" s="134"/>
    </row>
    <row r="13" spans="1:17" ht="36.75" customHeight="1">
      <c r="A13" s="66" t="s">
        <v>61</v>
      </c>
      <c r="B13" s="113" t="s">
        <v>62</v>
      </c>
      <c r="C13" s="86"/>
      <c r="D13" s="22"/>
      <c r="E13" s="87"/>
      <c r="F13" s="88"/>
      <c r="G13" s="23"/>
      <c r="H13" s="24"/>
      <c r="I13" s="117"/>
      <c r="J13" s="24"/>
      <c r="K13" s="24"/>
      <c r="L13" s="24"/>
      <c r="M13" s="24"/>
      <c r="N13" s="24"/>
      <c r="O13" s="24"/>
      <c r="P13" s="24"/>
      <c r="Q13" s="24"/>
    </row>
    <row r="14" spans="1:17" ht="12.75">
      <c r="A14" s="67" t="s">
        <v>63</v>
      </c>
      <c r="B14" s="25" t="s">
        <v>62</v>
      </c>
      <c r="C14" s="26" t="s">
        <v>64</v>
      </c>
      <c r="D14" s="101"/>
      <c r="E14" s="26"/>
      <c r="F14" s="39"/>
      <c r="G14" s="49">
        <v>27742504.4</v>
      </c>
      <c r="H14" s="49">
        <v>24802525.37</v>
      </c>
      <c r="I14" s="27">
        <f>I15+I18+I52+I55</f>
        <v>30348804</v>
      </c>
      <c r="J14" s="27">
        <f>I14</f>
        <v>30348804</v>
      </c>
      <c r="K14" s="24"/>
      <c r="L14" s="28">
        <f>I14*1.01205263085</f>
        <v>30714586.931351002</v>
      </c>
      <c r="M14" s="28">
        <f>L14</f>
        <v>30714586.931351002</v>
      </c>
      <c r="N14" s="29"/>
      <c r="O14" s="28">
        <f>L14*1.00120587226</f>
        <v>30751624.799708873</v>
      </c>
      <c r="P14" s="28">
        <f>O14</f>
        <v>30751624.799708873</v>
      </c>
      <c r="Q14" s="24"/>
    </row>
    <row r="15" spans="1:17" ht="36.75" customHeight="1">
      <c r="A15" s="30" t="s">
        <v>65</v>
      </c>
      <c r="B15" s="25" t="s">
        <v>62</v>
      </c>
      <c r="C15" s="31" t="s">
        <v>64</v>
      </c>
      <c r="D15" s="33" t="s">
        <v>66</v>
      </c>
      <c r="E15" s="32"/>
      <c r="F15" s="89"/>
      <c r="G15" s="49">
        <v>608565.39</v>
      </c>
      <c r="H15" s="49">
        <v>249000</v>
      </c>
      <c r="I15" s="27">
        <f>I16</f>
        <v>334500</v>
      </c>
      <c r="J15" s="27">
        <f aca="true" t="shared" si="0" ref="J15:J78">I15</f>
        <v>334500</v>
      </c>
      <c r="K15" s="24"/>
      <c r="L15" s="28">
        <f aca="true" t="shared" si="1" ref="L15:L78">I15*1.01205263085</f>
        <v>338531.605019325</v>
      </c>
      <c r="M15" s="28">
        <f aca="true" t="shared" si="2" ref="M15:M78">L15</f>
        <v>338531.605019325</v>
      </c>
      <c r="N15" s="24"/>
      <c r="O15" s="28">
        <f aca="true" t="shared" si="3" ref="O15:O78">L15*1.00120587226</f>
        <v>338939.83089095104</v>
      </c>
      <c r="P15" s="28">
        <f aca="true" t="shared" si="4" ref="P15:P78">O15</f>
        <v>338939.83089095104</v>
      </c>
      <c r="Q15" s="24"/>
    </row>
    <row r="16" spans="1:17" ht="22.5" customHeight="1">
      <c r="A16" s="34" t="s">
        <v>162</v>
      </c>
      <c r="B16" s="25" t="s">
        <v>62</v>
      </c>
      <c r="C16" s="31" t="s">
        <v>64</v>
      </c>
      <c r="D16" s="33" t="s">
        <v>66</v>
      </c>
      <c r="E16" s="32" t="s">
        <v>215</v>
      </c>
      <c r="F16" s="89"/>
      <c r="G16" s="49">
        <v>608565.39</v>
      </c>
      <c r="H16" s="49">
        <v>249000</v>
      </c>
      <c r="I16" s="27">
        <f>I17</f>
        <v>334500</v>
      </c>
      <c r="J16" s="27">
        <f t="shared" si="0"/>
        <v>334500</v>
      </c>
      <c r="K16" s="24"/>
      <c r="L16" s="28">
        <f t="shared" si="1"/>
        <v>338531.605019325</v>
      </c>
      <c r="M16" s="28">
        <f t="shared" si="2"/>
        <v>338531.605019325</v>
      </c>
      <c r="N16" s="24"/>
      <c r="O16" s="28">
        <f t="shared" si="3"/>
        <v>338939.83089095104</v>
      </c>
      <c r="P16" s="28">
        <f t="shared" si="4"/>
        <v>338939.83089095104</v>
      </c>
      <c r="Q16" s="24"/>
    </row>
    <row r="17" spans="1:17" ht="26.25" customHeight="1">
      <c r="A17" s="36" t="s">
        <v>163</v>
      </c>
      <c r="B17" s="25" t="s">
        <v>62</v>
      </c>
      <c r="C17" s="31" t="s">
        <v>64</v>
      </c>
      <c r="D17" s="33" t="s">
        <v>66</v>
      </c>
      <c r="E17" s="32" t="s">
        <v>215</v>
      </c>
      <c r="F17" s="89" t="s">
        <v>216</v>
      </c>
      <c r="G17" s="49"/>
      <c r="H17" s="49"/>
      <c r="I17" s="27">
        <v>334500</v>
      </c>
      <c r="J17" s="27">
        <f t="shared" si="0"/>
        <v>334500</v>
      </c>
      <c r="K17" s="24"/>
      <c r="L17" s="28">
        <f t="shared" si="1"/>
        <v>338531.605019325</v>
      </c>
      <c r="M17" s="28">
        <f t="shared" si="2"/>
        <v>338531.605019325</v>
      </c>
      <c r="N17" s="24"/>
      <c r="O17" s="28">
        <f t="shared" si="3"/>
        <v>338939.83089095104</v>
      </c>
      <c r="P17" s="28">
        <f t="shared" si="4"/>
        <v>338939.83089095104</v>
      </c>
      <c r="Q17" s="24"/>
    </row>
    <row r="18" spans="1:17" ht="33.75">
      <c r="A18" s="35" t="s">
        <v>68</v>
      </c>
      <c r="B18" s="25" t="s">
        <v>62</v>
      </c>
      <c r="C18" s="31" t="s">
        <v>64</v>
      </c>
      <c r="D18" s="33" t="s">
        <v>67</v>
      </c>
      <c r="E18" s="32"/>
      <c r="F18" s="89"/>
      <c r="G18" s="49">
        <v>17710695.31</v>
      </c>
      <c r="H18" s="49">
        <v>17325000</v>
      </c>
      <c r="I18" s="27">
        <f>I19+I24+I26+I29+I32+I35+I39+I41+I43+I45+I47+I50</f>
        <v>17575612</v>
      </c>
      <c r="J18" s="27">
        <f t="shared" si="0"/>
        <v>17575612</v>
      </c>
      <c r="K18" s="24"/>
      <c r="L18" s="28">
        <f t="shared" si="1"/>
        <v>17787444.36339883</v>
      </c>
      <c r="M18" s="28">
        <f t="shared" si="2"/>
        <v>17787444.36339883</v>
      </c>
      <c r="N18" s="24"/>
      <c r="O18" s="28">
        <f t="shared" si="3"/>
        <v>17808893.749132946</v>
      </c>
      <c r="P18" s="28">
        <f t="shared" si="4"/>
        <v>17808893.749132946</v>
      </c>
      <c r="Q18" s="24"/>
    </row>
    <row r="19" spans="1:17" ht="31.5" customHeight="1">
      <c r="A19" s="36" t="s">
        <v>164</v>
      </c>
      <c r="B19" s="25" t="s">
        <v>62</v>
      </c>
      <c r="C19" s="31" t="s">
        <v>64</v>
      </c>
      <c r="D19" s="33" t="s">
        <v>67</v>
      </c>
      <c r="E19" s="32" t="s">
        <v>217</v>
      </c>
      <c r="F19" s="89"/>
      <c r="G19" s="49">
        <v>15459149.29</v>
      </c>
      <c r="H19" s="49">
        <v>15535000</v>
      </c>
      <c r="I19" s="27">
        <f>SUM(I20:I23)</f>
        <v>15096612</v>
      </c>
      <c r="J19" s="27">
        <f t="shared" si="0"/>
        <v>15096612</v>
      </c>
      <c r="K19" s="24"/>
      <c r="L19" s="28">
        <f t="shared" si="1"/>
        <v>15278565.89152168</v>
      </c>
      <c r="M19" s="28">
        <f t="shared" si="2"/>
        <v>15278565.89152168</v>
      </c>
      <c r="N19" s="24"/>
      <c r="O19" s="28">
        <f t="shared" si="3"/>
        <v>15296989.890302846</v>
      </c>
      <c r="P19" s="28">
        <f t="shared" si="4"/>
        <v>15296989.890302846</v>
      </c>
      <c r="Q19" s="24"/>
    </row>
    <row r="20" spans="1:17" ht="22.5">
      <c r="A20" s="36" t="s">
        <v>165</v>
      </c>
      <c r="B20" s="25" t="s">
        <v>62</v>
      </c>
      <c r="C20" s="31" t="s">
        <v>64</v>
      </c>
      <c r="D20" s="33" t="s">
        <v>67</v>
      </c>
      <c r="E20" s="32" t="s">
        <v>217</v>
      </c>
      <c r="F20" s="89" t="s">
        <v>218</v>
      </c>
      <c r="G20" s="49"/>
      <c r="H20" s="49"/>
      <c r="I20" s="27">
        <f>13244000*95%</f>
        <v>12581800</v>
      </c>
      <c r="J20" s="27">
        <f t="shared" si="0"/>
        <v>12581800</v>
      </c>
      <c r="K20" s="24"/>
      <c r="L20" s="28">
        <f t="shared" si="1"/>
        <v>12733443.79082853</v>
      </c>
      <c r="M20" s="28">
        <f t="shared" si="2"/>
        <v>12733443.79082853</v>
      </c>
      <c r="N20" s="24"/>
      <c r="O20" s="28">
        <f t="shared" si="3"/>
        <v>12748798.697470158</v>
      </c>
      <c r="P20" s="28">
        <f t="shared" si="4"/>
        <v>12748798.697470158</v>
      </c>
      <c r="Q20" s="24"/>
    </row>
    <row r="21" spans="1:17" ht="14.25" customHeight="1">
      <c r="A21" s="36" t="s">
        <v>166</v>
      </c>
      <c r="B21" s="25" t="s">
        <v>62</v>
      </c>
      <c r="C21" s="31" t="s">
        <v>219</v>
      </c>
      <c r="D21" s="33" t="s">
        <v>67</v>
      </c>
      <c r="E21" s="32" t="s">
        <v>217</v>
      </c>
      <c r="F21" s="89" t="s">
        <v>220</v>
      </c>
      <c r="G21" s="49"/>
      <c r="H21" s="49"/>
      <c r="I21" s="27">
        <v>133000</v>
      </c>
      <c r="J21" s="27">
        <f t="shared" si="0"/>
        <v>133000</v>
      </c>
      <c r="K21" s="24"/>
      <c r="L21" s="28">
        <f t="shared" si="1"/>
        <v>134602.99990305</v>
      </c>
      <c r="M21" s="28">
        <f t="shared" si="2"/>
        <v>134602.99990305</v>
      </c>
      <c r="N21" s="24"/>
      <c r="O21" s="28">
        <f t="shared" si="3"/>
        <v>134765.31392674585</v>
      </c>
      <c r="P21" s="28">
        <f t="shared" si="4"/>
        <v>134765.31392674585</v>
      </c>
      <c r="Q21" s="24"/>
    </row>
    <row r="22" spans="1:17" ht="22.5">
      <c r="A22" s="36" t="s">
        <v>167</v>
      </c>
      <c r="B22" s="25" t="s">
        <v>62</v>
      </c>
      <c r="C22" s="31" t="s">
        <v>219</v>
      </c>
      <c r="D22" s="33" t="s">
        <v>67</v>
      </c>
      <c r="E22" s="32" t="s">
        <v>217</v>
      </c>
      <c r="F22" s="89" t="s">
        <v>221</v>
      </c>
      <c r="G22" s="49"/>
      <c r="H22" s="49"/>
      <c r="I22" s="27">
        <v>100000</v>
      </c>
      <c r="J22" s="27">
        <f t="shared" si="0"/>
        <v>100000</v>
      </c>
      <c r="K22" s="24"/>
      <c r="L22" s="28">
        <f t="shared" si="1"/>
        <v>101205.263085</v>
      </c>
      <c r="M22" s="28">
        <f t="shared" si="2"/>
        <v>101205.263085</v>
      </c>
      <c r="N22" s="24"/>
      <c r="O22" s="28">
        <f t="shared" si="3"/>
        <v>101327.30370432019</v>
      </c>
      <c r="P22" s="28">
        <f t="shared" si="4"/>
        <v>101327.30370432019</v>
      </c>
      <c r="Q22" s="24"/>
    </row>
    <row r="23" spans="1:17" ht="22.5">
      <c r="A23" s="36" t="s">
        <v>163</v>
      </c>
      <c r="B23" s="25" t="s">
        <v>62</v>
      </c>
      <c r="C23" s="31" t="s">
        <v>64</v>
      </c>
      <c r="D23" s="33" t="s">
        <v>67</v>
      </c>
      <c r="E23" s="32" t="s">
        <v>217</v>
      </c>
      <c r="F23" s="89" t="s">
        <v>216</v>
      </c>
      <c r="G23" s="49"/>
      <c r="H23" s="49"/>
      <c r="I23" s="27">
        <f>2282000-188</f>
        <v>2281812</v>
      </c>
      <c r="J23" s="27">
        <f t="shared" si="0"/>
        <v>2281812</v>
      </c>
      <c r="K23" s="24"/>
      <c r="L23" s="28">
        <f t="shared" si="1"/>
        <v>2309313.8377051</v>
      </c>
      <c r="M23" s="28">
        <f t="shared" si="2"/>
        <v>2309313.8377051</v>
      </c>
      <c r="N23" s="24"/>
      <c r="O23" s="28">
        <f t="shared" si="3"/>
        <v>2312098.5752016227</v>
      </c>
      <c r="P23" s="28">
        <f t="shared" si="4"/>
        <v>2312098.5752016227</v>
      </c>
      <c r="Q23" s="24"/>
    </row>
    <row r="24" spans="1:17" ht="22.5">
      <c r="A24" s="35" t="s">
        <v>70</v>
      </c>
      <c r="B24" s="114" t="s">
        <v>62</v>
      </c>
      <c r="C24" s="31" t="s">
        <v>64</v>
      </c>
      <c r="D24" s="33" t="s">
        <v>67</v>
      </c>
      <c r="E24" s="32" t="s">
        <v>222</v>
      </c>
      <c r="F24" s="89"/>
      <c r="G24" s="49">
        <v>1206649.3</v>
      </c>
      <c r="H24" s="49">
        <v>180000</v>
      </c>
      <c r="I24" s="27">
        <f>I25</f>
        <v>1209000</v>
      </c>
      <c r="J24" s="27">
        <f t="shared" si="0"/>
        <v>1209000</v>
      </c>
      <c r="K24" s="24"/>
      <c r="L24" s="28">
        <f t="shared" si="1"/>
        <v>1223571.63069765</v>
      </c>
      <c r="M24" s="28">
        <f t="shared" si="2"/>
        <v>1223571.63069765</v>
      </c>
      <c r="N24" s="24"/>
      <c r="O24" s="28">
        <f t="shared" si="3"/>
        <v>1225047.1017852311</v>
      </c>
      <c r="P24" s="28">
        <f t="shared" si="4"/>
        <v>1225047.1017852311</v>
      </c>
      <c r="Q24" s="24"/>
    </row>
    <row r="25" spans="1:17" ht="25.5" customHeight="1">
      <c r="A25" s="36" t="s">
        <v>165</v>
      </c>
      <c r="B25" s="114" t="s">
        <v>62</v>
      </c>
      <c r="C25" s="90" t="s">
        <v>64</v>
      </c>
      <c r="D25" s="33" t="s">
        <v>67</v>
      </c>
      <c r="E25" s="32" t="s">
        <v>222</v>
      </c>
      <c r="F25" s="89" t="s">
        <v>218</v>
      </c>
      <c r="G25" s="49"/>
      <c r="H25" s="49"/>
      <c r="I25" s="27">
        <v>1209000</v>
      </c>
      <c r="J25" s="27">
        <f t="shared" si="0"/>
        <v>1209000</v>
      </c>
      <c r="K25" s="24"/>
      <c r="L25" s="28">
        <f t="shared" si="1"/>
        <v>1223571.63069765</v>
      </c>
      <c r="M25" s="28">
        <f t="shared" si="2"/>
        <v>1223571.63069765</v>
      </c>
      <c r="N25" s="24"/>
      <c r="O25" s="28">
        <f t="shared" si="3"/>
        <v>1225047.1017852311</v>
      </c>
      <c r="P25" s="28">
        <f t="shared" si="4"/>
        <v>1225047.1017852311</v>
      </c>
      <c r="Q25" s="24"/>
    </row>
    <row r="26" spans="1:17" ht="28.5" customHeight="1">
      <c r="A26" s="68" t="s">
        <v>72</v>
      </c>
      <c r="B26" s="114" t="s">
        <v>62</v>
      </c>
      <c r="C26" s="31" t="s">
        <v>64</v>
      </c>
      <c r="D26" s="33" t="s">
        <v>67</v>
      </c>
      <c r="E26" s="32" t="s">
        <v>223</v>
      </c>
      <c r="F26" s="89"/>
      <c r="G26" s="49">
        <v>350000</v>
      </c>
      <c r="H26" s="49">
        <v>346000</v>
      </c>
      <c r="I26" s="27">
        <f>I27+I28</f>
        <v>346000</v>
      </c>
      <c r="J26" s="27">
        <f t="shared" si="0"/>
        <v>346000</v>
      </c>
      <c r="K26" s="24"/>
      <c r="L26" s="28">
        <f t="shared" si="1"/>
        <v>350170.2102741</v>
      </c>
      <c r="M26" s="28">
        <f t="shared" si="2"/>
        <v>350170.2102741</v>
      </c>
      <c r="N26" s="24"/>
      <c r="O26" s="28">
        <f t="shared" si="3"/>
        <v>350592.47081694787</v>
      </c>
      <c r="P26" s="28">
        <f t="shared" si="4"/>
        <v>350592.47081694787</v>
      </c>
      <c r="Q26" s="24"/>
    </row>
    <row r="27" spans="1:17" ht="24.75" customHeight="1">
      <c r="A27" s="36" t="s">
        <v>165</v>
      </c>
      <c r="B27" s="25" t="s">
        <v>62</v>
      </c>
      <c r="C27" s="31" t="s">
        <v>64</v>
      </c>
      <c r="D27" s="33" t="s">
        <v>67</v>
      </c>
      <c r="E27" s="32" t="s">
        <v>223</v>
      </c>
      <c r="F27" s="89" t="s">
        <v>218</v>
      </c>
      <c r="G27" s="49"/>
      <c r="H27" s="49"/>
      <c r="I27" s="27">
        <v>265000</v>
      </c>
      <c r="J27" s="27">
        <f t="shared" si="0"/>
        <v>265000</v>
      </c>
      <c r="K27" s="24"/>
      <c r="L27" s="28">
        <f t="shared" si="1"/>
        <v>268193.94717525</v>
      </c>
      <c r="M27" s="28">
        <f t="shared" si="2"/>
        <v>268193.94717525</v>
      </c>
      <c r="N27" s="24"/>
      <c r="O27" s="28">
        <f t="shared" si="3"/>
        <v>268517.35481644847</v>
      </c>
      <c r="P27" s="28">
        <f t="shared" si="4"/>
        <v>268517.35481644847</v>
      </c>
      <c r="Q27" s="24"/>
    </row>
    <row r="28" spans="1:17" ht="23.25" customHeight="1">
      <c r="A28" s="36" t="s">
        <v>163</v>
      </c>
      <c r="B28" s="25" t="s">
        <v>62</v>
      </c>
      <c r="C28" s="31" t="s">
        <v>64</v>
      </c>
      <c r="D28" s="33" t="s">
        <v>67</v>
      </c>
      <c r="E28" s="32" t="s">
        <v>223</v>
      </c>
      <c r="F28" s="89" t="s">
        <v>216</v>
      </c>
      <c r="G28" s="49"/>
      <c r="H28" s="49"/>
      <c r="I28" s="27">
        <v>81000</v>
      </c>
      <c r="J28" s="27">
        <f t="shared" si="0"/>
        <v>81000</v>
      </c>
      <c r="K28" s="24"/>
      <c r="L28" s="28">
        <f t="shared" si="1"/>
        <v>81976.26309885</v>
      </c>
      <c r="M28" s="28">
        <f t="shared" si="2"/>
        <v>81976.26309885</v>
      </c>
      <c r="N28" s="24"/>
      <c r="O28" s="28">
        <f t="shared" si="3"/>
        <v>82075.11600049936</v>
      </c>
      <c r="P28" s="28">
        <f t="shared" si="4"/>
        <v>82075.11600049936</v>
      </c>
      <c r="Q28" s="24"/>
    </row>
    <row r="29" spans="1:17" ht="23.25" customHeight="1">
      <c r="A29" s="30" t="s">
        <v>168</v>
      </c>
      <c r="B29" s="25" t="s">
        <v>62</v>
      </c>
      <c r="C29" s="31" t="s">
        <v>64</v>
      </c>
      <c r="D29" s="33" t="s">
        <v>67</v>
      </c>
      <c r="E29" s="32" t="s">
        <v>224</v>
      </c>
      <c r="F29" s="89"/>
      <c r="G29" s="49">
        <v>62000</v>
      </c>
      <c r="H29" s="49">
        <v>69000</v>
      </c>
      <c r="I29" s="27">
        <f>I30+I31</f>
        <v>65000</v>
      </c>
      <c r="J29" s="27">
        <f t="shared" si="0"/>
        <v>65000</v>
      </c>
      <c r="K29" s="24"/>
      <c r="L29" s="28">
        <f t="shared" si="1"/>
        <v>65783.42100525</v>
      </c>
      <c r="M29" s="28">
        <f t="shared" si="2"/>
        <v>65783.42100525</v>
      </c>
      <c r="N29" s="24"/>
      <c r="O29" s="28">
        <f t="shared" si="3"/>
        <v>65862.74740780813</v>
      </c>
      <c r="P29" s="28">
        <f t="shared" si="4"/>
        <v>65862.74740780813</v>
      </c>
      <c r="Q29" s="24"/>
    </row>
    <row r="30" spans="1:17" ht="23.25" customHeight="1">
      <c r="A30" s="36" t="s">
        <v>165</v>
      </c>
      <c r="B30" s="25" t="s">
        <v>62</v>
      </c>
      <c r="C30" s="31" t="s">
        <v>64</v>
      </c>
      <c r="D30" s="33" t="s">
        <v>67</v>
      </c>
      <c r="E30" s="32" t="s">
        <v>224</v>
      </c>
      <c r="F30" s="89" t="s">
        <v>218</v>
      </c>
      <c r="G30" s="49"/>
      <c r="H30" s="49"/>
      <c r="I30" s="27">
        <v>64000</v>
      </c>
      <c r="J30" s="27">
        <f t="shared" si="0"/>
        <v>64000</v>
      </c>
      <c r="K30" s="24"/>
      <c r="L30" s="28">
        <f t="shared" si="1"/>
        <v>64771.3683744</v>
      </c>
      <c r="M30" s="28">
        <f t="shared" si="2"/>
        <v>64771.3683744</v>
      </c>
      <c r="N30" s="24"/>
      <c r="O30" s="28">
        <f t="shared" si="3"/>
        <v>64849.474370764925</v>
      </c>
      <c r="P30" s="28">
        <f t="shared" si="4"/>
        <v>64849.474370764925</v>
      </c>
      <c r="Q30" s="24"/>
    </row>
    <row r="31" spans="1:17" ht="26.25" customHeight="1">
      <c r="A31" s="36" t="s">
        <v>163</v>
      </c>
      <c r="B31" s="25" t="s">
        <v>62</v>
      </c>
      <c r="C31" s="31" t="s">
        <v>64</v>
      </c>
      <c r="D31" s="33" t="s">
        <v>67</v>
      </c>
      <c r="E31" s="32" t="s">
        <v>224</v>
      </c>
      <c r="F31" s="89" t="s">
        <v>216</v>
      </c>
      <c r="G31" s="49"/>
      <c r="H31" s="49"/>
      <c r="I31" s="27">
        <v>1000</v>
      </c>
      <c r="J31" s="27">
        <f t="shared" si="0"/>
        <v>1000</v>
      </c>
      <c r="K31" s="24"/>
      <c r="L31" s="28">
        <f t="shared" si="1"/>
        <v>1012.05263085</v>
      </c>
      <c r="M31" s="28">
        <f t="shared" si="2"/>
        <v>1012.05263085</v>
      </c>
      <c r="N31" s="24"/>
      <c r="O31" s="28">
        <f t="shared" si="3"/>
        <v>1013.273037043202</v>
      </c>
      <c r="P31" s="28">
        <f t="shared" si="4"/>
        <v>1013.273037043202</v>
      </c>
      <c r="Q31" s="24"/>
    </row>
    <row r="32" spans="1:17" ht="13.5" customHeight="1">
      <c r="A32" s="65" t="s">
        <v>74</v>
      </c>
      <c r="B32" s="25" t="s">
        <v>62</v>
      </c>
      <c r="C32" s="31" t="s">
        <v>64</v>
      </c>
      <c r="D32" s="33" t="s">
        <v>67</v>
      </c>
      <c r="E32" s="32" t="s">
        <v>225</v>
      </c>
      <c r="F32" s="89"/>
      <c r="G32" s="49">
        <v>147000</v>
      </c>
      <c r="H32" s="49">
        <v>89000</v>
      </c>
      <c r="I32" s="27">
        <f>I33+I34</f>
        <v>89000</v>
      </c>
      <c r="J32" s="27">
        <f t="shared" si="0"/>
        <v>89000</v>
      </c>
      <c r="K32" s="24"/>
      <c r="L32" s="28">
        <f t="shared" si="1"/>
        <v>90072.68414565</v>
      </c>
      <c r="M32" s="28">
        <f t="shared" si="2"/>
        <v>90072.68414565</v>
      </c>
      <c r="N32" s="24"/>
      <c r="O32" s="28">
        <f t="shared" si="3"/>
        <v>90181.30029684497</v>
      </c>
      <c r="P32" s="28">
        <f t="shared" si="4"/>
        <v>90181.30029684497</v>
      </c>
      <c r="Q32" s="24"/>
    </row>
    <row r="33" spans="1:17" ht="26.25" customHeight="1">
      <c r="A33" s="36" t="s">
        <v>165</v>
      </c>
      <c r="B33" s="25" t="s">
        <v>62</v>
      </c>
      <c r="C33" s="31" t="s">
        <v>64</v>
      </c>
      <c r="D33" s="33" t="s">
        <v>67</v>
      </c>
      <c r="E33" s="32" t="s">
        <v>225</v>
      </c>
      <c r="F33" s="89" t="s">
        <v>218</v>
      </c>
      <c r="G33" s="49"/>
      <c r="H33" s="49"/>
      <c r="I33" s="27">
        <v>82000</v>
      </c>
      <c r="J33" s="27">
        <f t="shared" si="0"/>
        <v>82000</v>
      </c>
      <c r="K33" s="24"/>
      <c r="L33" s="28">
        <f t="shared" si="1"/>
        <v>82988.3157297</v>
      </c>
      <c r="M33" s="28">
        <f t="shared" si="2"/>
        <v>82988.3157297</v>
      </c>
      <c r="N33" s="24"/>
      <c r="O33" s="28">
        <f t="shared" si="3"/>
        <v>83088.38903754255</v>
      </c>
      <c r="P33" s="28">
        <f t="shared" si="4"/>
        <v>83088.38903754255</v>
      </c>
      <c r="Q33" s="24"/>
    </row>
    <row r="34" spans="1:17" ht="32.25" customHeight="1">
      <c r="A34" s="36" t="s">
        <v>163</v>
      </c>
      <c r="B34" s="25" t="s">
        <v>62</v>
      </c>
      <c r="C34" s="31" t="s">
        <v>64</v>
      </c>
      <c r="D34" s="33" t="s">
        <v>67</v>
      </c>
      <c r="E34" s="32" t="s">
        <v>225</v>
      </c>
      <c r="F34" s="89" t="s">
        <v>216</v>
      </c>
      <c r="G34" s="49"/>
      <c r="H34" s="49"/>
      <c r="I34" s="27">
        <v>7000</v>
      </c>
      <c r="J34" s="27">
        <f t="shared" si="0"/>
        <v>7000</v>
      </c>
      <c r="K34" s="24"/>
      <c r="L34" s="28">
        <f t="shared" si="1"/>
        <v>7084.36841595</v>
      </c>
      <c r="M34" s="28">
        <f t="shared" si="2"/>
        <v>7084.36841595</v>
      </c>
      <c r="N34" s="24"/>
      <c r="O34" s="28">
        <f t="shared" si="3"/>
        <v>7092.911259302414</v>
      </c>
      <c r="P34" s="28">
        <f t="shared" si="4"/>
        <v>7092.911259302414</v>
      </c>
      <c r="Q34" s="24"/>
    </row>
    <row r="35" spans="1:17" ht="39.75" customHeight="1">
      <c r="A35" s="68" t="s">
        <v>169</v>
      </c>
      <c r="B35" s="25" t="s">
        <v>62</v>
      </c>
      <c r="C35" s="90" t="s">
        <v>64</v>
      </c>
      <c r="D35" s="33" t="s">
        <v>67</v>
      </c>
      <c r="E35" s="32" t="s">
        <v>226</v>
      </c>
      <c r="F35" s="91"/>
      <c r="G35" s="49"/>
      <c r="H35" s="49">
        <v>367000</v>
      </c>
      <c r="I35" s="27">
        <f>SUM(I36:I38)</f>
        <v>372000</v>
      </c>
      <c r="J35" s="27">
        <f t="shared" si="0"/>
        <v>372000</v>
      </c>
      <c r="K35" s="24"/>
      <c r="L35" s="28">
        <f t="shared" si="1"/>
        <v>376483.5786762</v>
      </c>
      <c r="M35" s="28">
        <f t="shared" si="2"/>
        <v>376483.5786762</v>
      </c>
      <c r="N35" s="24"/>
      <c r="O35" s="28">
        <f t="shared" si="3"/>
        <v>376937.56978007115</v>
      </c>
      <c r="P35" s="28">
        <f t="shared" si="4"/>
        <v>376937.56978007115</v>
      </c>
      <c r="Q35" s="24"/>
    </row>
    <row r="36" spans="1:17" ht="30" customHeight="1">
      <c r="A36" s="36" t="s">
        <v>165</v>
      </c>
      <c r="B36" s="25" t="s">
        <v>62</v>
      </c>
      <c r="C36" s="31" t="s">
        <v>64</v>
      </c>
      <c r="D36" s="33" t="s">
        <v>67</v>
      </c>
      <c r="E36" s="32" t="s">
        <v>226</v>
      </c>
      <c r="F36" s="89" t="s">
        <v>218</v>
      </c>
      <c r="G36" s="49"/>
      <c r="H36" s="49"/>
      <c r="I36" s="27">
        <v>255000</v>
      </c>
      <c r="J36" s="27">
        <f t="shared" si="0"/>
        <v>255000</v>
      </c>
      <c r="K36" s="24"/>
      <c r="L36" s="28">
        <f t="shared" si="1"/>
        <v>258073.42086675</v>
      </c>
      <c r="M36" s="28">
        <f t="shared" si="2"/>
        <v>258073.42086675</v>
      </c>
      <c r="N36" s="24"/>
      <c r="O36" s="28">
        <f t="shared" si="3"/>
        <v>258384.6244460165</v>
      </c>
      <c r="P36" s="28">
        <f t="shared" si="4"/>
        <v>258384.6244460165</v>
      </c>
      <c r="Q36" s="24"/>
    </row>
    <row r="37" spans="1:17" ht="25.5" customHeight="1">
      <c r="A37" s="36" t="s">
        <v>163</v>
      </c>
      <c r="B37" s="25" t="s">
        <v>62</v>
      </c>
      <c r="C37" s="31" t="s">
        <v>64</v>
      </c>
      <c r="D37" s="33" t="s">
        <v>67</v>
      </c>
      <c r="E37" s="32" t="s">
        <v>226</v>
      </c>
      <c r="F37" s="89" t="s">
        <v>216</v>
      </c>
      <c r="G37" s="49"/>
      <c r="H37" s="49"/>
      <c r="I37" s="27">
        <v>92000</v>
      </c>
      <c r="J37" s="27">
        <f t="shared" si="0"/>
        <v>92000</v>
      </c>
      <c r="K37" s="24"/>
      <c r="L37" s="28">
        <f t="shared" si="1"/>
        <v>93108.8420382</v>
      </c>
      <c r="M37" s="28">
        <f t="shared" si="2"/>
        <v>93108.8420382</v>
      </c>
      <c r="N37" s="24"/>
      <c r="O37" s="28">
        <f t="shared" si="3"/>
        <v>93221.11940797458</v>
      </c>
      <c r="P37" s="28">
        <f t="shared" si="4"/>
        <v>93221.11940797458</v>
      </c>
      <c r="Q37" s="24"/>
    </row>
    <row r="38" spans="1:17" ht="15.75" customHeight="1">
      <c r="A38" s="36" t="s">
        <v>170</v>
      </c>
      <c r="B38" s="25" t="s">
        <v>62</v>
      </c>
      <c r="C38" s="31" t="s">
        <v>64</v>
      </c>
      <c r="D38" s="33" t="s">
        <v>67</v>
      </c>
      <c r="E38" s="32" t="s">
        <v>226</v>
      </c>
      <c r="F38" s="89" t="s">
        <v>104</v>
      </c>
      <c r="G38" s="49"/>
      <c r="H38" s="49"/>
      <c r="I38" s="27">
        <v>25000</v>
      </c>
      <c r="J38" s="27">
        <f t="shared" si="0"/>
        <v>25000</v>
      </c>
      <c r="K38" s="24"/>
      <c r="L38" s="28">
        <f t="shared" si="1"/>
        <v>25301.31577125</v>
      </c>
      <c r="M38" s="28">
        <f t="shared" si="2"/>
        <v>25301.31577125</v>
      </c>
      <c r="N38" s="24"/>
      <c r="O38" s="28">
        <f t="shared" si="3"/>
        <v>25331.825926080048</v>
      </c>
      <c r="P38" s="28">
        <f t="shared" si="4"/>
        <v>25331.825926080048</v>
      </c>
      <c r="Q38" s="24"/>
    </row>
    <row r="39" spans="1:17" ht="125.25" customHeight="1">
      <c r="A39" s="36" t="s">
        <v>171</v>
      </c>
      <c r="B39" s="25" t="s">
        <v>62</v>
      </c>
      <c r="C39" s="31" t="s">
        <v>64</v>
      </c>
      <c r="D39" s="33" t="s">
        <v>67</v>
      </c>
      <c r="E39" s="32" t="s">
        <v>227</v>
      </c>
      <c r="F39" s="89"/>
      <c r="G39" s="49">
        <v>30707</v>
      </c>
      <c r="H39" s="49">
        <v>54000</v>
      </c>
      <c r="I39" s="27">
        <f>I40</f>
        <v>50000</v>
      </c>
      <c r="J39" s="27">
        <f t="shared" si="0"/>
        <v>50000</v>
      </c>
      <c r="K39" s="24"/>
      <c r="L39" s="28">
        <f t="shared" si="1"/>
        <v>50602.6315425</v>
      </c>
      <c r="M39" s="28">
        <f t="shared" si="2"/>
        <v>50602.6315425</v>
      </c>
      <c r="N39" s="24"/>
      <c r="O39" s="28">
        <f t="shared" si="3"/>
        <v>50663.651852160096</v>
      </c>
      <c r="P39" s="28">
        <f t="shared" si="4"/>
        <v>50663.651852160096</v>
      </c>
      <c r="Q39" s="24"/>
    </row>
    <row r="40" spans="1:17" ht="30.75" customHeight="1">
      <c r="A40" s="36" t="s">
        <v>165</v>
      </c>
      <c r="B40" s="25" t="s">
        <v>62</v>
      </c>
      <c r="C40" s="31" t="s">
        <v>64</v>
      </c>
      <c r="D40" s="33" t="s">
        <v>67</v>
      </c>
      <c r="E40" s="32" t="s">
        <v>227</v>
      </c>
      <c r="F40" s="89" t="s">
        <v>218</v>
      </c>
      <c r="G40" s="49"/>
      <c r="H40" s="49"/>
      <c r="I40" s="27">
        <v>50000</v>
      </c>
      <c r="J40" s="27">
        <f t="shared" si="0"/>
        <v>50000</v>
      </c>
      <c r="K40" s="24"/>
      <c r="L40" s="28">
        <f t="shared" si="1"/>
        <v>50602.6315425</v>
      </c>
      <c r="M40" s="28">
        <f t="shared" si="2"/>
        <v>50602.6315425</v>
      </c>
      <c r="N40" s="24"/>
      <c r="O40" s="28">
        <f t="shared" si="3"/>
        <v>50663.651852160096</v>
      </c>
      <c r="P40" s="28">
        <f t="shared" si="4"/>
        <v>50663.651852160096</v>
      </c>
      <c r="Q40" s="24"/>
    </row>
    <row r="41" spans="1:17" ht="33" customHeight="1">
      <c r="A41" s="36" t="s">
        <v>172</v>
      </c>
      <c r="B41" s="25" t="s">
        <v>62</v>
      </c>
      <c r="C41" s="31" t="s">
        <v>64</v>
      </c>
      <c r="D41" s="33" t="s">
        <v>67</v>
      </c>
      <c r="E41" s="32" t="s">
        <v>228</v>
      </c>
      <c r="F41" s="89"/>
      <c r="G41" s="49">
        <f>92881.03+107140.39</f>
        <v>200021.41999999998</v>
      </c>
      <c r="H41" s="49">
        <v>220000</v>
      </c>
      <c r="I41" s="27">
        <f>I42</f>
        <v>240000</v>
      </c>
      <c r="J41" s="27">
        <f t="shared" si="0"/>
        <v>240000</v>
      </c>
      <c r="K41" s="24"/>
      <c r="L41" s="28">
        <f t="shared" si="1"/>
        <v>242892.63140399999</v>
      </c>
      <c r="M41" s="28">
        <f t="shared" si="2"/>
        <v>242892.63140399999</v>
      </c>
      <c r="N41" s="24"/>
      <c r="O41" s="28">
        <f t="shared" si="3"/>
        <v>243185.52889036844</v>
      </c>
      <c r="P41" s="28">
        <f t="shared" si="4"/>
        <v>243185.52889036844</v>
      </c>
      <c r="Q41" s="24"/>
    </row>
    <row r="42" spans="1:17" ht="28.5" customHeight="1">
      <c r="A42" s="36" t="s">
        <v>163</v>
      </c>
      <c r="B42" s="25" t="s">
        <v>62</v>
      </c>
      <c r="C42" s="31" t="s">
        <v>64</v>
      </c>
      <c r="D42" s="33" t="s">
        <v>67</v>
      </c>
      <c r="E42" s="32" t="s">
        <v>228</v>
      </c>
      <c r="F42" s="89" t="s">
        <v>216</v>
      </c>
      <c r="G42" s="49"/>
      <c r="H42" s="49"/>
      <c r="I42" s="27">
        <v>240000</v>
      </c>
      <c r="J42" s="27">
        <f t="shared" si="0"/>
        <v>240000</v>
      </c>
      <c r="K42" s="24"/>
      <c r="L42" s="28">
        <f t="shared" si="1"/>
        <v>242892.63140399999</v>
      </c>
      <c r="M42" s="28">
        <f t="shared" si="2"/>
        <v>242892.63140399999</v>
      </c>
      <c r="N42" s="24"/>
      <c r="O42" s="28">
        <f t="shared" si="3"/>
        <v>243185.52889036844</v>
      </c>
      <c r="P42" s="28">
        <f t="shared" si="4"/>
        <v>243185.52889036844</v>
      </c>
      <c r="Q42" s="24"/>
    </row>
    <row r="43" spans="1:17" ht="157.5" customHeight="1">
      <c r="A43" s="36" t="s">
        <v>173</v>
      </c>
      <c r="B43" s="25" t="s">
        <v>62</v>
      </c>
      <c r="C43" s="90" t="s">
        <v>64</v>
      </c>
      <c r="D43" s="33" t="s">
        <v>67</v>
      </c>
      <c r="E43" s="32" t="s">
        <v>229</v>
      </c>
      <c r="F43" s="89"/>
      <c r="G43" s="49"/>
      <c r="H43" s="49">
        <v>20000</v>
      </c>
      <c r="I43" s="27">
        <f>I44</f>
        <v>20000</v>
      </c>
      <c r="J43" s="27">
        <f t="shared" si="0"/>
        <v>20000</v>
      </c>
      <c r="K43" s="24"/>
      <c r="L43" s="28">
        <f t="shared" si="1"/>
        <v>20241.052616999998</v>
      </c>
      <c r="M43" s="28">
        <f t="shared" si="2"/>
        <v>20241.052616999998</v>
      </c>
      <c r="N43" s="24"/>
      <c r="O43" s="28">
        <f t="shared" si="3"/>
        <v>20265.460740864037</v>
      </c>
      <c r="P43" s="28">
        <f t="shared" si="4"/>
        <v>20265.460740864037</v>
      </c>
      <c r="Q43" s="24"/>
    </row>
    <row r="44" spans="1:17" ht="31.5" customHeight="1">
      <c r="A44" s="36" t="s">
        <v>163</v>
      </c>
      <c r="B44" s="25" t="s">
        <v>62</v>
      </c>
      <c r="C44" s="31" t="s">
        <v>64</v>
      </c>
      <c r="D44" s="33" t="s">
        <v>67</v>
      </c>
      <c r="E44" s="32" t="s">
        <v>229</v>
      </c>
      <c r="F44" s="89" t="s">
        <v>216</v>
      </c>
      <c r="G44" s="49"/>
      <c r="H44" s="49"/>
      <c r="I44" s="27">
        <v>20000</v>
      </c>
      <c r="J44" s="27">
        <f t="shared" si="0"/>
        <v>20000</v>
      </c>
      <c r="K44" s="24"/>
      <c r="L44" s="28">
        <f t="shared" si="1"/>
        <v>20241.052616999998</v>
      </c>
      <c r="M44" s="28">
        <f t="shared" si="2"/>
        <v>20241.052616999998</v>
      </c>
      <c r="N44" s="24"/>
      <c r="O44" s="28">
        <f t="shared" si="3"/>
        <v>20265.460740864037</v>
      </c>
      <c r="P44" s="28">
        <f t="shared" si="4"/>
        <v>20265.460740864037</v>
      </c>
      <c r="Q44" s="24"/>
    </row>
    <row r="45" spans="1:17" ht="24.75" customHeight="1">
      <c r="A45" s="69" t="s">
        <v>174</v>
      </c>
      <c r="B45" s="25" t="s">
        <v>62</v>
      </c>
      <c r="C45" s="92" t="s">
        <v>64</v>
      </c>
      <c r="D45" s="93" t="s">
        <v>67</v>
      </c>
      <c r="E45" s="32" t="s">
        <v>230</v>
      </c>
      <c r="F45" s="94"/>
      <c r="G45" s="49">
        <v>16012.28</v>
      </c>
      <c r="H45" s="49">
        <v>11000</v>
      </c>
      <c r="I45" s="118">
        <f>I46</f>
        <v>11000</v>
      </c>
      <c r="J45" s="27">
        <f t="shared" si="0"/>
        <v>11000</v>
      </c>
      <c r="K45" s="24"/>
      <c r="L45" s="28">
        <f t="shared" si="1"/>
        <v>11132.57893935</v>
      </c>
      <c r="M45" s="28">
        <f t="shared" si="2"/>
        <v>11132.57893935</v>
      </c>
      <c r="N45" s="24"/>
      <c r="O45" s="28">
        <f t="shared" si="3"/>
        <v>11146.003407475222</v>
      </c>
      <c r="P45" s="28">
        <f t="shared" si="4"/>
        <v>11146.003407475222</v>
      </c>
      <c r="Q45" s="24"/>
    </row>
    <row r="46" spans="1:17" ht="22.5" customHeight="1">
      <c r="A46" s="36" t="s">
        <v>165</v>
      </c>
      <c r="B46" s="25" t="s">
        <v>62</v>
      </c>
      <c r="C46" s="31" t="s">
        <v>64</v>
      </c>
      <c r="D46" s="33" t="s">
        <v>67</v>
      </c>
      <c r="E46" s="32" t="s">
        <v>230</v>
      </c>
      <c r="F46" s="89" t="s">
        <v>218</v>
      </c>
      <c r="G46" s="49"/>
      <c r="H46" s="49"/>
      <c r="I46" s="27">
        <v>11000</v>
      </c>
      <c r="J46" s="27">
        <f t="shared" si="0"/>
        <v>11000</v>
      </c>
      <c r="K46" s="24"/>
      <c r="L46" s="28">
        <f t="shared" si="1"/>
        <v>11132.57893935</v>
      </c>
      <c r="M46" s="28">
        <f t="shared" si="2"/>
        <v>11132.57893935</v>
      </c>
      <c r="N46" s="24"/>
      <c r="O46" s="28">
        <f t="shared" si="3"/>
        <v>11146.003407475222</v>
      </c>
      <c r="P46" s="28">
        <f t="shared" si="4"/>
        <v>11146.003407475222</v>
      </c>
      <c r="Q46" s="24"/>
    </row>
    <row r="47" spans="1:17" ht="30" customHeight="1">
      <c r="A47" s="69" t="s">
        <v>175</v>
      </c>
      <c r="B47" s="25" t="s">
        <v>62</v>
      </c>
      <c r="C47" s="90" t="s">
        <v>64</v>
      </c>
      <c r="D47" s="33" t="s">
        <v>67</v>
      </c>
      <c r="E47" s="32" t="s">
        <v>231</v>
      </c>
      <c r="F47" s="89"/>
      <c r="G47" s="49">
        <v>65505.76</v>
      </c>
      <c r="H47" s="49">
        <v>66000</v>
      </c>
      <c r="I47" s="27">
        <f>SUM(I48:I49)</f>
        <v>66000</v>
      </c>
      <c r="J47" s="27">
        <f t="shared" si="0"/>
        <v>66000</v>
      </c>
      <c r="K47" s="24"/>
      <c r="L47" s="28">
        <f t="shared" si="1"/>
        <v>66795.4736361</v>
      </c>
      <c r="M47" s="28">
        <f t="shared" si="2"/>
        <v>66795.4736361</v>
      </c>
      <c r="N47" s="24"/>
      <c r="O47" s="28">
        <f t="shared" si="3"/>
        <v>66876.02044485133</v>
      </c>
      <c r="P47" s="28">
        <f t="shared" si="4"/>
        <v>66876.02044485133</v>
      </c>
      <c r="Q47" s="24"/>
    </row>
    <row r="48" spans="1:17" ht="27.75" customHeight="1">
      <c r="A48" s="36" t="s">
        <v>165</v>
      </c>
      <c r="B48" s="25" t="s">
        <v>62</v>
      </c>
      <c r="C48" s="31" t="s">
        <v>64</v>
      </c>
      <c r="D48" s="33" t="s">
        <v>67</v>
      </c>
      <c r="E48" s="32" t="s">
        <v>231</v>
      </c>
      <c r="F48" s="89" t="s">
        <v>218</v>
      </c>
      <c r="G48" s="49"/>
      <c r="H48" s="49"/>
      <c r="I48" s="27">
        <v>63000</v>
      </c>
      <c r="J48" s="27">
        <f t="shared" si="0"/>
        <v>63000</v>
      </c>
      <c r="K48" s="24"/>
      <c r="L48" s="28">
        <f t="shared" si="1"/>
        <v>63759.315743549996</v>
      </c>
      <c r="M48" s="28">
        <f t="shared" si="2"/>
        <v>63759.315743549996</v>
      </c>
      <c r="N48" s="24"/>
      <c r="O48" s="28">
        <f t="shared" si="3"/>
        <v>63836.20133372172</v>
      </c>
      <c r="P48" s="28">
        <f t="shared" si="4"/>
        <v>63836.20133372172</v>
      </c>
      <c r="Q48" s="24"/>
    </row>
    <row r="49" spans="1:17" ht="21" customHeight="1">
      <c r="A49" s="36" t="s">
        <v>163</v>
      </c>
      <c r="B49" s="25" t="s">
        <v>62</v>
      </c>
      <c r="C49" s="31" t="s">
        <v>64</v>
      </c>
      <c r="D49" s="33" t="s">
        <v>67</v>
      </c>
      <c r="E49" s="32" t="s">
        <v>231</v>
      </c>
      <c r="F49" s="89" t="s">
        <v>216</v>
      </c>
      <c r="G49" s="49"/>
      <c r="H49" s="49"/>
      <c r="I49" s="27">
        <v>3000</v>
      </c>
      <c r="J49" s="27">
        <f t="shared" si="0"/>
        <v>3000</v>
      </c>
      <c r="K49" s="24"/>
      <c r="L49" s="28">
        <f t="shared" si="1"/>
        <v>3036.15789255</v>
      </c>
      <c r="M49" s="28">
        <f t="shared" si="2"/>
        <v>3036.15789255</v>
      </c>
      <c r="N49" s="24"/>
      <c r="O49" s="28">
        <f t="shared" si="3"/>
        <v>3039.8191111296055</v>
      </c>
      <c r="P49" s="28">
        <f t="shared" si="4"/>
        <v>3039.8191111296055</v>
      </c>
      <c r="Q49" s="24"/>
    </row>
    <row r="50" spans="1:17" ht="28.5" customHeight="1">
      <c r="A50" s="69" t="s">
        <v>176</v>
      </c>
      <c r="B50" s="25" t="s">
        <v>62</v>
      </c>
      <c r="C50" s="90" t="s">
        <v>64</v>
      </c>
      <c r="D50" s="33" t="s">
        <v>67</v>
      </c>
      <c r="E50" s="32" t="s">
        <v>232</v>
      </c>
      <c r="F50" s="89"/>
      <c r="G50" s="49">
        <v>16988.97</v>
      </c>
      <c r="H50" s="49">
        <v>11000</v>
      </c>
      <c r="I50" s="27">
        <f>I51</f>
        <v>11000</v>
      </c>
      <c r="J50" s="27">
        <f t="shared" si="0"/>
        <v>11000</v>
      </c>
      <c r="K50" s="24"/>
      <c r="L50" s="28">
        <f t="shared" si="1"/>
        <v>11132.57893935</v>
      </c>
      <c r="M50" s="28">
        <f t="shared" si="2"/>
        <v>11132.57893935</v>
      </c>
      <c r="N50" s="24"/>
      <c r="O50" s="28">
        <f t="shared" si="3"/>
        <v>11146.003407475222</v>
      </c>
      <c r="P50" s="28">
        <f t="shared" si="4"/>
        <v>11146.003407475222</v>
      </c>
      <c r="Q50" s="24"/>
    </row>
    <row r="51" spans="1:17" ht="24" customHeight="1">
      <c r="A51" s="36" t="s">
        <v>165</v>
      </c>
      <c r="B51" s="25" t="s">
        <v>62</v>
      </c>
      <c r="C51" s="90" t="s">
        <v>64</v>
      </c>
      <c r="D51" s="33" t="s">
        <v>67</v>
      </c>
      <c r="E51" s="32" t="s">
        <v>232</v>
      </c>
      <c r="F51" s="89" t="s">
        <v>218</v>
      </c>
      <c r="G51" s="49"/>
      <c r="H51" s="49"/>
      <c r="I51" s="27">
        <v>11000</v>
      </c>
      <c r="J51" s="27">
        <f t="shared" si="0"/>
        <v>11000</v>
      </c>
      <c r="K51" s="24"/>
      <c r="L51" s="28">
        <f t="shared" si="1"/>
        <v>11132.57893935</v>
      </c>
      <c r="M51" s="28">
        <f t="shared" si="2"/>
        <v>11132.57893935</v>
      </c>
      <c r="N51" s="24"/>
      <c r="O51" s="28">
        <f t="shared" si="3"/>
        <v>11146.003407475222</v>
      </c>
      <c r="P51" s="28">
        <f t="shared" si="4"/>
        <v>11146.003407475222</v>
      </c>
      <c r="Q51" s="24"/>
    </row>
    <row r="52" spans="1:17" ht="18" customHeight="1">
      <c r="A52" s="70" t="s">
        <v>76</v>
      </c>
      <c r="B52" s="25" t="s">
        <v>62</v>
      </c>
      <c r="C52" s="31" t="s">
        <v>64</v>
      </c>
      <c r="D52" s="33" t="s">
        <v>77</v>
      </c>
      <c r="E52" s="32"/>
      <c r="F52" s="89"/>
      <c r="G52" s="49"/>
      <c r="H52" s="49">
        <v>1000000</v>
      </c>
      <c r="I52" s="27">
        <f>I53</f>
        <v>1000000</v>
      </c>
      <c r="J52" s="27">
        <f t="shared" si="0"/>
        <v>1000000</v>
      </c>
      <c r="K52" s="24"/>
      <c r="L52" s="28">
        <f t="shared" si="1"/>
        <v>1012052.63085</v>
      </c>
      <c r="M52" s="28">
        <f t="shared" si="2"/>
        <v>1012052.63085</v>
      </c>
      <c r="N52" s="24"/>
      <c r="O52" s="28">
        <f t="shared" si="3"/>
        <v>1013273.0370432019</v>
      </c>
      <c r="P52" s="28">
        <f t="shared" si="4"/>
        <v>1013273.0370432019</v>
      </c>
      <c r="Q52" s="24"/>
    </row>
    <row r="53" spans="1:17" ht="14.25" customHeight="1">
      <c r="A53" s="70" t="s">
        <v>78</v>
      </c>
      <c r="B53" s="25" t="s">
        <v>62</v>
      </c>
      <c r="C53" s="31" t="s">
        <v>64</v>
      </c>
      <c r="D53" s="33" t="s">
        <v>77</v>
      </c>
      <c r="E53" s="32" t="s">
        <v>233</v>
      </c>
      <c r="F53" s="89"/>
      <c r="G53" s="49"/>
      <c r="H53" s="49">
        <v>1000000</v>
      </c>
      <c r="I53" s="27">
        <f>I54</f>
        <v>1000000</v>
      </c>
      <c r="J53" s="27">
        <f t="shared" si="0"/>
        <v>1000000</v>
      </c>
      <c r="K53" s="24"/>
      <c r="L53" s="28">
        <f t="shared" si="1"/>
        <v>1012052.63085</v>
      </c>
      <c r="M53" s="28">
        <f t="shared" si="2"/>
        <v>1012052.63085</v>
      </c>
      <c r="N53" s="24"/>
      <c r="O53" s="28">
        <f t="shared" si="3"/>
        <v>1013273.0370432019</v>
      </c>
      <c r="P53" s="28">
        <f t="shared" si="4"/>
        <v>1013273.0370432019</v>
      </c>
      <c r="Q53" s="24"/>
    </row>
    <row r="54" spans="1:17" ht="13.5" customHeight="1">
      <c r="A54" s="71" t="s">
        <v>177</v>
      </c>
      <c r="B54" s="25" t="s">
        <v>62</v>
      </c>
      <c r="C54" s="95" t="s">
        <v>64</v>
      </c>
      <c r="D54" s="93" t="s">
        <v>77</v>
      </c>
      <c r="E54" s="32" t="s">
        <v>233</v>
      </c>
      <c r="F54" s="94" t="s">
        <v>145</v>
      </c>
      <c r="G54" s="56"/>
      <c r="H54" s="56"/>
      <c r="I54" s="27">
        <v>1000000</v>
      </c>
      <c r="J54" s="27">
        <f t="shared" si="0"/>
        <v>1000000</v>
      </c>
      <c r="K54" s="24"/>
      <c r="L54" s="28">
        <f t="shared" si="1"/>
        <v>1012052.63085</v>
      </c>
      <c r="M54" s="28">
        <f t="shared" si="2"/>
        <v>1012052.63085</v>
      </c>
      <c r="N54" s="24"/>
      <c r="O54" s="28">
        <f t="shared" si="3"/>
        <v>1013273.0370432019</v>
      </c>
      <c r="P54" s="28">
        <f t="shared" si="4"/>
        <v>1013273.0370432019</v>
      </c>
      <c r="Q54" s="24"/>
    </row>
    <row r="55" spans="1:17" ht="14.25" customHeight="1">
      <c r="A55" s="35" t="s">
        <v>79</v>
      </c>
      <c r="B55" s="25" t="s">
        <v>62</v>
      </c>
      <c r="C55" s="31" t="s">
        <v>64</v>
      </c>
      <c r="D55" s="33" t="s">
        <v>80</v>
      </c>
      <c r="E55" s="32"/>
      <c r="F55" s="89"/>
      <c r="G55" s="49">
        <v>9417143.7</v>
      </c>
      <c r="H55" s="49">
        <v>6129525.37</v>
      </c>
      <c r="I55" s="27">
        <f>I56+I63+I70</f>
        <v>11438692</v>
      </c>
      <c r="J55" s="27">
        <f t="shared" si="0"/>
        <v>11438692</v>
      </c>
      <c r="K55" s="24"/>
      <c r="L55" s="28">
        <f t="shared" si="1"/>
        <v>11576558.332082847</v>
      </c>
      <c r="M55" s="28">
        <f t="shared" si="2"/>
        <v>11576558.332082847</v>
      </c>
      <c r="N55" s="24"/>
      <c r="O55" s="28">
        <f t="shared" si="3"/>
        <v>11590518.182641776</v>
      </c>
      <c r="P55" s="28">
        <f t="shared" si="4"/>
        <v>11590518.182641776</v>
      </c>
      <c r="Q55" s="24"/>
    </row>
    <row r="56" spans="1:17" ht="36.75" customHeight="1">
      <c r="A56" s="36" t="s">
        <v>164</v>
      </c>
      <c r="B56" s="25" t="s">
        <v>62</v>
      </c>
      <c r="C56" s="31" t="s">
        <v>64</v>
      </c>
      <c r="D56" s="33" t="s">
        <v>80</v>
      </c>
      <c r="E56" s="32" t="s">
        <v>217</v>
      </c>
      <c r="F56" s="89"/>
      <c r="G56" s="49">
        <v>6557321.58</v>
      </c>
      <c r="H56" s="49">
        <v>1486468.67</v>
      </c>
      <c r="I56" s="27">
        <f>SUM(I57:I62)</f>
        <v>6670000</v>
      </c>
      <c r="J56" s="27">
        <f t="shared" si="0"/>
        <v>6670000</v>
      </c>
      <c r="K56" s="24"/>
      <c r="L56" s="28">
        <f t="shared" si="1"/>
        <v>6750391.0477695</v>
      </c>
      <c r="M56" s="28">
        <f t="shared" si="2"/>
        <v>6750391.0477695</v>
      </c>
      <c r="N56" s="24"/>
      <c r="O56" s="28">
        <f t="shared" si="3"/>
        <v>6758531.157078157</v>
      </c>
      <c r="P56" s="28">
        <f t="shared" si="4"/>
        <v>6758531.157078157</v>
      </c>
      <c r="Q56" s="24"/>
    </row>
    <row r="57" spans="1:17" ht="22.5" customHeight="1">
      <c r="A57" s="36" t="s">
        <v>167</v>
      </c>
      <c r="B57" s="25" t="s">
        <v>62</v>
      </c>
      <c r="C57" s="31" t="s">
        <v>219</v>
      </c>
      <c r="D57" s="33" t="s">
        <v>80</v>
      </c>
      <c r="E57" s="32" t="s">
        <v>217</v>
      </c>
      <c r="F57" s="89" t="s">
        <v>221</v>
      </c>
      <c r="G57" s="49"/>
      <c r="H57" s="49"/>
      <c r="I57" s="27"/>
      <c r="J57" s="27">
        <f t="shared" si="0"/>
        <v>0</v>
      </c>
      <c r="K57" s="24"/>
      <c r="L57" s="28">
        <f t="shared" si="1"/>
        <v>0</v>
      </c>
      <c r="M57" s="28">
        <f t="shared" si="2"/>
        <v>0</v>
      </c>
      <c r="N57" s="24"/>
      <c r="O57" s="28">
        <f t="shared" si="3"/>
        <v>0</v>
      </c>
      <c r="P57" s="28">
        <f t="shared" si="4"/>
        <v>0</v>
      </c>
      <c r="Q57" s="24"/>
    </row>
    <row r="58" spans="1:17" ht="25.5" customHeight="1">
      <c r="A58" s="36" t="s">
        <v>163</v>
      </c>
      <c r="B58" s="25" t="s">
        <v>62</v>
      </c>
      <c r="C58" s="31" t="s">
        <v>64</v>
      </c>
      <c r="D58" s="33" t="s">
        <v>80</v>
      </c>
      <c r="E58" s="32" t="s">
        <v>217</v>
      </c>
      <c r="F58" s="89" t="s">
        <v>216</v>
      </c>
      <c r="G58" s="49"/>
      <c r="H58" s="49"/>
      <c r="I58" s="27">
        <v>920000</v>
      </c>
      <c r="J58" s="27">
        <f t="shared" si="0"/>
        <v>920000</v>
      </c>
      <c r="K58" s="24"/>
      <c r="L58" s="28">
        <f t="shared" si="1"/>
        <v>931088.4203819999</v>
      </c>
      <c r="M58" s="28">
        <f t="shared" si="2"/>
        <v>931088.4203819999</v>
      </c>
      <c r="N58" s="24"/>
      <c r="O58" s="28">
        <f t="shared" si="3"/>
        <v>932211.1940797457</v>
      </c>
      <c r="P58" s="28">
        <f t="shared" si="4"/>
        <v>932211.1940797457</v>
      </c>
      <c r="Q58" s="24"/>
    </row>
    <row r="59" spans="1:17" ht="42.75" customHeight="1">
      <c r="A59" s="36" t="s">
        <v>178</v>
      </c>
      <c r="B59" s="25" t="s">
        <v>62</v>
      </c>
      <c r="C59" s="31" t="s">
        <v>64</v>
      </c>
      <c r="D59" s="33" t="s">
        <v>80</v>
      </c>
      <c r="E59" s="32" t="s">
        <v>217</v>
      </c>
      <c r="F59" s="89" t="s">
        <v>234</v>
      </c>
      <c r="G59" s="49"/>
      <c r="H59" s="49"/>
      <c r="I59" s="27"/>
      <c r="J59" s="27">
        <f t="shared" si="0"/>
        <v>0</v>
      </c>
      <c r="K59" s="24"/>
      <c r="L59" s="28">
        <f t="shared" si="1"/>
        <v>0</v>
      </c>
      <c r="M59" s="28">
        <f t="shared" si="2"/>
        <v>0</v>
      </c>
      <c r="N59" s="24"/>
      <c r="O59" s="28">
        <f t="shared" si="3"/>
        <v>0</v>
      </c>
      <c r="P59" s="28">
        <f t="shared" si="4"/>
        <v>0</v>
      </c>
      <c r="Q59" s="24"/>
    </row>
    <row r="60" spans="1:17" ht="12.75">
      <c r="A60" s="36" t="s">
        <v>179</v>
      </c>
      <c r="B60" s="25" t="s">
        <v>62</v>
      </c>
      <c r="C60" s="31" t="s">
        <v>64</v>
      </c>
      <c r="D60" s="33" t="s">
        <v>80</v>
      </c>
      <c r="E60" s="32" t="s">
        <v>217</v>
      </c>
      <c r="F60" s="89" t="s">
        <v>235</v>
      </c>
      <c r="G60" s="49"/>
      <c r="H60" s="49"/>
      <c r="I60" s="27">
        <v>140000</v>
      </c>
      <c r="J60" s="27">
        <f t="shared" si="0"/>
        <v>140000</v>
      </c>
      <c r="K60" s="24"/>
      <c r="L60" s="28">
        <f t="shared" si="1"/>
        <v>141687.368319</v>
      </c>
      <c r="M60" s="28">
        <f t="shared" si="2"/>
        <v>141687.368319</v>
      </c>
      <c r="N60" s="24"/>
      <c r="O60" s="28">
        <f t="shared" si="3"/>
        <v>141858.22518604828</v>
      </c>
      <c r="P60" s="28">
        <f t="shared" si="4"/>
        <v>141858.22518604828</v>
      </c>
      <c r="Q60" s="24"/>
    </row>
    <row r="61" spans="1:17" ht="18.75" customHeight="1">
      <c r="A61" s="36" t="s">
        <v>180</v>
      </c>
      <c r="B61" s="25" t="s">
        <v>62</v>
      </c>
      <c r="C61" s="31" t="s">
        <v>64</v>
      </c>
      <c r="D61" s="33" t="s">
        <v>80</v>
      </c>
      <c r="E61" s="32" t="s">
        <v>217</v>
      </c>
      <c r="F61" s="89" t="s">
        <v>236</v>
      </c>
      <c r="G61" s="49"/>
      <c r="H61" s="49"/>
      <c r="I61" s="27"/>
      <c r="J61" s="27">
        <f t="shared" si="0"/>
        <v>0</v>
      </c>
      <c r="K61" s="24"/>
      <c r="L61" s="28">
        <f t="shared" si="1"/>
        <v>0</v>
      </c>
      <c r="M61" s="28">
        <f t="shared" si="2"/>
        <v>0</v>
      </c>
      <c r="N61" s="24"/>
      <c r="O61" s="28">
        <f t="shared" si="3"/>
        <v>0</v>
      </c>
      <c r="P61" s="28">
        <f t="shared" si="4"/>
        <v>0</v>
      </c>
      <c r="Q61" s="24"/>
    </row>
    <row r="62" spans="1:17" ht="12.75">
      <c r="A62" s="71" t="s">
        <v>177</v>
      </c>
      <c r="B62" s="25" t="s">
        <v>62</v>
      </c>
      <c r="C62" s="31" t="s">
        <v>64</v>
      </c>
      <c r="D62" s="33" t="s">
        <v>80</v>
      </c>
      <c r="E62" s="32" t="s">
        <v>217</v>
      </c>
      <c r="F62" s="89" t="s">
        <v>145</v>
      </c>
      <c r="G62" s="49"/>
      <c r="H62" s="49"/>
      <c r="I62" s="27">
        <v>5610000</v>
      </c>
      <c r="J62" s="27">
        <f t="shared" si="0"/>
        <v>5610000</v>
      </c>
      <c r="K62" s="24"/>
      <c r="L62" s="28">
        <f t="shared" si="1"/>
        <v>5677615.2590685</v>
      </c>
      <c r="M62" s="28">
        <f t="shared" si="2"/>
        <v>5677615.2590685</v>
      </c>
      <c r="N62" s="24"/>
      <c r="O62" s="28">
        <f t="shared" si="3"/>
        <v>5684461.737812364</v>
      </c>
      <c r="P62" s="28">
        <f t="shared" si="4"/>
        <v>5684461.737812364</v>
      </c>
      <c r="Q62" s="24"/>
    </row>
    <row r="63" spans="1:17" ht="12.75" customHeight="1">
      <c r="A63" s="36" t="s">
        <v>142</v>
      </c>
      <c r="B63" s="25" t="s">
        <v>62</v>
      </c>
      <c r="C63" s="48" t="s">
        <v>64</v>
      </c>
      <c r="D63" s="53" t="s">
        <v>80</v>
      </c>
      <c r="E63" s="52" t="s">
        <v>237</v>
      </c>
      <c r="F63" s="96"/>
      <c r="G63" s="49">
        <v>1152371.12</v>
      </c>
      <c r="H63" s="49">
        <v>4208000</v>
      </c>
      <c r="I63" s="49">
        <f>SUM(I64:I69)</f>
        <v>4268692</v>
      </c>
      <c r="J63" s="27">
        <f t="shared" si="0"/>
        <v>4268692</v>
      </c>
      <c r="K63" s="24"/>
      <c r="L63" s="28">
        <f t="shared" si="1"/>
        <v>4320140.968888348</v>
      </c>
      <c r="M63" s="28">
        <f t="shared" si="2"/>
        <v>4320140.968888348</v>
      </c>
      <c r="N63" s="24"/>
      <c r="O63" s="28">
        <f t="shared" si="3"/>
        <v>4325350.50704202</v>
      </c>
      <c r="P63" s="28">
        <f t="shared" si="4"/>
        <v>4325350.50704202</v>
      </c>
      <c r="Q63" s="24"/>
    </row>
    <row r="64" spans="1:17" ht="25.5" customHeight="1">
      <c r="A64" s="36" t="s">
        <v>181</v>
      </c>
      <c r="B64" s="25" t="s">
        <v>62</v>
      </c>
      <c r="C64" s="97" t="s">
        <v>64</v>
      </c>
      <c r="D64" s="52" t="s">
        <v>80</v>
      </c>
      <c r="E64" s="52" t="s">
        <v>237</v>
      </c>
      <c r="F64" s="96" t="s">
        <v>238</v>
      </c>
      <c r="G64" s="49"/>
      <c r="H64" s="49"/>
      <c r="I64" s="49">
        <f>2682000*95%</f>
        <v>2547900</v>
      </c>
      <c r="J64" s="27">
        <f t="shared" si="0"/>
        <v>2547900</v>
      </c>
      <c r="K64" s="24"/>
      <c r="L64" s="28">
        <f t="shared" si="1"/>
        <v>2578608.898142715</v>
      </c>
      <c r="M64" s="28">
        <f t="shared" si="2"/>
        <v>2578608.898142715</v>
      </c>
      <c r="N64" s="24"/>
      <c r="O64" s="28">
        <f t="shared" si="3"/>
        <v>2581718.3710823744</v>
      </c>
      <c r="P64" s="28">
        <f t="shared" si="4"/>
        <v>2581718.3710823744</v>
      </c>
      <c r="Q64" s="24"/>
    </row>
    <row r="65" spans="1:17" ht="22.5">
      <c r="A65" s="36" t="s">
        <v>182</v>
      </c>
      <c r="B65" s="25" t="s">
        <v>62</v>
      </c>
      <c r="C65" s="97" t="s">
        <v>64</v>
      </c>
      <c r="D65" s="52" t="s">
        <v>80</v>
      </c>
      <c r="E65" s="52" t="s">
        <v>237</v>
      </c>
      <c r="F65" s="96" t="s">
        <v>239</v>
      </c>
      <c r="G65" s="49"/>
      <c r="H65" s="49"/>
      <c r="I65" s="49">
        <v>10000</v>
      </c>
      <c r="J65" s="27">
        <f t="shared" si="0"/>
        <v>10000</v>
      </c>
      <c r="K65" s="23"/>
      <c r="L65" s="28">
        <f t="shared" si="1"/>
        <v>10120.526308499999</v>
      </c>
      <c r="M65" s="28">
        <f t="shared" si="2"/>
        <v>10120.526308499999</v>
      </c>
      <c r="N65" s="23"/>
      <c r="O65" s="28">
        <f t="shared" si="3"/>
        <v>10132.730370432018</v>
      </c>
      <c r="P65" s="28">
        <f t="shared" si="4"/>
        <v>10132.730370432018</v>
      </c>
      <c r="Q65" s="23"/>
    </row>
    <row r="66" spans="1:17" ht="21.75" customHeight="1">
      <c r="A66" s="36" t="s">
        <v>167</v>
      </c>
      <c r="B66" s="25" t="s">
        <v>62</v>
      </c>
      <c r="C66" s="97" t="s">
        <v>64</v>
      </c>
      <c r="D66" s="52" t="s">
        <v>80</v>
      </c>
      <c r="E66" s="52" t="s">
        <v>237</v>
      </c>
      <c r="F66" s="96" t="s">
        <v>221</v>
      </c>
      <c r="G66" s="49"/>
      <c r="H66" s="49"/>
      <c r="I66" s="49">
        <v>10000</v>
      </c>
      <c r="J66" s="27">
        <f t="shared" si="0"/>
        <v>10000</v>
      </c>
      <c r="K66" s="23"/>
      <c r="L66" s="28">
        <f t="shared" si="1"/>
        <v>10120.526308499999</v>
      </c>
      <c r="M66" s="28">
        <f t="shared" si="2"/>
        <v>10120.526308499999</v>
      </c>
      <c r="N66" s="23"/>
      <c r="O66" s="28">
        <f t="shared" si="3"/>
        <v>10132.730370432018</v>
      </c>
      <c r="P66" s="28">
        <f t="shared" si="4"/>
        <v>10132.730370432018</v>
      </c>
      <c r="Q66" s="23"/>
    </row>
    <row r="67" spans="1:17" ht="22.5">
      <c r="A67" s="30" t="s">
        <v>183</v>
      </c>
      <c r="B67" s="25" t="s">
        <v>62</v>
      </c>
      <c r="C67" s="97" t="s">
        <v>64</v>
      </c>
      <c r="D67" s="52" t="s">
        <v>80</v>
      </c>
      <c r="E67" s="52" t="s">
        <v>237</v>
      </c>
      <c r="F67" s="96" t="s">
        <v>216</v>
      </c>
      <c r="G67" s="49"/>
      <c r="H67" s="49"/>
      <c r="I67" s="49">
        <f>1619000-208</f>
        <v>1618792</v>
      </c>
      <c r="J67" s="27">
        <f t="shared" si="0"/>
        <v>1618792</v>
      </c>
      <c r="K67" s="23"/>
      <c r="L67" s="28">
        <f t="shared" si="1"/>
        <v>1638302.7023989332</v>
      </c>
      <c r="M67" s="28">
        <f t="shared" si="2"/>
        <v>1638302.7023989332</v>
      </c>
      <c r="N67" s="23"/>
      <c r="O67" s="28">
        <f t="shared" si="3"/>
        <v>1640278.286181239</v>
      </c>
      <c r="P67" s="28">
        <f t="shared" si="4"/>
        <v>1640278.286181239</v>
      </c>
      <c r="Q67" s="23"/>
    </row>
    <row r="68" spans="1:17" ht="12.75">
      <c r="A68" s="36" t="s">
        <v>179</v>
      </c>
      <c r="B68" s="25" t="s">
        <v>62</v>
      </c>
      <c r="C68" s="31" t="s">
        <v>64</v>
      </c>
      <c r="D68" s="33" t="s">
        <v>80</v>
      </c>
      <c r="E68" s="32" t="s">
        <v>217</v>
      </c>
      <c r="F68" s="89" t="s">
        <v>235</v>
      </c>
      <c r="G68" s="49"/>
      <c r="H68" s="49"/>
      <c r="I68" s="27">
        <v>80000</v>
      </c>
      <c r="J68" s="27">
        <f t="shared" si="0"/>
        <v>80000</v>
      </c>
      <c r="K68" s="23"/>
      <c r="L68" s="28">
        <f t="shared" si="1"/>
        <v>80964.21046799999</v>
      </c>
      <c r="M68" s="28">
        <f t="shared" si="2"/>
        <v>80964.21046799999</v>
      </c>
      <c r="N68" s="23"/>
      <c r="O68" s="28">
        <f t="shared" si="3"/>
        <v>81061.84296345615</v>
      </c>
      <c r="P68" s="28">
        <f t="shared" si="4"/>
        <v>81061.84296345615</v>
      </c>
      <c r="Q68" s="23"/>
    </row>
    <row r="69" spans="1:17" ht="12.75">
      <c r="A69" s="36" t="s">
        <v>180</v>
      </c>
      <c r="B69" s="25" t="s">
        <v>62</v>
      </c>
      <c r="C69" s="31" t="s">
        <v>64</v>
      </c>
      <c r="D69" s="33" t="s">
        <v>80</v>
      </c>
      <c r="E69" s="32" t="s">
        <v>217</v>
      </c>
      <c r="F69" s="89" t="s">
        <v>236</v>
      </c>
      <c r="G69" s="49"/>
      <c r="H69" s="49"/>
      <c r="I69" s="27">
        <v>2000</v>
      </c>
      <c r="J69" s="27">
        <f t="shared" si="0"/>
        <v>2000</v>
      </c>
      <c r="K69" s="23"/>
      <c r="L69" s="28">
        <f t="shared" si="1"/>
        <v>2024.1052617</v>
      </c>
      <c r="M69" s="28">
        <f t="shared" si="2"/>
        <v>2024.1052617</v>
      </c>
      <c r="N69" s="23"/>
      <c r="O69" s="28">
        <f t="shared" si="3"/>
        <v>2026.546074086404</v>
      </c>
      <c r="P69" s="28">
        <f t="shared" si="4"/>
        <v>2026.546074086404</v>
      </c>
      <c r="Q69" s="23"/>
    </row>
    <row r="70" spans="1:17" ht="22.5">
      <c r="A70" s="35" t="s">
        <v>81</v>
      </c>
      <c r="B70" s="25" t="s">
        <v>62</v>
      </c>
      <c r="C70" s="39" t="s">
        <v>64</v>
      </c>
      <c r="D70" s="33" t="s">
        <v>80</v>
      </c>
      <c r="E70" s="32" t="s">
        <v>240</v>
      </c>
      <c r="F70" s="89"/>
      <c r="G70" s="49"/>
      <c r="H70" s="49">
        <v>435056.7</v>
      </c>
      <c r="I70" s="27">
        <f>I71</f>
        <v>500000</v>
      </c>
      <c r="J70" s="27">
        <f t="shared" si="0"/>
        <v>500000</v>
      </c>
      <c r="K70" s="23"/>
      <c r="L70" s="28">
        <f t="shared" si="1"/>
        <v>506026.315425</v>
      </c>
      <c r="M70" s="28">
        <f t="shared" si="2"/>
        <v>506026.315425</v>
      </c>
      <c r="N70" s="23"/>
      <c r="O70" s="28">
        <f t="shared" si="3"/>
        <v>506636.5185216009</v>
      </c>
      <c r="P70" s="28">
        <f t="shared" si="4"/>
        <v>506636.5185216009</v>
      </c>
      <c r="Q70" s="23"/>
    </row>
    <row r="71" spans="1:17" ht="22.5">
      <c r="A71" s="30" t="s">
        <v>183</v>
      </c>
      <c r="B71" s="25" t="s">
        <v>62</v>
      </c>
      <c r="C71" s="39" t="s">
        <v>64</v>
      </c>
      <c r="D71" s="33" t="s">
        <v>80</v>
      </c>
      <c r="E71" s="32" t="s">
        <v>240</v>
      </c>
      <c r="F71" s="89" t="s">
        <v>216</v>
      </c>
      <c r="G71" s="49"/>
      <c r="H71" s="49"/>
      <c r="I71" s="27">
        <v>500000</v>
      </c>
      <c r="J71" s="27">
        <f t="shared" si="0"/>
        <v>500000</v>
      </c>
      <c r="K71" s="23"/>
      <c r="L71" s="28">
        <f t="shared" si="1"/>
        <v>506026.315425</v>
      </c>
      <c r="M71" s="28">
        <f t="shared" si="2"/>
        <v>506026.315425</v>
      </c>
      <c r="N71" s="23"/>
      <c r="O71" s="28">
        <f t="shared" si="3"/>
        <v>506636.5185216009</v>
      </c>
      <c r="P71" s="28">
        <f t="shared" si="4"/>
        <v>506636.5185216009</v>
      </c>
      <c r="Q71" s="23"/>
    </row>
    <row r="72" spans="1:17" ht="12.75">
      <c r="A72" s="72" t="s">
        <v>83</v>
      </c>
      <c r="B72" s="25" t="s">
        <v>62</v>
      </c>
      <c r="C72" s="91" t="s">
        <v>69</v>
      </c>
      <c r="D72" s="89"/>
      <c r="E72" s="32"/>
      <c r="F72" s="89"/>
      <c r="G72" s="49">
        <v>568500</v>
      </c>
      <c r="H72" s="49">
        <v>562000</v>
      </c>
      <c r="I72" s="27">
        <f>I73</f>
        <v>592000</v>
      </c>
      <c r="J72" s="27">
        <f t="shared" si="0"/>
        <v>592000</v>
      </c>
      <c r="K72" s="23"/>
      <c r="L72" s="28">
        <f t="shared" si="1"/>
        <v>599135.1574631999</v>
      </c>
      <c r="M72" s="28">
        <f t="shared" si="2"/>
        <v>599135.1574631999</v>
      </c>
      <c r="N72" s="23"/>
      <c r="O72" s="28">
        <f t="shared" si="3"/>
        <v>599857.6379295755</v>
      </c>
      <c r="P72" s="28">
        <f t="shared" si="4"/>
        <v>599857.6379295755</v>
      </c>
      <c r="Q72" s="23"/>
    </row>
    <row r="73" spans="1:17" ht="15" customHeight="1">
      <c r="A73" s="40" t="s">
        <v>84</v>
      </c>
      <c r="B73" s="25" t="s">
        <v>62</v>
      </c>
      <c r="C73" s="98" t="s">
        <v>69</v>
      </c>
      <c r="D73" s="33" t="s">
        <v>66</v>
      </c>
      <c r="E73" s="32"/>
      <c r="F73" s="99"/>
      <c r="G73" s="49">
        <v>568500</v>
      </c>
      <c r="H73" s="49">
        <v>562000</v>
      </c>
      <c r="I73" s="27">
        <f>I74</f>
        <v>592000</v>
      </c>
      <c r="J73" s="27">
        <f t="shared" si="0"/>
        <v>592000</v>
      </c>
      <c r="K73" s="23"/>
      <c r="L73" s="28">
        <f t="shared" si="1"/>
        <v>599135.1574631999</v>
      </c>
      <c r="M73" s="28">
        <f t="shared" si="2"/>
        <v>599135.1574631999</v>
      </c>
      <c r="N73" s="23"/>
      <c r="O73" s="28">
        <f t="shared" si="3"/>
        <v>599857.6379295755</v>
      </c>
      <c r="P73" s="28">
        <f t="shared" si="4"/>
        <v>599857.6379295755</v>
      </c>
      <c r="Q73" s="23"/>
    </row>
    <row r="74" spans="1:17" ht="11.25" customHeight="1">
      <c r="A74" s="68" t="s">
        <v>85</v>
      </c>
      <c r="B74" s="25" t="s">
        <v>62</v>
      </c>
      <c r="C74" s="31" t="s">
        <v>69</v>
      </c>
      <c r="D74" s="33" t="s">
        <v>66</v>
      </c>
      <c r="E74" s="32" t="s">
        <v>241</v>
      </c>
      <c r="F74" s="99"/>
      <c r="G74" s="49">
        <v>568500</v>
      </c>
      <c r="H74" s="49">
        <v>562000</v>
      </c>
      <c r="I74" s="27">
        <f>I75</f>
        <v>592000</v>
      </c>
      <c r="J74" s="27">
        <f t="shared" si="0"/>
        <v>592000</v>
      </c>
      <c r="K74" s="23"/>
      <c r="L74" s="28">
        <f t="shared" si="1"/>
        <v>599135.1574631999</v>
      </c>
      <c r="M74" s="28">
        <f t="shared" si="2"/>
        <v>599135.1574631999</v>
      </c>
      <c r="N74" s="23"/>
      <c r="O74" s="28">
        <f t="shared" si="3"/>
        <v>599857.6379295755</v>
      </c>
      <c r="P74" s="28">
        <f t="shared" si="4"/>
        <v>599857.6379295755</v>
      </c>
      <c r="Q74" s="23"/>
    </row>
    <row r="75" spans="1:17" ht="15.75" customHeight="1">
      <c r="A75" s="36" t="s">
        <v>170</v>
      </c>
      <c r="B75" s="25" t="s">
        <v>62</v>
      </c>
      <c r="C75" s="31" t="s">
        <v>69</v>
      </c>
      <c r="D75" s="33" t="s">
        <v>66</v>
      </c>
      <c r="E75" s="32" t="s">
        <v>241</v>
      </c>
      <c r="F75" s="99" t="s">
        <v>104</v>
      </c>
      <c r="G75" s="49">
        <v>568500</v>
      </c>
      <c r="H75" s="49"/>
      <c r="I75" s="27">
        <v>592000</v>
      </c>
      <c r="J75" s="27">
        <f t="shared" si="0"/>
        <v>592000</v>
      </c>
      <c r="K75" s="23"/>
      <c r="L75" s="28">
        <f t="shared" si="1"/>
        <v>599135.1574631999</v>
      </c>
      <c r="M75" s="28">
        <f t="shared" si="2"/>
        <v>599135.1574631999</v>
      </c>
      <c r="N75" s="23"/>
      <c r="O75" s="28">
        <f t="shared" si="3"/>
        <v>599857.6379295755</v>
      </c>
      <c r="P75" s="28">
        <f t="shared" si="4"/>
        <v>599857.6379295755</v>
      </c>
      <c r="Q75" s="23"/>
    </row>
    <row r="76" spans="1:17" ht="21.75">
      <c r="A76" s="73" t="s">
        <v>184</v>
      </c>
      <c r="B76" s="25" t="s">
        <v>62</v>
      </c>
      <c r="C76" s="91" t="s">
        <v>66</v>
      </c>
      <c r="D76" s="89"/>
      <c r="E76" s="32"/>
      <c r="F76" s="89"/>
      <c r="G76" s="49"/>
      <c r="H76" s="49"/>
      <c r="I76" s="27">
        <f>I77</f>
        <v>250000</v>
      </c>
      <c r="J76" s="27">
        <f t="shared" si="0"/>
        <v>250000</v>
      </c>
      <c r="K76" s="23"/>
      <c r="L76" s="28">
        <f t="shared" si="1"/>
        <v>253013.1577125</v>
      </c>
      <c r="M76" s="28">
        <f t="shared" si="2"/>
        <v>253013.1577125</v>
      </c>
      <c r="N76" s="23"/>
      <c r="O76" s="28">
        <f t="shared" si="3"/>
        <v>253318.25926080046</v>
      </c>
      <c r="P76" s="28">
        <f t="shared" si="4"/>
        <v>253318.25926080046</v>
      </c>
      <c r="Q76" s="23"/>
    </row>
    <row r="77" spans="1:17" ht="12.75">
      <c r="A77" s="74" t="s">
        <v>185</v>
      </c>
      <c r="B77" s="25" t="s">
        <v>62</v>
      </c>
      <c r="C77" s="98" t="s">
        <v>66</v>
      </c>
      <c r="D77" s="33" t="s">
        <v>113</v>
      </c>
      <c r="E77" s="32"/>
      <c r="F77" s="99"/>
      <c r="G77" s="49"/>
      <c r="H77" s="49"/>
      <c r="I77" s="27">
        <f>I78</f>
        <v>250000</v>
      </c>
      <c r="J77" s="27">
        <f t="shared" si="0"/>
        <v>250000</v>
      </c>
      <c r="K77" s="23"/>
      <c r="L77" s="28">
        <f t="shared" si="1"/>
        <v>253013.1577125</v>
      </c>
      <c r="M77" s="28">
        <f t="shared" si="2"/>
        <v>253013.1577125</v>
      </c>
      <c r="N77" s="23"/>
      <c r="O77" s="28">
        <f t="shared" si="3"/>
        <v>253318.25926080046</v>
      </c>
      <c r="P77" s="28">
        <f t="shared" si="4"/>
        <v>253318.25926080046</v>
      </c>
      <c r="Q77" s="23"/>
    </row>
    <row r="78" spans="1:17" ht="45">
      <c r="A78" s="34" t="s">
        <v>186</v>
      </c>
      <c r="B78" s="25" t="s">
        <v>62</v>
      </c>
      <c r="C78" s="31" t="s">
        <v>66</v>
      </c>
      <c r="D78" s="33" t="s">
        <v>113</v>
      </c>
      <c r="E78" s="32" t="s">
        <v>242</v>
      </c>
      <c r="F78" s="99"/>
      <c r="G78" s="49"/>
      <c r="H78" s="49"/>
      <c r="I78" s="27">
        <f>I79</f>
        <v>250000</v>
      </c>
      <c r="J78" s="27">
        <f t="shared" si="0"/>
        <v>250000</v>
      </c>
      <c r="K78" s="23"/>
      <c r="L78" s="28">
        <f t="shared" si="1"/>
        <v>253013.1577125</v>
      </c>
      <c r="M78" s="28">
        <f t="shared" si="2"/>
        <v>253013.1577125</v>
      </c>
      <c r="N78" s="23"/>
      <c r="O78" s="28">
        <f t="shared" si="3"/>
        <v>253318.25926080046</v>
      </c>
      <c r="P78" s="28">
        <f t="shared" si="4"/>
        <v>253318.25926080046</v>
      </c>
      <c r="Q78" s="23"/>
    </row>
    <row r="79" spans="1:17" ht="14.25" customHeight="1">
      <c r="A79" s="34" t="s">
        <v>86</v>
      </c>
      <c r="B79" s="25" t="s">
        <v>62</v>
      </c>
      <c r="C79" s="31" t="s">
        <v>66</v>
      </c>
      <c r="D79" s="33" t="s">
        <v>113</v>
      </c>
      <c r="E79" s="32" t="s">
        <v>242</v>
      </c>
      <c r="F79" s="99" t="s">
        <v>143</v>
      </c>
      <c r="G79" s="49"/>
      <c r="H79" s="49"/>
      <c r="I79" s="27">
        <v>250000</v>
      </c>
      <c r="J79" s="27">
        <f aca="true" t="shared" si="5" ref="J79:J142">I79</f>
        <v>250000</v>
      </c>
      <c r="K79" s="23"/>
      <c r="L79" s="28">
        <f aca="true" t="shared" si="6" ref="L79:L142">I79*1.01205263085</f>
        <v>253013.1577125</v>
      </c>
      <c r="M79" s="28">
        <f aca="true" t="shared" si="7" ref="M79:M144">L79</f>
        <v>253013.1577125</v>
      </c>
      <c r="N79" s="23"/>
      <c r="O79" s="28">
        <f aca="true" t="shared" si="8" ref="O79:O142">L79*1.00120587226</f>
        <v>253318.25926080046</v>
      </c>
      <c r="P79" s="28">
        <f aca="true" t="shared" si="9" ref="P79:P142">O79</f>
        <v>253318.25926080046</v>
      </c>
      <c r="Q79" s="23"/>
    </row>
    <row r="80" spans="1:17" ht="12.75">
      <c r="A80" s="72" t="s">
        <v>87</v>
      </c>
      <c r="B80" s="25" t="s">
        <v>62</v>
      </c>
      <c r="C80" s="91" t="s">
        <v>67</v>
      </c>
      <c r="D80" s="89"/>
      <c r="E80" s="32"/>
      <c r="F80" s="89"/>
      <c r="G80" s="49">
        <v>6012771.55</v>
      </c>
      <c r="H80" s="49">
        <v>12496871</v>
      </c>
      <c r="I80" s="27">
        <f>I81</f>
        <v>68000</v>
      </c>
      <c r="J80" s="27">
        <f t="shared" si="5"/>
        <v>68000</v>
      </c>
      <c r="K80" s="23"/>
      <c r="L80" s="28">
        <f t="shared" si="6"/>
        <v>68819.57889779999</v>
      </c>
      <c r="M80" s="28">
        <f t="shared" si="7"/>
        <v>68819.57889779999</v>
      </c>
      <c r="N80" s="23"/>
      <c r="O80" s="28">
        <f t="shared" si="8"/>
        <v>68902.56651893772</v>
      </c>
      <c r="P80" s="28">
        <f t="shared" si="9"/>
        <v>68902.56651893772</v>
      </c>
      <c r="Q80" s="23"/>
    </row>
    <row r="81" spans="1:17" ht="14.25" customHeight="1">
      <c r="A81" s="36" t="s">
        <v>88</v>
      </c>
      <c r="B81" s="25" t="s">
        <v>62</v>
      </c>
      <c r="C81" s="91" t="s">
        <v>67</v>
      </c>
      <c r="D81" s="89" t="s">
        <v>89</v>
      </c>
      <c r="E81" s="32"/>
      <c r="F81" s="89"/>
      <c r="G81" s="49">
        <v>1591000</v>
      </c>
      <c r="H81" s="49">
        <v>3063871</v>
      </c>
      <c r="I81" s="27">
        <f>I82+I84</f>
        <v>68000</v>
      </c>
      <c r="J81" s="27">
        <f t="shared" si="5"/>
        <v>68000</v>
      </c>
      <c r="K81" s="23"/>
      <c r="L81" s="28">
        <f t="shared" si="6"/>
        <v>68819.57889779999</v>
      </c>
      <c r="M81" s="28">
        <f t="shared" si="7"/>
        <v>68819.57889779999</v>
      </c>
      <c r="N81" s="23"/>
      <c r="O81" s="28">
        <f t="shared" si="8"/>
        <v>68902.56651893772</v>
      </c>
      <c r="P81" s="28">
        <f t="shared" si="9"/>
        <v>68902.56651893772</v>
      </c>
      <c r="Q81" s="23"/>
    </row>
    <row r="82" spans="1:17" ht="25.5" customHeight="1">
      <c r="A82" s="75" t="s">
        <v>90</v>
      </c>
      <c r="B82" s="25" t="s">
        <v>62</v>
      </c>
      <c r="C82" s="32" t="s">
        <v>67</v>
      </c>
      <c r="D82" s="89" t="s">
        <v>89</v>
      </c>
      <c r="E82" s="32" t="s">
        <v>243</v>
      </c>
      <c r="F82" s="89"/>
      <c r="G82" s="49">
        <v>50000</v>
      </c>
      <c r="H82" s="49">
        <v>50000</v>
      </c>
      <c r="I82" s="27">
        <f>I83</f>
        <v>53000</v>
      </c>
      <c r="J82" s="27">
        <f t="shared" si="5"/>
        <v>53000</v>
      </c>
      <c r="K82" s="23"/>
      <c r="L82" s="28">
        <f t="shared" si="6"/>
        <v>53638.78943505</v>
      </c>
      <c r="M82" s="28">
        <f t="shared" si="7"/>
        <v>53638.78943505</v>
      </c>
      <c r="N82" s="23"/>
      <c r="O82" s="28">
        <f t="shared" si="8"/>
        <v>53703.4709632897</v>
      </c>
      <c r="P82" s="28">
        <f t="shared" si="9"/>
        <v>53703.4709632897</v>
      </c>
      <c r="Q82" s="23"/>
    </row>
    <row r="83" spans="1:17" ht="23.25" customHeight="1">
      <c r="A83" s="30" t="s">
        <v>183</v>
      </c>
      <c r="B83" s="25" t="s">
        <v>62</v>
      </c>
      <c r="C83" s="32" t="s">
        <v>67</v>
      </c>
      <c r="D83" s="33" t="s">
        <v>89</v>
      </c>
      <c r="E83" s="32" t="s">
        <v>243</v>
      </c>
      <c r="F83" s="91" t="s">
        <v>216</v>
      </c>
      <c r="G83" s="49"/>
      <c r="H83" s="49"/>
      <c r="I83" s="27">
        <v>53000</v>
      </c>
      <c r="J83" s="27">
        <f t="shared" si="5"/>
        <v>53000</v>
      </c>
      <c r="K83" s="23"/>
      <c r="L83" s="28">
        <f t="shared" si="6"/>
        <v>53638.78943505</v>
      </c>
      <c r="M83" s="28">
        <f t="shared" si="7"/>
        <v>53638.78943505</v>
      </c>
      <c r="N83" s="23"/>
      <c r="O83" s="28">
        <f t="shared" si="8"/>
        <v>53703.4709632897</v>
      </c>
      <c r="P83" s="28">
        <f t="shared" si="9"/>
        <v>53703.4709632897</v>
      </c>
      <c r="Q83" s="23"/>
    </row>
    <row r="84" spans="1:17" ht="29.25" customHeight="1">
      <c r="A84" s="64" t="s">
        <v>187</v>
      </c>
      <c r="B84" s="25" t="s">
        <v>62</v>
      </c>
      <c r="C84" s="32" t="s">
        <v>67</v>
      </c>
      <c r="D84" s="33" t="s">
        <v>89</v>
      </c>
      <c r="E84" s="32" t="s">
        <v>244</v>
      </c>
      <c r="F84" s="91"/>
      <c r="G84" s="49"/>
      <c r="H84" s="49">
        <v>1200</v>
      </c>
      <c r="I84" s="27">
        <f>I85</f>
        <v>15000</v>
      </c>
      <c r="J84" s="27">
        <f t="shared" si="5"/>
        <v>15000</v>
      </c>
      <c r="K84" s="23"/>
      <c r="L84" s="28">
        <f t="shared" si="6"/>
        <v>15180.789462749999</v>
      </c>
      <c r="M84" s="28">
        <f t="shared" si="7"/>
        <v>15180.789462749999</v>
      </c>
      <c r="N84" s="23"/>
      <c r="O84" s="28">
        <f t="shared" si="8"/>
        <v>15199.095555648028</v>
      </c>
      <c r="P84" s="28">
        <f t="shared" si="9"/>
        <v>15199.095555648028</v>
      </c>
      <c r="Q84" s="23"/>
    </row>
    <row r="85" spans="1:17" ht="27.75" customHeight="1">
      <c r="A85" s="30" t="s">
        <v>183</v>
      </c>
      <c r="B85" s="25" t="s">
        <v>62</v>
      </c>
      <c r="C85" s="32" t="s">
        <v>67</v>
      </c>
      <c r="D85" s="33" t="s">
        <v>89</v>
      </c>
      <c r="E85" s="32" t="s">
        <v>244</v>
      </c>
      <c r="F85" s="91" t="s">
        <v>216</v>
      </c>
      <c r="G85" s="49"/>
      <c r="H85" s="49"/>
      <c r="I85" s="27">
        <v>15000</v>
      </c>
      <c r="J85" s="27">
        <f t="shared" si="5"/>
        <v>15000</v>
      </c>
      <c r="K85" s="23"/>
      <c r="L85" s="28">
        <f t="shared" si="6"/>
        <v>15180.789462749999</v>
      </c>
      <c r="M85" s="28">
        <f t="shared" si="7"/>
        <v>15180.789462749999</v>
      </c>
      <c r="N85" s="23"/>
      <c r="O85" s="28">
        <f t="shared" si="8"/>
        <v>15199.095555648028</v>
      </c>
      <c r="P85" s="28">
        <f t="shared" si="9"/>
        <v>15199.095555648028</v>
      </c>
      <c r="Q85" s="23"/>
    </row>
    <row r="86" spans="1:17" ht="14.25" customHeight="1">
      <c r="A86" s="76" t="s">
        <v>91</v>
      </c>
      <c r="B86" s="25" t="s">
        <v>62</v>
      </c>
      <c r="C86" s="91" t="s">
        <v>73</v>
      </c>
      <c r="D86" s="33"/>
      <c r="E86" s="32"/>
      <c r="F86" s="89"/>
      <c r="G86" s="49">
        <v>19363504.95</v>
      </c>
      <c r="H86" s="49">
        <v>88078385.4</v>
      </c>
      <c r="I86" s="27">
        <f>I87+I94+I97</f>
        <v>6570000</v>
      </c>
      <c r="J86" s="27">
        <f t="shared" si="5"/>
        <v>6570000</v>
      </c>
      <c r="K86" s="23"/>
      <c r="L86" s="28">
        <f t="shared" si="6"/>
        <v>6649185.7846845</v>
      </c>
      <c r="M86" s="28">
        <f t="shared" si="7"/>
        <v>6649185.7846845</v>
      </c>
      <c r="N86" s="23"/>
      <c r="O86" s="28">
        <f t="shared" si="8"/>
        <v>6657203.853373837</v>
      </c>
      <c r="P86" s="28">
        <f t="shared" si="9"/>
        <v>6657203.853373837</v>
      </c>
      <c r="Q86" s="23"/>
    </row>
    <row r="87" spans="1:17" ht="14.25" customHeight="1">
      <c r="A87" s="58" t="s">
        <v>92</v>
      </c>
      <c r="B87" s="25" t="s">
        <v>62</v>
      </c>
      <c r="C87" s="50" t="s">
        <v>73</v>
      </c>
      <c r="D87" s="57" t="s">
        <v>69</v>
      </c>
      <c r="E87" s="32"/>
      <c r="F87" s="89"/>
      <c r="G87" s="49">
        <v>11358942.15</v>
      </c>
      <c r="H87" s="49">
        <v>77598915.9</v>
      </c>
      <c r="I87" s="27">
        <f>I88+I90+I92</f>
        <v>6491000</v>
      </c>
      <c r="J87" s="27">
        <f t="shared" si="5"/>
        <v>6491000</v>
      </c>
      <c r="K87" s="23"/>
      <c r="L87" s="28">
        <f t="shared" si="6"/>
        <v>6569233.62684735</v>
      </c>
      <c r="M87" s="28">
        <f t="shared" si="7"/>
        <v>6569233.62684735</v>
      </c>
      <c r="N87" s="23"/>
      <c r="O87" s="28">
        <f t="shared" si="8"/>
        <v>6577155.283447424</v>
      </c>
      <c r="P87" s="28">
        <f t="shared" si="9"/>
        <v>6577155.283447424</v>
      </c>
      <c r="Q87" s="23"/>
    </row>
    <row r="88" spans="1:17" ht="58.5" customHeight="1">
      <c r="A88" s="69" t="s">
        <v>188</v>
      </c>
      <c r="B88" s="25" t="s">
        <v>62</v>
      </c>
      <c r="C88" s="98" t="s">
        <v>73</v>
      </c>
      <c r="D88" s="32" t="s">
        <v>69</v>
      </c>
      <c r="E88" s="32" t="s">
        <v>245</v>
      </c>
      <c r="F88" s="89"/>
      <c r="G88" s="49"/>
      <c r="H88" s="49">
        <v>35000</v>
      </c>
      <c r="I88" s="27">
        <f>I89</f>
        <v>40000</v>
      </c>
      <c r="J88" s="27">
        <f t="shared" si="5"/>
        <v>40000</v>
      </c>
      <c r="K88" s="23"/>
      <c r="L88" s="28">
        <f t="shared" si="6"/>
        <v>40482.105233999995</v>
      </c>
      <c r="M88" s="28">
        <f t="shared" si="7"/>
        <v>40482.105233999995</v>
      </c>
      <c r="N88" s="23"/>
      <c r="O88" s="28">
        <f t="shared" si="8"/>
        <v>40530.92148172807</v>
      </c>
      <c r="P88" s="28">
        <f t="shared" si="9"/>
        <v>40530.92148172807</v>
      </c>
      <c r="Q88" s="23"/>
    </row>
    <row r="89" spans="1:17" ht="22.5">
      <c r="A89" s="36" t="s">
        <v>163</v>
      </c>
      <c r="B89" s="25" t="s">
        <v>62</v>
      </c>
      <c r="C89" s="31" t="s">
        <v>73</v>
      </c>
      <c r="D89" s="33" t="s">
        <v>69</v>
      </c>
      <c r="E89" s="32" t="s">
        <v>245</v>
      </c>
      <c r="F89" s="89" t="s">
        <v>216</v>
      </c>
      <c r="G89" s="49"/>
      <c r="H89" s="49"/>
      <c r="I89" s="27">
        <v>40000</v>
      </c>
      <c r="J89" s="27">
        <f t="shared" si="5"/>
        <v>40000</v>
      </c>
      <c r="K89" s="23"/>
      <c r="L89" s="28">
        <f t="shared" si="6"/>
        <v>40482.105233999995</v>
      </c>
      <c r="M89" s="28">
        <f t="shared" si="7"/>
        <v>40482.105233999995</v>
      </c>
      <c r="N89" s="23"/>
      <c r="O89" s="28">
        <f t="shared" si="8"/>
        <v>40530.92148172807</v>
      </c>
      <c r="P89" s="28">
        <f t="shared" si="9"/>
        <v>40530.92148172807</v>
      </c>
      <c r="Q89" s="23"/>
    </row>
    <row r="90" spans="1:17" ht="21" customHeight="1">
      <c r="A90" s="69" t="s">
        <v>189</v>
      </c>
      <c r="B90" s="25" t="s">
        <v>62</v>
      </c>
      <c r="C90" s="98" t="s">
        <v>73</v>
      </c>
      <c r="D90" s="32" t="s">
        <v>69</v>
      </c>
      <c r="E90" s="32" t="s">
        <v>246</v>
      </c>
      <c r="F90" s="89"/>
      <c r="G90" s="49"/>
      <c r="H90" s="49"/>
      <c r="I90" s="27">
        <f>I91</f>
        <v>451000</v>
      </c>
      <c r="J90" s="27">
        <f t="shared" si="5"/>
        <v>451000</v>
      </c>
      <c r="K90" s="23"/>
      <c r="L90" s="28">
        <f t="shared" si="6"/>
        <v>456435.73651335</v>
      </c>
      <c r="M90" s="28">
        <f t="shared" si="7"/>
        <v>456435.73651335</v>
      </c>
      <c r="N90" s="23"/>
      <c r="O90" s="28">
        <f t="shared" si="8"/>
        <v>456986.13970648404</v>
      </c>
      <c r="P90" s="28">
        <f t="shared" si="9"/>
        <v>456986.13970648404</v>
      </c>
      <c r="Q90" s="23"/>
    </row>
    <row r="91" spans="1:17" ht="26.25" customHeight="1">
      <c r="A91" s="36" t="s">
        <v>163</v>
      </c>
      <c r="B91" s="25" t="s">
        <v>62</v>
      </c>
      <c r="C91" s="31" t="s">
        <v>73</v>
      </c>
      <c r="D91" s="33" t="s">
        <v>69</v>
      </c>
      <c r="E91" s="32" t="s">
        <v>246</v>
      </c>
      <c r="F91" s="89" t="s">
        <v>216</v>
      </c>
      <c r="G91" s="49"/>
      <c r="H91" s="49"/>
      <c r="I91" s="27">
        <v>451000</v>
      </c>
      <c r="J91" s="27">
        <f t="shared" si="5"/>
        <v>451000</v>
      </c>
      <c r="K91" s="23"/>
      <c r="L91" s="28">
        <f t="shared" si="6"/>
        <v>456435.73651335</v>
      </c>
      <c r="M91" s="28">
        <f t="shared" si="7"/>
        <v>456435.73651335</v>
      </c>
      <c r="N91" s="23"/>
      <c r="O91" s="28">
        <f t="shared" si="8"/>
        <v>456986.13970648404</v>
      </c>
      <c r="P91" s="28">
        <f t="shared" si="9"/>
        <v>456986.13970648404</v>
      </c>
      <c r="Q91" s="23"/>
    </row>
    <row r="92" spans="1:17" ht="37.5" customHeight="1">
      <c r="A92" s="68" t="s">
        <v>93</v>
      </c>
      <c r="B92" s="25" t="s">
        <v>62</v>
      </c>
      <c r="C92" s="90" t="s">
        <v>73</v>
      </c>
      <c r="D92" s="32" t="s">
        <v>69</v>
      </c>
      <c r="E92" s="32" t="s">
        <v>247</v>
      </c>
      <c r="F92" s="89"/>
      <c r="G92" s="49">
        <v>415722.5</v>
      </c>
      <c r="H92" s="49"/>
      <c r="I92" s="27">
        <f>I93</f>
        <v>6000000</v>
      </c>
      <c r="J92" s="27">
        <f t="shared" si="5"/>
        <v>6000000</v>
      </c>
      <c r="K92" s="23"/>
      <c r="L92" s="28">
        <f t="shared" si="6"/>
        <v>6072315.7851</v>
      </c>
      <c r="M92" s="28">
        <f t="shared" si="7"/>
        <v>6072315.7851</v>
      </c>
      <c r="N92" s="23"/>
      <c r="O92" s="28">
        <f t="shared" si="8"/>
        <v>6079638.222259211</v>
      </c>
      <c r="P92" s="28">
        <f t="shared" si="9"/>
        <v>6079638.222259211</v>
      </c>
      <c r="Q92" s="23"/>
    </row>
    <row r="93" spans="1:17" ht="24.75" customHeight="1">
      <c r="A93" s="36" t="s">
        <v>190</v>
      </c>
      <c r="B93" s="25" t="s">
        <v>62</v>
      </c>
      <c r="C93" s="90" t="s">
        <v>73</v>
      </c>
      <c r="D93" s="32" t="s">
        <v>69</v>
      </c>
      <c r="E93" s="32" t="s">
        <v>247</v>
      </c>
      <c r="F93" s="89" t="s">
        <v>248</v>
      </c>
      <c r="G93" s="49"/>
      <c r="H93" s="49"/>
      <c r="I93" s="27">
        <v>6000000</v>
      </c>
      <c r="J93" s="27">
        <f t="shared" si="5"/>
        <v>6000000</v>
      </c>
      <c r="K93" s="23"/>
      <c r="L93" s="28">
        <f t="shared" si="6"/>
        <v>6072315.7851</v>
      </c>
      <c r="M93" s="28">
        <f t="shared" si="7"/>
        <v>6072315.7851</v>
      </c>
      <c r="N93" s="23"/>
      <c r="O93" s="28">
        <f t="shared" si="8"/>
        <v>6079638.222259211</v>
      </c>
      <c r="P93" s="28">
        <f t="shared" si="9"/>
        <v>6079638.222259211</v>
      </c>
      <c r="Q93" s="23"/>
    </row>
    <row r="94" spans="1:17" ht="15" customHeight="1">
      <c r="A94" s="77" t="s">
        <v>191</v>
      </c>
      <c r="B94" s="25" t="s">
        <v>62</v>
      </c>
      <c r="C94" s="39" t="s">
        <v>73</v>
      </c>
      <c r="D94" s="32" t="s">
        <v>66</v>
      </c>
      <c r="E94" s="32"/>
      <c r="F94" s="89"/>
      <c r="G94" s="49"/>
      <c r="H94" s="49"/>
      <c r="I94" s="27">
        <f>I95</f>
        <v>40000</v>
      </c>
      <c r="J94" s="27">
        <f t="shared" si="5"/>
        <v>40000</v>
      </c>
      <c r="K94" s="23"/>
      <c r="L94" s="28">
        <f t="shared" si="6"/>
        <v>40482.105233999995</v>
      </c>
      <c r="M94" s="28">
        <f t="shared" si="7"/>
        <v>40482.105233999995</v>
      </c>
      <c r="N94" s="23"/>
      <c r="O94" s="28">
        <f t="shared" si="8"/>
        <v>40530.92148172807</v>
      </c>
      <c r="P94" s="28">
        <f t="shared" si="9"/>
        <v>40530.92148172807</v>
      </c>
      <c r="Q94" s="23"/>
    </row>
    <row r="95" spans="1:17" ht="33.75">
      <c r="A95" s="78" t="s">
        <v>192</v>
      </c>
      <c r="B95" s="25" t="s">
        <v>62</v>
      </c>
      <c r="C95" s="100" t="s">
        <v>73</v>
      </c>
      <c r="D95" s="26" t="s">
        <v>66</v>
      </c>
      <c r="E95" s="32" t="s">
        <v>249</v>
      </c>
      <c r="F95" s="89"/>
      <c r="G95" s="49"/>
      <c r="H95" s="49"/>
      <c r="I95" s="27">
        <f>I96</f>
        <v>40000</v>
      </c>
      <c r="J95" s="27">
        <f t="shared" si="5"/>
        <v>40000</v>
      </c>
      <c r="K95" s="23"/>
      <c r="L95" s="28">
        <f t="shared" si="6"/>
        <v>40482.105233999995</v>
      </c>
      <c r="M95" s="28">
        <f t="shared" si="7"/>
        <v>40482.105233999995</v>
      </c>
      <c r="N95" s="23"/>
      <c r="O95" s="28">
        <f t="shared" si="8"/>
        <v>40530.92148172807</v>
      </c>
      <c r="P95" s="28">
        <f t="shared" si="9"/>
        <v>40530.92148172807</v>
      </c>
      <c r="Q95" s="23"/>
    </row>
    <row r="96" spans="1:17" ht="24.75" customHeight="1">
      <c r="A96" s="36" t="s">
        <v>163</v>
      </c>
      <c r="B96" s="25" t="s">
        <v>62</v>
      </c>
      <c r="C96" s="100" t="s">
        <v>73</v>
      </c>
      <c r="D96" s="26" t="s">
        <v>66</v>
      </c>
      <c r="E96" s="32" t="s">
        <v>249</v>
      </c>
      <c r="F96" s="89" t="s">
        <v>216</v>
      </c>
      <c r="G96" s="49"/>
      <c r="H96" s="49"/>
      <c r="I96" s="27">
        <v>40000</v>
      </c>
      <c r="J96" s="27">
        <f t="shared" si="5"/>
        <v>40000</v>
      </c>
      <c r="K96" s="23"/>
      <c r="L96" s="28">
        <f t="shared" si="6"/>
        <v>40482.105233999995</v>
      </c>
      <c r="M96" s="28">
        <f t="shared" si="7"/>
        <v>40482.105233999995</v>
      </c>
      <c r="N96" s="27"/>
      <c r="O96" s="28">
        <f t="shared" si="8"/>
        <v>40530.92148172807</v>
      </c>
      <c r="P96" s="28">
        <f t="shared" si="9"/>
        <v>40530.92148172807</v>
      </c>
      <c r="Q96" s="23"/>
    </row>
    <row r="97" spans="1:17" ht="15" customHeight="1">
      <c r="A97" s="77" t="s">
        <v>94</v>
      </c>
      <c r="B97" s="25" t="s">
        <v>62</v>
      </c>
      <c r="C97" s="39" t="s">
        <v>73</v>
      </c>
      <c r="D97" s="33" t="s">
        <v>73</v>
      </c>
      <c r="E97" s="32"/>
      <c r="F97" s="89"/>
      <c r="G97" s="49"/>
      <c r="H97" s="49">
        <v>39000</v>
      </c>
      <c r="I97" s="27">
        <f>I98</f>
        <v>39000</v>
      </c>
      <c r="J97" s="27">
        <f t="shared" si="5"/>
        <v>39000</v>
      </c>
      <c r="K97" s="23"/>
      <c r="L97" s="28">
        <f t="shared" si="6"/>
        <v>39470.05260315</v>
      </c>
      <c r="M97" s="28">
        <f t="shared" si="7"/>
        <v>39470.05260315</v>
      </c>
      <c r="N97" s="27"/>
      <c r="O97" s="28">
        <f t="shared" si="8"/>
        <v>39517.64844468487</v>
      </c>
      <c r="P97" s="28">
        <f t="shared" si="9"/>
        <v>39517.64844468487</v>
      </c>
      <c r="Q97" s="23"/>
    </row>
    <row r="98" spans="1:17" ht="27" customHeight="1">
      <c r="A98" s="35" t="s">
        <v>193</v>
      </c>
      <c r="B98" s="25" t="s">
        <v>62</v>
      </c>
      <c r="C98" s="31" t="s">
        <v>73</v>
      </c>
      <c r="D98" s="33" t="s">
        <v>73</v>
      </c>
      <c r="E98" s="32" t="s">
        <v>250</v>
      </c>
      <c r="F98" s="89"/>
      <c r="G98" s="49"/>
      <c r="H98" s="49">
        <v>39000</v>
      </c>
      <c r="I98" s="27">
        <f>I99</f>
        <v>39000</v>
      </c>
      <c r="J98" s="27">
        <f t="shared" si="5"/>
        <v>39000</v>
      </c>
      <c r="K98" s="23"/>
      <c r="L98" s="28">
        <f t="shared" si="6"/>
        <v>39470.05260315</v>
      </c>
      <c r="M98" s="28">
        <f t="shared" si="7"/>
        <v>39470.05260315</v>
      </c>
      <c r="N98" s="27"/>
      <c r="O98" s="28">
        <f t="shared" si="8"/>
        <v>39517.64844468487</v>
      </c>
      <c r="P98" s="28">
        <f t="shared" si="9"/>
        <v>39517.64844468487</v>
      </c>
      <c r="Q98" s="23"/>
    </row>
    <row r="99" spans="1:17" ht="22.5">
      <c r="A99" s="36" t="s">
        <v>163</v>
      </c>
      <c r="B99" s="25" t="s">
        <v>62</v>
      </c>
      <c r="C99" s="91" t="s">
        <v>73</v>
      </c>
      <c r="D99" s="33" t="s">
        <v>73</v>
      </c>
      <c r="E99" s="32" t="s">
        <v>250</v>
      </c>
      <c r="F99" s="89" t="s">
        <v>216</v>
      </c>
      <c r="G99" s="49"/>
      <c r="H99" s="49"/>
      <c r="I99" s="27">
        <v>39000</v>
      </c>
      <c r="J99" s="27">
        <f t="shared" si="5"/>
        <v>39000</v>
      </c>
      <c r="K99" s="23"/>
      <c r="L99" s="28">
        <f t="shared" si="6"/>
        <v>39470.05260315</v>
      </c>
      <c r="M99" s="28">
        <f t="shared" si="7"/>
        <v>39470.05260315</v>
      </c>
      <c r="N99" s="23"/>
      <c r="O99" s="28">
        <f t="shared" si="8"/>
        <v>39517.64844468487</v>
      </c>
      <c r="P99" s="28">
        <f t="shared" si="9"/>
        <v>39517.64844468487</v>
      </c>
      <c r="Q99" s="23"/>
    </row>
    <row r="100" spans="1:17" ht="15" customHeight="1">
      <c r="A100" s="76" t="s">
        <v>95</v>
      </c>
      <c r="B100" s="25" t="s">
        <v>62</v>
      </c>
      <c r="C100" s="91" t="s">
        <v>82</v>
      </c>
      <c r="D100" s="33"/>
      <c r="E100" s="32"/>
      <c r="F100" s="89"/>
      <c r="G100" s="49">
        <v>268746927.15</v>
      </c>
      <c r="H100" s="49">
        <v>290472556.61</v>
      </c>
      <c r="I100" s="27">
        <f>I101+I128+I168+I171</f>
        <v>270215196</v>
      </c>
      <c r="J100" s="27">
        <f t="shared" si="5"/>
        <v>270215196</v>
      </c>
      <c r="K100" s="23"/>
      <c r="L100" s="28">
        <f t="shared" si="6"/>
        <v>273472000.0074484</v>
      </c>
      <c r="M100" s="28">
        <f t="shared" si="7"/>
        <v>273472000.0074484</v>
      </c>
      <c r="N100" s="23"/>
      <c r="O100" s="28">
        <f t="shared" si="8"/>
        <v>273801772.30614406</v>
      </c>
      <c r="P100" s="28">
        <f t="shared" si="9"/>
        <v>273801772.30614406</v>
      </c>
      <c r="Q100" s="23"/>
    </row>
    <row r="101" spans="1:17" ht="12.75">
      <c r="A101" s="77" t="s">
        <v>96</v>
      </c>
      <c r="B101" s="25" t="s">
        <v>62</v>
      </c>
      <c r="C101" s="91" t="s">
        <v>82</v>
      </c>
      <c r="D101" s="33" t="s">
        <v>64</v>
      </c>
      <c r="E101" s="32"/>
      <c r="F101" s="89"/>
      <c r="G101" s="49">
        <v>52531561.34</v>
      </c>
      <c r="H101" s="49">
        <v>66425395</v>
      </c>
      <c r="I101" s="27">
        <f>I102+I104+I113+I119+I122+I126</f>
        <v>65848696</v>
      </c>
      <c r="J101" s="27">
        <f t="shared" si="5"/>
        <v>65848696</v>
      </c>
      <c r="K101" s="23"/>
      <c r="L101" s="28">
        <f t="shared" si="6"/>
        <v>66642346.02484187</v>
      </c>
      <c r="M101" s="28">
        <f t="shared" si="7"/>
        <v>66642346.02484187</v>
      </c>
      <c r="N101" s="23"/>
      <c r="O101" s="28">
        <f t="shared" si="8"/>
        <v>66722708.181254536</v>
      </c>
      <c r="P101" s="28">
        <f t="shared" si="9"/>
        <v>66722708.181254536</v>
      </c>
      <c r="Q101" s="23"/>
    </row>
    <row r="102" spans="1:17" ht="12.75">
      <c r="A102" s="35" t="s">
        <v>194</v>
      </c>
      <c r="B102" s="25" t="s">
        <v>62</v>
      </c>
      <c r="C102" s="91" t="s">
        <v>82</v>
      </c>
      <c r="D102" s="33" t="s">
        <v>64</v>
      </c>
      <c r="E102" s="32" t="s">
        <v>251</v>
      </c>
      <c r="F102" s="89"/>
      <c r="G102" s="49">
        <v>7664666.2</v>
      </c>
      <c r="H102" s="49">
        <v>9319820</v>
      </c>
      <c r="I102" s="27">
        <f>I103</f>
        <v>10285000</v>
      </c>
      <c r="J102" s="27">
        <f t="shared" si="5"/>
        <v>10285000</v>
      </c>
      <c r="K102" s="23"/>
      <c r="L102" s="28">
        <f t="shared" si="6"/>
        <v>10408961.30829225</v>
      </c>
      <c r="M102" s="28">
        <f t="shared" si="7"/>
        <v>10408961.30829225</v>
      </c>
      <c r="N102" s="23"/>
      <c r="O102" s="28">
        <f t="shared" si="8"/>
        <v>10421513.185989331</v>
      </c>
      <c r="P102" s="28">
        <f t="shared" si="9"/>
        <v>10421513.185989331</v>
      </c>
      <c r="Q102" s="23"/>
    </row>
    <row r="103" spans="1:17" ht="23.25" customHeight="1">
      <c r="A103" s="36" t="s">
        <v>183</v>
      </c>
      <c r="B103" s="25" t="s">
        <v>62</v>
      </c>
      <c r="C103" s="91" t="s">
        <v>82</v>
      </c>
      <c r="D103" s="33" t="s">
        <v>64</v>
      </c>
      <c r="E103" s="32" t="s">
        <v>251</v>
      </c>
      <c r="F103" s="89" t="s">
        <v>216</v>
      </c>
      <c r="G103" s="49"/>
      <c r="H103" s="49"/>
      <c r="I103" s="27">
        <v>10285000</v>
      </c>
      <c r="J103" s="27">
        <f t="shared" si="5"/>
        <v>10285000</v>
      </c>
      <c r="K103" s="23"/>
      <c r="L103" s="28">
        <f t="shared" si="6"/>
        <v>10408961.30829225</v>
      </c>
      <c r="M103" s="28">
        <f t="shared" si="7"/>
        <v>10408961.30829225</v>
      </c>
      <c r="N103" s="23"/>
      <c r="O103" s="28">
        <f t="shared" si="8"/>
        <v>10421513.185989331</v>
      </c>
      <c r="P103" s="28">
        <f t="shared" si="9"/>
        <v>10421513.185989331</v>
      </c>
      <c r="Q103" s="23"/>
    </row>
    <row r="104" spans="1:17" ht="12.75">
      <c r="A104" s="35" t="s">
        <v>97</v>
      </c>
      <c r="B104" s="25" t="s">
        <v>62</v>
      </c>
      <c r="C104" s="91" t="s">
        <v>82</v>
      </c>
      <c r="D104" s="33" t="s">
        <v>64</v>
      </c>
      <c r="E104" s="32" t="s">
        <v>252</v>
      </c>
      <c r="F104" s="89"/>
      <c r="G104" s="49">
        <f>37644629.36+11189</f>
        <v>37655818.36</v>
      </c>
      <c r="H104" s="49">
        <v>39453475</v>
      </c>
      <c r="I104" s="27">
        <f>SUM(I105:I112)</f>
        <v>21517696</v>
      </c>
      <c r="J104" s="27">
        <f t="shared" si="5"/>
        <v>21517696</v>
      </c>
      <c r="K104" s="23"/>
      <c r="L104" s="28">
        <f t="shared" si="6"/>
        <v>21777040.84663052</v>
      </c>
      <c r="M104" s="28">
        <f t="shared" si="7"/>
        <v>21777040.84663052</v>
      </c>
      <c r="N104" s="23"/>
      <c r="O104" s="28">
        <f t="shared" si="8"/>
        <v>21803301.176092356</v>
      </c>
      <c r="P104" s="28">
        <f t="shared" si="9"/>
        <v>21803301.176092356</v>
      </c>
      <c r="Q104" s="23"/>
    </row>
    <row r="105" spans="1:17" ht="17.25" customHeight="1">
      <c r="A105" s="36" t="s">
        <v>181</v>
      </c>
      <c r="B105" s="25" t="s">
        <v>62</v>
      </c>
      <c r="C105" s="39" t="s">
        <v>82</v>
      </c>
      <c r="D105" s="101" t="s">
        <v>64</v>
      </c>
      <c r="E105" s="32" t="s">
        <v>252</v>
      </c>
      <c r="F105" s="96" t="s">
        <v>238</v>
      </c>
      <c r="G105" s="49"/>
      <c r="H105" s="49"/>
      <c r="I105" s="27">
        <f>(17773000*95%)+346</f>
        <v>16884696</v>
      </c>
      <c r="J105" s="27">
        <f t="shared" si="5"/>
        <v>16884696</v>
      </c>
      <c r="K105" s="23"/>
      <c r="L105" s="28">
        <f t="shared" si="6"/>
        <v>17088201.00790247</v>
      </c>
      <c r="M105" s="28">
        <f t="shared" si="7"/>
        <v>17088201.00790247</v>
      </c>
      <c r="N105" s="23"/>
      <c r="O105" s="28">
        <f t="shared" si="8"/>
        <v>17108807.1954712</v>
      </c>
      <c r="P105" s="28">
        <f t="shared" si="9"/>
        <v>17108807.1954712</v>
      </c>
      <c r="Q105" s="23"/>
    </row>
    <row r="106" spans="1:17" ht="22.5">
      <c r="A106" s="36" t="s">
        <v>182</v>
      </c>
      <c r="B106" s="25" t="s">
        <v>62</v>
      </c>
      <c r="C106" s="39" t="s">
        <v>82</v>
      </c>
      <c r="D106" s="101" t="s">
        <v>64</v>
      </c>
      <c r="E106" s="32" t="s">
        <v>252</v>
      </c>
      <c r="F106" s="96" t="s">
        <v>239</v>
      </c>
      <c r="G106" s="49"/>
      <c r="H106" s="49"/>
      <c r="I106" s="27">
        <v>640000</v>
      </c>
      <c r="J106" s="27">
        <f t="shared" si="5"/>
        <v>640000</v>
      </c>
      <c r="K106" s="23"/>
      <c r="L106" s="28">
        <f t="shared" si="6"/>
        <v>647713.6837439999</v>
      </c>
      <c r="M106" s="28">
        <f t="shared" si="7"/>
        <v>647713.6837439999</v>
      </c>
      <c r="N106" s="23"/>
      <c r="O106" s="28">
        <f t="shared" si="8"/>
        <v>648494.7437076492</v>
      </c>
      <c r="P106" s="28">
        <f t="shared" si="9"/>
        <v>648494.7437076492</v>
      </c>
      <c r="Q106" s="23"/>
    </row>
    <row r="107" spans="1:17" ht="22.5">
      <c r="A107" s="36" t="s">
        <v>167</v>
      </c>
      <c r="B107" s="25" t="s">
        <v>62</v>
      </c>
      <c r="C107" s="39" t="s">
        <v>82</v>
      </c>
      <c r="D107" s="101" t="s">
        <v>64</v>
      </c>
      <c r="E107" s="32" t="s">
        <v>252</v>
      </c>
      <c r="F107" s="96" t="s">
        <v>221</v>
      </c>
      <c r="G107" s="49"/>
      <c r="H107" s="49"/>
      <c r="I107" s="27">
        <v>100000</v>
      </c>
      <c r="J107" s="27">
        <f t="shared" si="5"/>
        <v>100000</v>
      </c>
      <c r="K107" s="23"/>
      <c r="L107" s="28">
        <f t="shared" si="6"/>
        <v>101205.263085</v>
      </c>
      <c r="M107" s="28">
        <f t="shared" si="7"/>
        <v>101205.263085</v>
      </c>
      <c r="N107" s="23"/>
      <c r="O107" s="28">
        <f t="shared" si="8"/>
        <v>101327.30370432019</v>
      </c>
      <c r="P107" s="28">
        <f t="shared" si="9"/>
        <v>101327.30370432019</v>
      </c>
      <c r="Q107" s="23"/>
    </row>
    <row r="108" spans="1:17" ht="22.5">
      <c r="A108" s="36" t="s">
        <v>183</v>
      </c>
      <c r="B108" s="25" t="s">
        <v>62</v>
      </c>
      <c r="C108" s="39" t="s">
        <v>82</v>
      </c>
      <c r="D108" s="101" t="s">
        <v>64</v>
      </c>
      <c r="E108" s="32" t="s">
        <v>252</v>
      </c>
      <c r="F108" s="96" t="s">
        <v>216</v>
      </c>
      <c r="G108" s="49"/>
      <c r="H108" s="49"/>
      <c r="I108" s="27">
        <f>4583000-1220000</f>
        <v>3363000</v>
      </c>
      <c r="J108" s="27">
        <f t="shared" si="5"/>
        <v>3363000</v>
      </c>
      <c r="K108" s="23"/>
      <c r="L108" s="28">
        <f t="shared" si="6"/>
        <v>3403532.99754855</v>
      </c>
      <c r="M108" s="28">
        <f t="shared" si="7"/>
        <v>3403532.99754855</v>
      </c>
      <c r="N108" s="23"/>
      <c r="O108" s="28">
        <f t="shared" si="8"/>
        <v>3407637.223576288</v>
      </c>
      <c r="P108" s="28">
        <f t="shared" si="9"/>
        <v>3407637.223576288</v>
      </c>
      <c r="Q108" s="23"/>
    </row>
    <row r="109" spans="1:17" ht="38.25" customHeight="1">
      <c r="A109" s="62" t="s">
        <v>195</v>
      </c>
      <c r="B109" s="25" t="s">
        <v>62</v>
      </c>
      <c r="C109" s="26" t="s">
        <v>82</v>
      </c>
      <c r="D109" s="101" t="s">
        <v>64</v>
      </c>
      <c r="E109" s="32" t="s">
        <v>252</v>
      </c>
      <c r="F109" s="96" t="s">
        <v>253</v>
      </c>
      <c r="G109" s="49"/>
      <c r="H109" s="49"/>
      <c r="I109" s="27">
        <f>300000*95%</f>
        <v>285000</v>
      </c>
      <c r="J109" s="27">
        <f t="shared" si="5"/>
        <v>285000</v>
      </c>
      <c r="K109" s="23"/>
      <c r="L109" s="28">
        <f t="shared" si="6"/>
        <v>288434.99979225</v>
      </c>
      <c r="M109" s="28">
        <f t="shared" si="7"/>
        <v>288434.99979225</v>
      </c>
      <c r="N109" s="23"/>
      <c r="O109" s="28">
        <f t="shared" si="8"/>
        <v>288782.81555731257</v>
      </c>
      <c r="P109" s="28">
        <f t="shared" si="9"/>
        <v>288782.81555731257</v>
      </c>
      <c r="Q109" s="23"/>
    </row>
    <row r="110" spans="1:17" ht="82.5" customHeight="1">
      <c r="A110" s="36" t="s">
        <v>178</v>
      </c>
      <c r="B110" s="25" t="s">
        <v>62</v>
      </c>
      <c r="C110" s="39" t="s">
        <v>82</v>
      </c>
      <c r="D110" s="101" t="s">
        <v>64</v>
      </c>
      <c r="E110" s="32" t="s">
        <v>252</v>
      </c>
      <c r="F110" s="96" t="s">
        <v>234</v>
      </c>
      <c r="G110" s="49"/>
      <c r="H110" s="49"/>
      <c r="I110" s="27">
        <v>20000</v>
      </c>
      <c r="J110" s="27">
        <f t="shared" si="5"/>
        <v>20000</v>
      </c>
      <c r="K110" s="23"/>
      <c r="L110" s="28">
        <f t="shared" si="6"/>
        <v>20241.052616999998</v>
      </c>
      <c r="M110" s="28">
        <f t="shared" si="7"/>
        <v>20241.052616999998</v>
      </c>
      <c r="N110" s="23"/>
      <c r="O110" s="28">
        <f t="shared" si="8"/>
        <v>20265.460740864037</v>
      </c>
      <c r="P110" s="28">
        <f t="shared" si="9"/>
        <v>20265.460740864037</v>
      </c>
      <c r="Q110" s="23"/>
    </row>
    <row r="111" spans="1:17" ht="12.75">
      <c r="A111" s="36" t="s">
        <v>179</v>
      </c>
      <c r="B111" s="25" t="s">
        <v>62</v>
      </c>
      <c r="C111" s="39" t="s">
        <v>82</v>
      </c>
      <c r="D111" s="101" t="s">
        <v>64</v>
      </c>
      <c r="E111" s="32" t="s">
        <v>252</v>
      </c>
      <c r="F111" s="89" t="s">
        <v>235</v>
      </c>
      <c r="G111" s="54"/>
      <c r="H111" s="54"/>
      <c r="I111" s="27">
        <v>200000</v>
      </c>
      <c r="J111" s="27">
        <f t="shared" si="5"/>
        <v>200000</v>
      </c>
      <c r="K111" s="23"/>
      <c r="L111" s="28">
        <f t="shared" si="6"/>
        <v>202410.52617</v>
      </c>
      <c r="M111" s="28">
        <f t="shared" si="7"/>
        <v>202410.52617</v>
      </c>
      <c r="N111" s="23"/>
      <c r="O111" s="28">
        <f t="shared" si="8"/>
        <v>202654.60740864038</v>
      </c>
      <c r="P111" s="28">
        <f t="shared" si="9"/>
        <v>202654.60740864038</v>
      </c>
      <c r="Q111" s="23"/>
    </row>
    <row r="112" spans="1:17" ht="12.75">
      <c r="A112" s="36" t="s">
        <v>180</v>
      </c>
      <c r="B112" s="25" t="s">
        <v>62</v>
      </c>
      <c r="C112" s="39" t="s">
        <v>82</v>
      </c>
      <c r="D112" s="101" t="s">
        <v>64</v>
      </c>
      <c r="E112" s="32" t="s">
        <v>252</v>
      </c>
      <c r="F112" s="89" t="s">
        <v>236</v>
      </c>
      <c r="G112" s="49"/>
      <c r="H112" s="49"/>
      <c r="I112" s="27">
        <v>25000</v>
      </c>
      <c r="J112" s="27">
        <f t="shared" si="5"/>
        <v>25000</v>
      </c>
      <c r="K112" s="23"/>
      <c r="L112" s="28">
        <f t="shared" si="6"/>
        <v>25301.31577125</v>
      </c>
      <c r="M112" s="28">
        <f t="shared" si="7"/>
        <v>25301.31577125</v>
      </c>
      <c r="N112" s="23"/>
      <c r="O112" s="28">
        <f t="shared" si="8"/>
        <v>25331.825926080048</v>
      </c>
      <c r="P112" s="28">
        <f t="shared" si="9"/>
        <v>25331.825926080048</v>
      </c>
      <c r="Q112" s="23"/>
    </row>
    <row r="113" spans="1:17" ht="45">
      <c r="A113" s="68" t="s">
        <v>196</v>
      </c>
      <c r="B113" s="25" t="s">
        <v>62</v>
      </c>
      <c r="C113" s="39" t="s">
        <v>82</v>
      </c>
      <c r="D113" s="101" t="s">
        <v>64</v>
      </c>
      <c r="E113" s="32" t="s">
        <v>254</v>
      </c>
      <c r="F113" s="89"/>
      <c r="G113" s="49"/>
      <c r="H113" s="49"/>
      <c r="I113" s="27">
        <f>SUM(I114:I118)</f>
        <v>29796000</v>
      </c>
      <c r="J113" s="27">
        <f t="shared" si="5"/>
        <v>29796000</v>
      </c>
      <c r="K113" s="23"/>
      <c r="L113" s="28">
        <f t="shared" si="6"/>
        <v>30155120.1888066</v>
      </c>
      <c r="M113" s="28">
        <f t="shared" si="7"/>
        <v>30155120.1888066</v>
      </c>
      <c r="N113" s="23"/>
      <c r="O113" s="28">
        <f t="shared" si="8"/>
        <v>30191483.411739245</v>
      </c>
      <c r="P113" s="28">
        <f t="shared" si="9"/>
        <v>30191483.411739245</v>
      </c>
      <c r="Q113" s="23"/>
    </row>
    <row r="114" spans="1:18" ht="22.5">
      <c r="A114" s="36" t="s">
        <v>181</v>
      </c>
      <c r="B114" s="25" t="s">
        <v>62</v>
      </c>
      <c r="C114" s="39" t="s">
        <v>82</v>
      </c>
      <c r="D114" s="101" t="s">
        <v>64</v>
      </c>
      <c r="E114" s="32" t="s">
        <v>254</v>
      </c>
      <c r="F114" s="96" t="s">
        <v>238</v>
      </c>
      <c r="G114" s="55"/>
      <c r="H114" s="55"/>
      <c r="I114" s="27">
        <v>27929000</v>
      </c>
      <c r="J114" s="27">
        <f t="shared" si="5"/>
        <v>27929000</v>
      </c>
      <c r="K114" s="42"/>
      <c r="L114" s="28">
        <f t="shared" si="6"/>
        <v>28265617.92700965</v>
      </c>
      <c r="M114" s="28">
        <f t="shared" si="7"/>
        <v>28265617.92700965</v>
      </c>
      <c r="N114" s="42"/>
      <c r="O114" s="28">
        <f t="shared" si="8"/>
        <v>28299702.651579585</v>
      </c>
      <c r="P114" s="28">
        <f t="shared" si="9"/>
        <v>28299702.651579585</v>
      </c>
      <c r="Q114" s="42"/>
      <c r="R114" s="43"/>
    </row>
    <row r="115" spans="1:18" ht="22.5">
      <c r="A115" s="36" t="s">
        <v>182</v>
      </c>
      <c r="B115" s="25" t="s">
        <v>62</v>
      </c>
      <c r="C115" s="39" t="s">
        <v>82</v>
      </c>
      <c r="D115" s="101" t="s">
        <v>64</v>
      </c>
      <c r="E115" s="32" t="s">
        <v>254</v>
      </c>
      <c r="F115" s="96" t="s">
        <v>239</v>
      </c>
      <c r="G115" s="55"/>
      <c r="H115" s="55"/>
      <c r="I115" s="27">
        <v>100000</v>
      </c>
      <c r="J115" s="27">
        <f t="shared" si="5"/>
        <v>100000</v>
      </c>
      <c r="K115" s="42"/>
      <c r="L115" s="28">
        <f t="shared" si="6"/>
        <v>101205.263085</v>
      </c>
      <c r="M115" s="28"/>
      <c r="N115" s="42"/>
      <c r="O115" s="28">
        <f t="shared" si="8"/>
        <v>101327.30370432019</v>
      </c>
      <c r="P115" s="28">
        <f t="shared" si="9"/>
        <v>101327.30370432019</v>
      </c>
      <c r="Q115" s="42"/>
      <c r="R115" s="43"/>
    </row>
    <row r="116" spans="1:18" ht="22.5">
      <c r="A116" s="36" t="s">
        <v>167</v>
      </c>
      <c r="B116" s="39" t="s">
        <v>62</v>
      </c>
      <c r="C116" s="39" t="s">
        <v>82</v>
      </c>
      <c r="D116" s="101" t="s">
        <v>64</v>
      </c>
      <c r="E116" s="32" t="s">
        <v>254</v>
      </c>
      <c r="F116" s="96" t="s">
        <v>221</v>
      </c>
      <c r="G116" s="55"/>
      <c r="H116" s="55"/>
      <c r="I116" s="27">
        <v>4000</v>
      </c>
      <c r="J116" s="27">
        <f t="shared" si="5"/>
        <v>4000</v>
      </c>
      <c r="K116" s="42"/>
      <c r="L116" s="28">
        <f t="shared" si="6"/>
        <v>4048.2105234</v>
      </c>
      <c r="M116" s="28">
        <f t="shared" si="7"/>
        <v>4048.2105234</v>
      </c>
      <c r="N116" s="42"/>
      <c r="O116" s="28">
        <f t="shared" si="8"/>
        <v>4053.092148172808</v>
      </c>
      <c r="P116" s="28">
        <f t="shared" si="9"/>
        <v>4053.092148172808</v>
      </c>
      <c r="Q116" s="42"/>
      <c r="R116" s="43"/>
    </row>
    <row r="117" spans="1:18" ht="22.5">
      <c r="A117" s="36" t="s">
        <v>183</v>
      </c>
      <c r="B117" s="25" t="s">
        <v>62</v>
      </c>
      <c r="C117" s="39" t="s">
        <v>82</v>
      </c>
      <c r="D117" s="101" t="s">
        <v>64</v>
      </c>
      <c r="E117" s="32" t="s">
        <v>254</v>
      </c>
      <c r="F117" s="96" t="s">
        <v>216</v>
      </c>
      <c r="G117" s="55"/>
      <c r="H117" s="55"/>
      <c r="I117" s="27">
        <v>760000</v>
      </c>
      <c r="J117" s="27">
        <f t="shared" si="5"/>
        <v>760000</v>
      </c>
      <c r="K117" s="42"/>
      <c r="L117" s="28">
        <f t="shared" si="6"/>
        <v>769159.999446</v>
      </c>
      <c r="M117" s="28">
        <f t="shared" si="7"/>
        <v>769159.999446</v>
      </c>
      <c r="N117" s="42"/>
      <c r="O117" s="28">
        <f t="shared" si="8"/>
        <v>770087.5081528334</v>
      </c>
      <c r="P117" s="28">
        <f t="shared" si="9"/>
        <v>770087.5081528334</v>
      </c>
      <c r="Q117" s="42"/>
      <c r="R117" s="43"/>
    </row>
    <row r="118" spans="1:18" ht="45">
      <c r="A118" s="62" t="s">
        <v>195</v>
      </c>
      <c r="B118" s="25" t="s">
        <v>62</v>
      </c>
      <c r="C118" s="26" t="s">
        <v>82</v>
      </c>
      <c r="D118" s="101" t="s">
        <v>64</v>
      </c>
      <c r="E118" s="32" t="s">
        <v>254</v>
      </c>
      <c r="F118" s="96" t="s">
        <v>253</v>
      </c>
      <c r="G118" s="55"/>
      <c r="H118" s="55"/>
      <c r="I118" s="27">
        <v>1003000</v>
      </c>
      <c r="J118" s="27">
        <f t="shared" si="5"/>
        <v>1003000</v>
      </c>
      <c r="K118" s="42"/>
      <c r="L118" s="28">
        <f t="shared" si="6"/>
        <v>1015088.78874255</v>
      </c>
      <c r="M118" s="28">
        <f t="shared" si="7"/>
        <v>1015088.78874255</v>
      </c>
      <c r="N118" s="42"/>
      <c r="O118" s="28">
        <f t="shared" si="8"/>
        <v>1016312.8561543315</v>
      </c>
      <c r="P118" s="28">
        <f t="shared" si="9"/>
        <v>1016312.8561543315</v>
      </c>
      <c r="Q118" s="42"/>
      <c r="R118" s="43"/>
    </row>
    <row r="119" spans="1:18" ht="33.75">
      <c r="A119" s="35" t="s">
        <v>98</v>
      </c>
      <c r="B119" s="25" t="s">
        <v>62</v>
      </c>
      <c r="C119" s="31" t="s">
        <v>82</v>
      </c>
      <c r="D119" s="33" t="s">
        <v>64</v>
      </c>
      <c r="E119" s="32" t="s">
        <v>255</v>
      </c>
      <c r="F119" s="89"/>
      <c r="G119" s="55">
        <v>325182.98</v>
      </c>
      <c r="H119" s="55">
        <v>585000</v>
      </c>
      <c r="I119" s="27">
        <f>I120+I121</f>
        <v>500000</v>
      </c>
      <c r="J119" s="27">
        <f t="shared" si="5"/>
        <v>500000</v>
      </c>
      <c r="K119" s="42"/>
      <c r="L119" s="28">
        <f t="shared" si="6"/>
        <v>506026.315425</v>
      </c>
      <c r="M119" s="28"/>
      <c r="N119" s="42"/>
      <c r="O119" s="28">
        <f t="shared" si="8"/>
        <v>506636.5185216009</v>
      </c>
      <c r="P119" s="28">
        <f t="shared" si="9"/>
        <v>506636.5185216009</v>
      </c>
      <c r="Q119" s="42"/>
      <c r="R119" s="43"/>
    </row>
    <row r="120" spans="1:18" ht="22.5">
      <c r="A120" s="35" t="s">
        <v>182</v>
      </c>
      <c r="B120" s="25" t="s">
        <v>62</v>
      </c>
      <c r="C120" s="31" t="s">
        <v>82</v>
      </c>
      <c r="D120" s="33" t="s">
        <v>64</v>
      </c>
      <c r="E120" s="32" t="s">
        <v>255</v>
      </c>
      <c r="F120" s="89" t="s">
        <v>239</v>
      </c>
      <c r="G120" s="55"/>
      <c r="H120" s="55"/>
      <c r="I120" s="27">
        <v>400000</v>
      </c>
      <c r="J120" s="27">
        <f t="shared" si="5"/>
        <v>400000</v>
      </c>
      <c r="K120" s="42"/>
      <c r="L120" s="28">
        <f t="shared" si="6"/>
        <v>404821.05234</v>
      </c>
      <c r="M120" s="28"/>
      <c r="N120" s="42"/>
      <c r="O120" s="28">
        <f t="shared" si="8"/>
        <v>405309.21481728076</v>
      </c>
      <c r="P120" s="28">
        <f t="shared" si="9"/>
        <v>405309.21481728076</v>
      </c>
      <c r="Q120" s="42"/>
      <c r="R120" s="43"/>
    </row>
    <row r="121" spans="1:18" ht="12.75">
      <c r="A121" s="35" t="s">
        <v>148</v>
      </c>
      <c r="B121" s="25" t="s">
        <v>62</v>
      </c>
      <c r="C121" s="31" t="s">
        <v>82</v>
      </c>
      <c r="D121" s="33" t="s">
        <v>64</v>
      </c>
      <c r="E121" s="32" t="s">
        <v>255</v>
      </c>
      <c r="F121" s="89" t="s">
        <v>149</v>
      </c>
      <c r="G121" s="49"/>
      <c r="H121" s="49"/>
      <c r="I121" s="27">
        <v>100000</v>
      </c>
      <c r="J121" s="27">
        <f t="shared" si="5"/>
        <v>100000</v>
      </c>
      <c r="K121" s="42"/>
      <c r="L121" s="28">
        <f t="shared" si="6"/>
        <v>101205.263085</v>
      </c>
      <c r="M121" s="28">
        <f t="shared" si="7"/>
        <v>101205.263085</v>
      </c>
      <c r="N121" s="42"/>
      <c r="O121" s="28">
        <f t="shared" si="8"/>
        <v>101327.30370432019</v>
      </c>
      <c r="P121" s="28">
        <f t="shared" si="9"/>
        <v>101327.30370432019</v>
      </c>
      <c r="Q121" s="42"/>
      <c r="R121" s="43"/>
    </row>
    <row r="122" spans="1:18" ht="22.5">
      <c r="A122" s="35" t="s">
        <v>99</v>
      </c>
      <c r="B122" s="25" t="s">
        <v>62</v>
      </c>
      <c r="C122" s="31" t="s">
        <v>82</v>
      </c>
      <c r="D122" s="33" t="s">
        <v>64</v>
      </c>
      <c r="E122" s="32" t="s">
        <v>256</v>
      </c>
      <c r="F122" s="89"/>
      <c r="G122" s="49">
        <v>272574.2</v>
      </c>
      <c r="H122" s="49">
        <v>783000</v>
      </c>
      <c r="I122" s="27">
        <f>SUM(I123:I125)</f>
        <v>700000</v>
      </c>
      <c r="J122" s="27">
        <f t="shared" si="5"/>
        <v>700000</v>
      </c>
      <c r="K122" s="42"/>
      <c r="L122" s="28">
        <f t="shared" si="6"/>
        <v>708436.841595</v>
      </c>
      <c r="M122" s="28">
        <f t="shared" si="7"/>
        <v>708436.841595</v>
      </c>
      <c r="N122" s="42"/>
      <c r="O122" s="28">
        <f t="shared" si="8"/>
        <v>709291.1259302413</v>
      </c>
      <c r="P122" s="28">
        <f t="shared" si="9"/>
        <v>709291.1259302413</v>
      </c>
      <c r="Q122" s="42"/>
      <c r="R122" s="43"/>
    </row>
    <row r="123" spans="1:18" ht="22.5">
      <c r="A123" s="36" t="s">
        <v>183</v>
      </c>
      <c r="B123" s="25" t="s">
        <v>62</v>
      </c>
      <c r="C123" s="90" t="s">
        <v>82</v>
      </c>
      <c r="D123" s="32" t="s">
        <v>64</v>
      </c>
      <c r="E123" s="32" t="s">
        <v>256</v>
      </c>
      <c r="F123" s="32" t="s">
        <v>216</v>
      </c>
      <c r="G123" s="49"/>
      <c r="H123" s="49"/>
      <c r="I123" s="27">
        <v>500000</v>
      </c>
      <c r="J123" s="27">
        <f t="shared" si="5"/>
        <v>500000</v>
      </c>
      <c r="K123" s="42"/>
      <c r="L123" s="28">
        <f t="shared" si="6"/>
        <v>506026.315425</v>
      </c>
      <c r="M123" s="28">
        <f t="shared" si="7"/>
        <v>506026.315425</v>
      </c>
      <c r="N123" s="42"/>
      <c r="O123" s="28">
        <f t="shared" si="8"/>
        <v>506636.5185216009</v>
      </c>
      <c r="P123" s="28">
        <f t="shared" si="9"/>
        <v>506636.5185216009</v>
      </c>
      <c r="Q123" s="42"/>
      <c r="R123" s="43"/>
    </row>
    <row r="124" spans="1:18" ht="22.5">
      <c r="A124" s="36" t="s">
        <v>181</v>
      </c>
      <c r="B124" s="25" t="s">
        <v>62</v>
      </c>
      <c r="C124" s="90" t="s">
        <v>82</v>
      </c>
      <c r="D124" s="32" t="s">
        <v>64</v>
      </c>
      <c r="E124" s="32" t="s">
        <v>256</v>
      </c>
      <c r="F124" s="32" t="s">
        <v>238</v>
      </c>
      <c r="G124" s="49"/>
      <c r="H124" s="49"/>
      <c r="I124" s="27">
        <v>100000</v>
      </c>
      <c r="J124" s="27">
        <f t="shared" si="5"/>
        <v>100000</v>
      </c>
      <c r="K124" s="42"/>
      <c r="L124" s="28">
        <f t="shared" si="6"/>
        <v>101205.263085</v>
      </c>
      <c r="M124" s="28">
        <f t="shared" si="7"/>
        <v>101205.263085</v>
      </c>
      <c r="N124" s="42"/>
      <c r="O124" s="28">
        <f t="shared" si="8"/>
        <v>101327.30370432019</v>
      </c>
      <c r="P124" s="28">
        <f t="shared" si="9"/>
        <v>101327.30370432019</v>
      </c>
      <c r="Q124" s="42"/>
      <c r="R124" s="43"/>
    </row>
    <row r="125" spans="1:18" ht="12.75">
      <c r="A125" s="35" t="s">
        <v>148</v>
      </c>
      <c r="B125" s="25" t="s">
        <v>62</v>
      </c>
      <c r="C125" s="90" t="s">
        <v>82</v>
      </c>
      <c r="D125" s="32" t="s">
        <v>64</v>
      </c>
      <c r="E125" s="32" t="s">
        <v>256</v>
      </c>
      <c r="F125" s="32" t="s">
        <v>149</v>
      </c>
      <c r="G125" s="49"/>
      <c r="H125" s="49"/>
      <c r="I125" s="27">
        <v>100000</v>
      </c>
      <c r="J125" s="27">
        <f t="shared" si="5"/>
        <v>100000</v>
      </c>
      <c r="K125" s="42"/>
      <c r="L125" s="28">
        <f t="shared" si="6"/>
        <v>101205.263085</v>
      </c>
      <c r="M125" s="28">
        <f t="shared" si="7"/>
        <v>101205.263085</v>
      </c>
      <c r="N125" s="42"/>
      <c r="O125" s="28">
        <f t="shared" si="8"/>
        <v>101327.30370432019</v>
      </c>
      <c r="P125" s="28">
        <f t="shared" si="9"/>
        <v>101327.30370432019</v>
      </c>
      <c r="Q125" s="42"/>
      <c r="R125" s="43"/>
    </row>
    <row r="126" spans="1:18" ht="12.75">
      <c r="A126" s="35" t="s">
        <v>197</v>
      </c>
      <c r="B126" s="25" t="s">
        <v>62</v>
      </c>
      <c r="C126" s="31" t="s">
        <v>82</v>
      </c>
      <c r="D126" s="33" t="s">
        <v>64</v>
      </c>
      <c r="E126" s="32" t="s">
        <v>257</v>
      </c>
      <c r="F126" s="89"/>
      <c r="G126" s="49">
        <v>534662.68</v>
      </c>
      <c r="H126" s="49">
        <v>1877000</v>
      </c>
      <c r="I126" s="27">
        <f>I127</f>
        <v>3050000</v>
      </c>
      <c r="J126" s="27">
        <f t="shared" si="5"/>
        <v>3050000</v>
      </c>
      <c r="K126" s="42"/>
      <c r="L126" s="28">
        <f t="shared" si="6"/>
        <v>3086760.5240925</v>
      </c>
      <c r="M126" s="28">
        <f t="shared" si="7"/>
        <v>3086760.5240925</v>
      </c>
      <c r="N126" s="42"/>
      <c r="O126" s="28">
        <f t="shared" si="8"/>
        <v>3090482.762981766</v>
      </c>
      <c r="P126" s="28">
        <f t="shared" si="9"/>
        <v>3090482.762981766</v>
      </c>
      <c r="Q126" s="42"/>
      <c r="R126" s="43"/>
    </row>
    <row r="127" spans="1:18" ht="28.5" customHeight="1">
      <c r="A127" s="36" t="s">
        <v>183</v>
      </c>
      <c r="B127" s="25" t="s">
        <v>62</v>
      </c>
      <c r="C127" s="31" t="s">
        <v>82</v>
      </c>
      <c r="D127" s="33" t="s">
        <v>64</v>
      </c>
      <c r="E127" s="32" t="s">
        <v>257</v>
      </c>
      <c r="F127" s="32" t="s">
        <v>216</v>
      </c>
      <c r="G127" s="49"/>
      <c r="H127" s="49"/>
      <c r="I127" s="27">
        <v>3050000</v>
      </c>
      <c r="J127" s="27">
        <f t="shared" si="5"/>
        <v>3050000</v>
      </c>
      <c r="K127" s="42"/>
      <c r="L127" s="28">
        <f t="shared" si="6"/>
        <v>3086760.5240925</v>
      </c>
      <c r="M127" s="28">
        <f t="shared" si="7"/>
        <v>3086760.5240925</v>
      </c>
      <c r="N127" s="42"/>
      <c r="O127" s="28">
        <f t="shared" si="8"/>
        <v>3090482.762981766</v>
      </c>
      <c r="P127" s="28">
        <f t="shared" si="9"/>
        <v>3090482.762981766</v>
      </c>
      <c r="Q127" s="42"/>
      <c r="R127" s="43"/>
    </row>
    <row r="128" spans="1:18" ht="12.75">
      <c r="A128" s="77" t="s">
        <v>100</v>
      </c>
      <c r="B128" s="25" t="s">
        <v>62</v>
      </c>
      <c r="C128" s="39" t="s">
        <v>82</v>
      </c>
      <c r="D128" s="101" t="s">
        <v>69</v>
      </c>
      <c r="E128" s="32"/>
      <c r="F128" s="100"/>
      <c r="G128" s="49">
        <v>204988339.66</v>
      </c>
      <c r="H128" s="49">
        <v>207995020.19</v>
      </c>
      <c r="I128" s="27">
        <f>I129+I137+I139+I146+I148+I150+I152+I155+I159</f>
        <v>183512000</v>
      </c>
      <c r="J128" s="27">
        <f t="shared" si="5"/>
        <v>183512000</v>
      </c>
      <c r="K128" s="42"/>
      <c r="L128" s="28">
        <f t="shared" si="6"/>
        <v>185723802.3925452</v>
      </c>
      <c r="M128" s="28">
        <f t="shared" si="7"/>
        <v>185723802.3925452</v>
      </c>
      <c r="N128" s="42"/>
      <c r="O128" s="28">
        <f t="shared" si="8"/>
        <v>185947761.57387206</v>
      </c>
      <c r="P128" s="28">
        <f t="shared" si="9"/>
        <v>185947761.57387206</v>
      </c>
      <c r="Q128" s="42"/>
      <c r="R128" s="43"/>
    </row>
    <row r="129" spans="1:18" ht="56.25">
      <c r="A129" s="35" t="s">
        <v>101</v>
      </c>
      <c r="B129" s="25" t="s">
        <v>62</v>
      </c>
      <c r="C129" s="39" t="s">
        <v>82</v>
      </c>
      <c r="D129" s="101" t="s">
        <v>69</v>
      </c>
      <c r="E129" s="32" t="s">
        <v>258</v>
      </c>
      <c r="F129" s="100"/>
      <c r="G129" s="49">
        <v>13011573.92</v>
      </c>
      <c r="H129" s="49">
        <v>11915000</v>
      </c>
      <c r="I129" s="27">
        <f>SUM(I130:I136)</f>
        <v>12411000</v>
      </c>
      <c r="J129" s="27">
        <f t="shared" si="5"/>
        <v>12411000</v>
      </c>
      <c r="K129" s="42"/>
      <c r="L129" s="28">
        <f t="shared" si="6"/>
        <v>12560585.20147935</v>
      </c>
      <c r="M129" s="28">
        <f t="shared" si="7"/>
        <v>12560585.20147935</v>
      </c>
      <c r="N129" s="42"/>
      <c r="O129" s="28">
        <f t="shared" si="8"/>
        <v>12575731.66274318</v>
      </c>
      <c r="P129" s="28">
        <f t="shared" si="9"/>
        <v>12575731.66274318</v>
      </c>
      <c r="Q129" s="42"/>
      <c r="R129" s="43"/>
    </row>
    <row r="130" spans="1:18" ht="22.5">
      <c r="A130" s="36" t="s">
        <v>181</v>
      </c>
      <c r="B130" s="25" t="s">
        <v>62</v>
      </c>
      <c r="C130" s="39" t="s">
        <v>82</v>
      </c>
      <c r="D130" s="101" t="s">
        <v>69</v>
      </c>
      <c r="E130" s="32" t="s">
        <v>258</v>
      </c>
      <c r="F130" s="96" t="s">
        <v>238</v>
      </c>
      <c r="G130" s="49"/>
      <c r="H130" s="49"/>
      <c r="I130" s="27">
        <v>8000000</v>
      </c>
      <c r="J130" s="27">
        <f t="shared" si="5"/>
        <v>8000000</v>
      </c>
      <c r="K130" s="42"/>
      <c r="L130" s="28">
        <f t="shared" si="6"/>
        <v>8096421.0468</v>
      </c>
      <c r="M130" s="28">
        <f t="shared" si="7"/>
        <v>8096421.0468</v>
      </c>
      <c r="N130" s="42"/>
      <c r="O130" s="28">
        <f t="shared" si="8"/>
        <v>8106184.296345615</v>
      </c>
      <c r="P130" s="28">
        <f t="shared" si="9"/>
        <v>8106184.296345615</v>
      </c>
      <c r="Q130" s="42"/>
      <c r="R130" s="43"/>
    </row>
    <row r="131" spans="1:18" ht="22.5">
      <c r="A131" s="36" t="s">
        <v>182</v>
      </c>
      <c r="B131" s="25" t="s">
        <v>62</v>
      </c>
      <c r="C131" s="39" t="s">
        <v>82</v>
      </c>
      <c r="D131" s="101" t="s">
        <v>69</v>
      </c>
      <c r="E131" s="32" t="s">
        <v>258</v>
      </c>
      <c r="F131" s="96" t="s">
        <v>239</v>
      </c>
      <c r="G131" s="49"/>
      <c r="H131" s="49"/>
      <c r="I131" s="27">
        <v>100000</v>
      </c>
      <c r="J131" s="27">
        <f t="shared" si="5"/>
        <v>100000</v>
      </c>
      <c r="K131" s="42"/>
      <c r="L131" s="28">
        <f t="shared" si="6"/>
        <v>101205.263085</v>
      </c>
      <c r="M131" s="28">
        <f t="shared" si="7"/>
        <v>101205.263085</v>
      </c>
      <c r="N131" s="42"/>
      <c r="O131" s="28">
        <f t="shared" si="8"/>
        <v>101327.30370432019</v>
      </c>
      <c r="P131" s="28">
        <f t="shared" si="9"/>
        <v>101327.30370432019</v>
      </c>
      <c r="Q131" s="42"/>
      <c r="R131" s="43"/>
    </row>
    <row r="132" spans="1:18" ht="22.5">
      <c r="A132" s="36" t="s">
        <v>167</v>
      </c>
      <c r="B132" s="25" t="s">
        <v>62</v>
      </c>
      <c r="C132" s="39" t="s">
        <v>82</v>
      </c>
      <c r="D132" s="101" t="s">
        <v>69</v>
      </c>
      <c r="E132" s="32" t="s">
        <v>258</v>
      </c>
      <c r="F132" s="96" t="s">
        <v>221</v>
      </c>
      <c r="G132" s="49"/>
      <c r="H132" s="49"/>
      <c r="I132" s="27">
        <v>500000</v>
      </c>
      <c r="J132" s="27">
        <f t="shared" si="5"/>
        <v>500000</v>
      </c>
      <c r="K132" s="42"/>
      <c r="L132" s="28">
        <f t="shared" si="6"/>
        <v>506026.315425</v>
      </c>
      <c r="M132" s="28">
        <f t="shared" si="7"/>
        <v>506026.315425</v>
      </c>
      <c r="N132" s="42"/>
      <c r="O132" s="28">
        <f t="shared" si="8"/>
        <v>506636.5185216009</v>
      </c>
      <c r="P132" s="28">
        <f t="shared" si="9"/>
        <v>506636.5185216009</v>
      </c>
      <c r="Q132" s="42"/>
      <c r="R132" s="43"/>
    </row>
    <row r="133" spans="1:18" ht="22.5">
      <c r="A133" s="36" t="s">
        <v>183</v>
      </c>
      <c r="B133" s="25" t="s">
        <v>62</v>
      </c>
      <c r="C133" s="39" t="s">
        <v>82</v>
      </c>
      <c r="D133" s="101" t="s">
        <v>69</v>
      </c>
      <c r="E133" s="32" t="s">
        <v>258</v>
      </c>
      <c r="F133" s="96" t="s">
        <v>216</v>
      </c>
      <c r="G133" s="49"/>
      <c r="H133" s="49"/>
      <c r="I133" s="27">
        <v>3536000</v>
      </c>
      <c r="J133" s="27">
        <f t="shared" si="5"/>
        <v>3536000</v>
      </c>
      <c r="K133" s="42"/>
      <c r="L133" s="28">
        <f t="shared" si="6"/>
        <v>3578618.1026856</v>
      </c>
      <c r="M133" s="28">
        <f t="shared" si="7"/>
        <v>3578618.1026856</v>
      </c>
      <c r="N133" s="42"/>
      <c r="O133" s="28">
        <f t="shared" si="8"/>
        <v>3582933.458984762</v>
      </c>
      <c r="P133" s="28">
        <f t="shared" si="9"/>
        <v>3582933.458984762</v>
      </c>
      <c r="Q133" s="42"/>
      <c r="R133" s="43"/>
    </row>
    <row r="134" spans="1:18" ht="22.5">
      <c r="A134" s="36" t="s">
        <v>198</v>
      </c>
      <c r="B134" s="25" t="s">
        <v>62</v>
      </c>
      <c r="C134" s="39" t="s">
        <v>82</v>
      </c>
      <c r="D134" s="101" t="s">
        <v>69</v>
      </c>
      <c r="E134" s="32" t="s">
        <v>258</v>
      </c>
      <c r="F134" s="96" t="s">
        <v>259</v>
      </c>
      <c r="G134" s="49"/>
      <c r="H134" s="49"/>
      <c r="I134" s="27">
        <v>230000</v>
      </c>
      <c r="J134" s="27">
        <f t="shared" si="5"/>
        <v>230000</v>
      </c>
      <c r="K134" s="42"/>
      <c r="L134" s="28">
        <f t="shared" si="6"/>
        <v>232772.10509549998</v>
      </c>
      <c r="M134" s="28">
        <f t="shared" si="7"/>
        <v>232772.10509549998</v>
      </c>
      <c r="N134" s="42"/>
      <c r="O134" s="28">
        <f t="shared" si="8"/>
        <v>233052.79851993642</v>
      </c>
      <c r="P134" s="28">
        <f t="shared" si="9"/>
        <v>233052.79851993642</v>
      </c>
      <c r="Q134" s="42"/>
      <c r="R134" s="43"/>
    </row>
    <row r="135" spans="1:18" ht="12.75">
      <c r="A135" s="36" t="s">
        <v>179</v>
      </c>
      <c r="B135" s="25" t="s">
        <v>62</v>
      </c>
      <c r="C135" s="39" t="s">
        <v>82</v>
      </c>
      <c r="D135" s="101" t="s">
        <v>69</v>
      </c>
      <c r="E135" s="32" t="s">
        <v>258</v>
      </c>
      <c r="F135" s="89" t="s">
        <v>235</v>
      </c>
      <c r="G135" s="49"/>
      <c r="H135" s="49"/>
      <c r="I135" s="27">
        <v>35000</v>
      </c>
      <c r="J135" s="27">
        <f t="shared" si="5"/>
        <v>35000</v>
      </c>
      <c r="K135" s="42"/>
      <c r="L135" s="28">
        <f t="shared" si="6"/>
        <v>35421.84207975</v>
      </c>
      <c r="M135" s="28">
        <f t="shared" si="7"/>
        <v>35421.84207975</v>
      </c>
      <c r="N135" s="42"/>
      <c r="O135" s="28">
        <f t="shared" si="8"/>
        <v>35464.55629651207</v>
      </c>
      <c r="P135" s="28">
        <f t="shared" si="9"/>
        <v>35464.55629651207</v>
      </c>
      <c r="Q135" s="42"/>
      <c r="R135" s="43"/>
    </row>
    <row r="136" spans="1:18" ht="12.75">
      <c r="A136" s="36" t="s">
        <v>180</v>
      </c>
      <c r="B136" s="25" t="s">
        <v>62</v>
      </c>
      <c r="C136" s="39" t="s">
        <v>82</v>
      </c>
      <c r="D136" s="101" t="s">
        <v>69</v>
      </c>
      <c r="E136" s="32" t="s">
        <v>258</v>
      </c>
      <c r="F136" s="89" t="s">
        <v>236</v>
      </c>
      <c r="G136" s="49"/>
      <c r="H136" s="49"/>
      <c r="I136" s="27">
        <v>10000</v>
      </c>
      <c r="J136" s="27">
        <f t="shared" si="5"/>
        <v>10000</v>
      </c>
      <c r="K136" s="42"/>
      <c r="L136" s="28">
        <f t="shared" si="6"/>
        <v>10120.526308499999</v>
      </c>
      <c r="M136" s="28">
        <f t="shared" si="7"/>
        <v>10120.526308499999</v>
      </c>
      <c r="N136" s="42"/>
      <c r="O136" s="28">
        <f t="shared" si="8"/>
        <v>10132.730370432018</v>
      </c>
      <c r="P136" s="28">
        <f t="shared" si="9"/>
        <v>10132.730370432018</v>
      </c>
      <c r="Q136" s="42"/>
      <c r="R136" s="43"/>
    </row>
    <row r="137" spans="1:18" ht="12.75">
      <c r="A137" s="36" t="s">
        <v>199</v>
      </c>
      <c r="B137" s="25" t="s">
        <v>62</v>
      </c>
      <c r="C137" s="39" t="s">
        <v>82</v>
      </c>
      <c r="D137" s="101" t="s">
        <v>69</v>
      </c>
      <c r="E137" s="32" t="s">
        <v>260</v>
      </c>
      <c r="F137" s="89"/>
      <c r="G137" s="49">
        <v>3836958.11</v>
      </c>
      <c r="H137" s="49">
        <v>2480180</v>
      </c>
      <c r="I137" s="27">
        <f>I138</f>
        <v>2350000</v>
      </c>
      <c r="J137" s="27">
        <f t="shared" si="5"/>
        <v>2350000</v>
      </c>
      <c r="K137" s="42"/>
      <c r="L137" s="28">
        <f t="shared" si="6"/>
        <v>2378323.6824975</v>
      </c>
      <c r="M137" s="28">
        <f t="shared" si="7"/>
        <v>2378323.6824975</v>
      </c>
      <c r="N137" s="42"/>
      <c r="O137" s="28">
        <f t="shared" si="8"/>
        <v>2381191.6370515246</v>
      </c>
      <c r="P137" s="28">
        <f t="shared" si="9"/>
        <v>2381191.6370515246</v>
      </c>
      <c r="Q137" s="42"/>
      <c r="R137" s="43"/>
    </row>
    <row r="138" spans="1:18" ht="22.5">
      <c r="A138" s="36" t="s">
        <v>183</v>
      </c>
      <c r="B138" s="25" t="s">
        <v>62</v>
      </c>
      <c r="C138" s="39" t="s">
        <v>82</v>
      </c>
      <c r="D138" s="101" t="s">
        <v>69</v>
      </c>
      <c r="E138" s="32" t="s">
        <v>260</v>
      </c>
      <c r="F138" s="89" t="s">
        <v>216</v>
      </c>
      <c r="G138" s="49"/>
      <c r="H138" s="49"/>
      <c r="I138" s="27">
        <v>2350000</v>
      </c>
      <c r="J138" s="27">
        <f t="shared" si="5"/>
        <v>2350000</v>
      </c>
      <c r="K138" s="42"/>
      <c r="L138" s="28">
        <f t="shared" si="6"/>
        <v>2378323.6824975</v>
      </c>
      <c r="M138" s="28">
        <f t="shared" si="7"/>
        <v>2378323.6824975</v>
      </c>
      <c r="N138" s="42"/>
      <c r="O138" s="28">
        <f t="shared" si="8"/>
        <v>2381191.6370515246</v>
      </c>
      <c r="P138" s="28">
        <f t="shared" si="9"/>
        <v>2381191.6370515246</v>
      </c>
      <c r="Q138" s="42"/>
      <c r="R138" s="43"/>
    </row>
    <row r="139" spans="1:18" ht="22.5">
      <c r="A139" s="35" t="s">
        <v>102</v>
      </c>
      <c r="B139" s="25" t="s">
        <v>62</v>
      </c>
      <c r="C139" s="39" t="s">
        <v>82</v>
      </c>
      <c r="D139" s="101" t="s">
        <v>69</v>
      </c>
      <c r="E139" s="32" t="s">
        <v>261</v>
      </c>
      <c r="F139" s="100"/>
      <c r="G139" s="49">
        <v>22680103.3</v>
      </c>
      <c r="H139" s="49">
        <v>21867495</v>
      </c>
      <c r="I139" s="27">
        <f>SUM(I140:I145)</f>
        <v>11789000</v>
      </c>
      <c r="J139" s="27">
        <f t="shared" si="5"/>
        <v>11789000</v>
      </c>
      <c r="K139" s="42"/>
      <c r="L139" s="28">
        <f t="shared" si="6"/>
        <v>11931088.46509065</v>
      </c>
      <c r="M139" s="28">
        <f t="shared" si="7"/>
        <v>11931088.46509065</v>
      </c>
      <c r="N139" s="42"/>
      <c r="O139" s="28">
        <f t="shared" si="8"/>
        <v>11945475.833702307</v>
      </c>
      <c r="P139" s="28">
        <f t="shared" si="9"/>
        <v>11945475.833702307</v>
      </c>
      <c r="Q139" s="42"/>
      <c r="R139" s="43"/>
    </row>
    <row r="140" spans="1:18" ht="22.5">
      <c r="A140" s="36" t="s">
        <v>167</v>
      </c>
      <c r="B140" s="25" t="s">
        <v>62</v>
      </c>
      <c r="C140" s="39" t="s">
        <v>82</v>
      </c>
      <c r="D140" s="101" t="s">
        <v>69</v>
      </c>
      <c r="E140" s="32" t="s">
        <v>261</v>
      </c>
      <c r="F140" s="96" t="s">
        <v>221</v>
      </c>
      <c r="G140" s="49"/>
      <c r="H140" s="49"/>
      <c r="I140" s="27">
        <v>500000</v>
      </c>
      <c r="J140" s="27">
        <f t="shared" si="5"/>
        <v>500000</v>
      </c>
      <c r="K140" s="42"/>
      <c r="L140" s="28">
        <f t="shared" si="6"/>
        <v>506026.315425</v>
      </c>
      <c r="M140" s="28">
        <f t="shared" si="7"/>
        <v>506026.315425</v>
      </c>
      <c r="N140" s="42"/>
      <c r="O140" s="28">
        <f t="shared" si="8"/>
        <v>506636.5185216009</v>
      </c>
      <c r="P140" s="28">
        <f t="shared" si="9"/>
        <v>506636.5185216009</v>
      </c>
      <c r="Q140" s="42"/>
      <c r="R140" s="43"/>
    </row>
    <row r="141" spans="1:18" ht="22.5">
      <c r="A141" s="36" t="s">
        <v>183</v>
      </c>
      <c r="B141" s="25" t="s">
        <v>62</v>
      </c>
      <c r="C141" s="39" t="s">
        <v>82</v>
      </c>
      <c r="D141" s="101" t="s">
        <v>69</v>
      </c>
      <c r="E141" s="32" t="s">
        <v>261</v>
      </c>
      <c r="F141" s="96" t="s">
        <v>216</v>
      </c>
      <c r="G141" s="49"/>
      <c r="H141" s="49"/>
      <c r="I141" s="27">
        <f>5876000-1953000</f>
        <v>3923000</v>
      </c>
      <c r="J141" s="27">
        <f t="shared" si="5"/>
        <v>3923000</v>
      </c>
      <c r="K141" s="42"/>
      <c r="L141" s="28">
        <f t="shared" si="6"/>
        <v>3970282.47082455</v>
      </c>
      <c r="M141" s="28">
        <f t="shared" si="7"/>
        <v>3970282.47082455</v>
      </c>
      <c r="N141" s="42"/>
      <c r="O141" s="28">
        <f t="shared" si="8"/>
        <v>3975070.124320481</v>
      </c>
      <c r="P141" s="28">
        <f t="shared" si="9"/>
        <v>3975070.124320481</v>
      </c>
      <c r="Q141" s="42"/>
      <c r="R141" s="43"/>
    </row>
    <row r="142" spans="1:18" ht="45">
      <c r="A142" s="62" t="s">
        <v>195</v>
      </c>
      <c r="B142" s="25" t="s">
        <v>62</v>
      </c>
      <c r="C142" s="26" t="s">
        <v>82</v>
      </c>
      <c r="D142" s="101" t="s">
        <v>69</v>
      </c>
      <c r="E142" s="32" t="s">
        <v>261</v>
      </c>
      <c r="F142" s="96" t="s">
        <v>253</v>
      </c>
      <c r="G142" s="49"/>
      <c r="H142" s="49"/>
      <c r="I142" s="27">
        <f>7731000-1165000</f>
        <v>6566000</v>
      </c>
      <c r="J142" s="27">
        <f t="shared" si="5"/>
        <v>6566000</v>
      </c>
      <c r="K142" s="42"/>
      <c r="L142" s="28">
        <f t="shared" si="6"/>
        <v>6645137.5741611</v>
      </c>
      <c r="M142" s="28">
        <f t="shared" si="7"/>
        <v>6645137.5741611</v>
      </c>
      <c r="N142" s="42"/>
      <c r="O142" s="28">
        <f t="shared" si="8"/>
        <v>6653150.761225664</v>
      </c>
      <c r="P142" s="28">
        <f t="shared" si="9"/>
        <v>6653150.761225664</v>
      </c>
      <c r="Q142" s="42"/>
      <c r="R142" s="43"/>
    </row>
    <row r="143" spans="1:18" ht="67.5">
      <c r="A143" s="63" t="s">
        <v>178</v>
      </c>
      <c r="B143" s="25" t="s">
        <v>62</v>
      </c>
      <c r="C143" s="26" t="s">
        <v>82</v>
      </c>
      <c r="D143" s="101" t="s">
        <v>69</v>
      </c>
      <c r="E143" s="32" t="s">
        <v>261</v>
      </c>
      <c r="F143" s="96" t="s">
        <v>234</v>
      </c>
      <c r="G143" s="49"/>
      <c r="H143" s="49"/>
      <c r="I143" s="27">
        <v>100000</v>
      </c>
      <c r="J143" s="27">
        <f aca="true" t="shared" si="10" ref="J143:J210">I143</f>
        <v>100000</v>
      </c>
      <c r="K143" s="42"/>
      <c r="L143" s="28">
        <f aca="true" t="shared" si="11" ref="L143:L210">I143*1.01205263085</f>
        <v>101205.263085</v>
      </c>
      <c r="M143" s="28">
        <f t="shared" si="7"/>
        <v>101205.263085</v>
      </c>
      <c r="N143" s="42"/>
      <c r="O143" s="28">
        <f aca="true" t="shared" si="12" ref="O143:O210">L143*1.00120587226</f>
        <v>101327.30370432019</v>
      </c>
      <c r="P143" s="28">
        <f aca="true" t="shared" si="13" ref="P143:P210">O143</f>
        <v>101327.30370432019</v>
      </c>
      <c r="Q143" s="42"/>
      <c r="R143" s="43"/>
    </row>
    <row r="144" spans="1:18" ht="12.75">
      <c r="A144" s="63" t="s">
        <v>179</v>
      </c>
      <c r="B144" s="25" t="s">
        <v>62</v>
      </c>
      <c r="C144" s="26" t="s">
        <v>82</v>
      </c>
      <c r="D144" s="101" t="s">
        <v>69</v>
      </c>
      <c r="E144" s="32" t="s">
        <v>261</v>
      </c>
      <c r="F144" s="89" t="s">
        <v>235</v>
      </c>
      <c r="G144" s="49"/>
      <c r="H144" s="49"/>
      <c r="I144" s="27">
        <v>600000</v>
      </c>
      <c r="J144" s="27">
        <f t="shared" si="10"/>
        <v>600000</v>
      </c>
      <c r="K144" s="42"/>
      <c r="L144" s="28">
        <f t="shared" si="11"/>
        <v>607231.57851</v>
      </c>
      <c r="M144" s="28">
        <f t="shared" si="7"/>
        <v>607231.57851</v>
      </c>
      <c r="N144" s="42"/>
      <c r="O144" s="28">
        <f t="shared" si="12"/>
        <v>607963.8222259212</v>
      </c>
      <c r="P144" s="28">
        <f t="shared" si="13"/>
        <v>607963.8222259212</v>
      </c>
      <c r="Q144" s="42"/>
      <c r="R144" s="43"/>
    </row>
    <row r="145" spans="1:18" ht="12.75">
      <c r="A145" s="63" t="s">
        <v>180</v>
      </c>
      <c r="B145" s="25" t="s">
        <v>62</v>
      </c>
      <c r="C145" s="26" t="s">
        <v>82</v>
      </c>
      <c r="D145" s="101" t="s">
        <v>69</v>
      </c>
      <c r="E145" s="32" t="s">
        <v>261</v>
      </c>
      <c r="F145" s="89" t="s">
        <v>236</v>
      </c>
      <c r="G145" s="49"/>
      <c r="H145" s="49"/>
      <c r="I145" s="27">
        <v>100000</v>
      </c>
      <c r="J145" s="27">
        <f t="shared" si="10"/>
        <v>100000</v>
      </c>
      <c r="K145" s="42"/>
      <c r="L145" s="28">
        <f t="shared" si="11"/>
        <v>101205.263085</v>
      </c>
      <c r="M145" s="28">
        <f aca="true" t="shared" si="14" ref="M145:M206">L145</f>
        <v>101205.263085</v>
      </c>
      <c r="N145" s="42"/>
      <c r="O145" s="28">
        <f t="shared" si="12"/>
        <v>101327.30370432019</v>
      </c>
      <c r="P145" s="28">
        <f t="shared" si="13"/>
        <v>101327.30370432019</v>
      </c>
      <c r="Q145" s="42"/>
      <c r="R145" s="43"/>
    </row>
    <row r="146" spans="1:18" ht="12.75">
      <c r="A146" s="40" t="s">
        <v>197</v>
      </c>
      <c r="B146" s="25" t="s">
        <v>62</v>
      </c>
      <c r="C146" s="90" t="s">
        <v>82</v>
      </c>
      <c r="D146" s="33" t="s">
        <v>69</v>
      </c>
      <c r="E146" s="32" t="s">
        <v>257</v>
      </c>
      <c r="F146" s="89"/>
      <c r="G146" s="49">
        <v>1792872.04</v>
      </c>
      <c r="H146" s="49">
        <v>4819000</v>
      </c>
      <c r="I146" s="27">
        <f>I147</f>
        <v>5109000</v>
      </c>
      <c r="J146" s="27">
        <f t="shared" si="10"/>
        <v>5109000</v>
      </c>
      <c r="K146" s="42"/>
      <c r="L146" s="28">
        <f t="shared" si="11"/>
        <v>5170576.89101265</v>
      </c>
      <c r="M146" s="28">
        <f t="shared" si="14"/>
        <v>5170576.89101265</v>
      </c>
      <c r="N146" s="42"/>
      <c r="O146" s="28">
        <f t="shared" si="12"/>
        <v>5176811.946253719</v>
      </c>
      <c r="P146" s="28">
        <f t="shared" si="13"/>
        <v>5176811.946253719</v>
      </c>
      <c r="Q146" s="42"/>
      <c r="R146" s="43"/>
    </row>
    <row r="147" spans="1:18" ht="22.5">
      <c r="A147" s="63" t="s">
        <v>183</v>
      </c>
      <c r="B147" s="25" t="s">
        <v>62</v>
      </c>
      <c r="C147" s="90" t="s">
        <v>82</v>
      </c>
      <c r="D147" s="33" t="s">
        <v>69</v>
      </c>
      <c r="E147" s="32" t="s">
        <v>257</v>
      </c>
      <c r="F147" s="32" t="s">
        <v>216</v>
      </c>
      <c r="G147" s="49"/>
      <c r="H147" s="49"/>
      <c r="I147" s="27">
        <v>5109000</v>
      </c>
      <c r="J147" s="27">
        <f t="shared" si="10"/>
        <v>5109000</v>
      </c>
      <c r="K147" s="42"/>
      <c r="L147" s="28">
        <f t="shared" si="11"/>
        <v>5170576.89101265</v>
      </c>
      <c r="M147" s="28">
        <f t="shared" si="14"/>
        <v>5170576.89101265</v>
      </c>
      <c r="N147" s="42"/>
      <c r="O147" s="28">
        <f t="shared" si="12"/>
        <v>5176811.946253719</v>
      </c>
      <c r="P147" s="28">
        <f t="shared" si="13"/>
        <v>5176811.946253719</v>
      </c>
      <c r="Q147" s="42"/>
      <c r="R147" s="43"/>
    </row>
    <row r="148" spans="1:18" ht="12.75">
      <c r="A148" s="40" t="s">
        <v>103</v>
      </c>
      <c r="B148" s="25" t="s">
        <v>62</v>
      </c>
      <c r="C148" s="26" t="s">
        <v>82</v>
      </c>
      <c r="D148" s="101" t="s">
        <v>69</v>
      </c>
      <c r="E148" s="32" t="s">
        <v>262</v>
      </c>
      <c r="F148" s="100"/>
      <c r="G148" s="49">
        <v>16739110</v>
      </c>
      <c r="H148" s="49">
        <v>18642000</v>
      </c>
      <c r="I148" s="27">
        <f>I149</f>
        <v>17444000</v>
      </c>
      <c r="J148" s="27">
        <f t="shared" si="10"/>
        <v>17444000</v>
      </c>
      <c r="K148" s="42"/>
      <c r="L148" s="28">
        <f t="shared" si="11"/>
        <v>17654246.092547398</v>
      </c>
      <c r="M148" s="28">
        <f t="shared" si="14"/>
        <v>17654246.092547398</v>
      </c>
      <c r="N148" s="42"/>
      <c r="O148" s="28">
        <f t="shared" si="12"/>
        <v>17675534.858181614</v>
      </c>
      <c r="P148" s="28">
        <f t="shared" si="13"/>
        <v>17675534.858181614</v>
      </c>
      <c r="Q148" s="42"/>
      <c r="R148" s="43"/>
    </row>
    <row r="149" spans="1:18" ht="35.25" customHeight="1">
      <c r="A149" s="62" t="s">
        <v>195</v>
      </c>
      <c r="B149" s="25" t="s">
        <v>62</v>
      </c>
      <c r="C149" s="26" t="s">
        <v>82</v>
      </c>
      <c r="D149" s="101" t="s">
        <v>69</v>
      </c>
      <c r="E149" s="32" t="s">
        <v>262</v>
      </c>
      <c r="F149" s="100" t="s">
        <v>253</v>
      </c>
      <c r="G149" s="49"/>
      <c r="H149" s="49"/>
      <c r="I149" s="27">
        <v>17444000</v>
      </c>
      <c r="J149" s="27">
        <f t="shared" si="10"/>
        <v>17444000</v>
      </c>
      <c r="K149" s="42"/>
      <c r="L149" s="28">
        <f t="shared" si="11"/>
        <v>17654246.092547398</v>
      </c>
      <c r="M149" s="28">
        <f t="shared" si="14"/>
        <v>17654246.092547398</v>
      </c>
      <c r="N149" s="42"/>
      <c r="O149" s="28">
        <f t="shared" si="12"/>
        <v>17675534.858181614</v>
      </c>
      <c r="P149" s="28">
        <f t="shared" si="13"/>
        <v>17675534.858181614</v>
      </c>
      <c r="Q149" s="42"/>
      <c r="R149" s="43"/>
    </row>
    <row r="150" spans="1:18" ht="16.5" customHeight="1">
      <c r="A150" s="40" t="s">
        <v>200</v>
      </c>
      <c r="B150" s="25" t="s">
        <v>62</v>
      </c>
      <c r="C150" s="26" t="s">
        <v>82</v>
      </c>
      <c r="D150" s="101" t="s">
        <v>69</v>
      </c>
      <c r="E150" s="32" t="s">
        <v>263</v>
      </c>
      <c r="F150" s="100"/>
      <c r="G150" s="49">
        <v>77980</v>
      </c>
      <c r="H150" s="49">
        <v>100000</v>
      </c>
      <c r="I150" s="27">
        <f>I151</f>
        <v>50000</v>
      </c>
      <c r="J150" s="27">
        <f t="shared" si="10"/>
        <v>50000</v>
      </c>
      <c r="K150" s="42"/>
      <c r="L150" s="28">
        <f t="shared" si="11"/>
        <v>50602.6315425</v>
      </c>
      <c r="M150" s="28">
        <f t="shared" si="14"/>
        <v>50602.6315425</v>
      </c>
      <c r="N150" s="42"/>
      <c r="O150" s="28">
        <f t="shared" si="12"/>
        <v>50663.651852160096</v>
      </c>
      <c r="P150" s="28">
        <f t="shared" si="13"/>
        <v>50663.651852160096</v>
      </c>
      <c r="Q150" s="42"/>
      <c r="R150" s="43"/>
    </row>
    <row r="151" spans="1:18" ht="24.75" customHeight="1">
      <c r="A151" s="63" t="s">
        <v>183</v>
      </c>
      <c r="B151" s="25" t="s">
        <v>62</v>
      </c>
      <c r="C151" s="26" t="s">
        <v>82</v>
      </c>
      <c r="D151" s="101" t="s">
        <v>69</v>
      </c>
      <c r="E151" s="32" t="s">
        <v>263</v>
      </c>
      <c r="F151" s="100" t="s">
        <v>216</v>
      </c>
      <c r="G151" s="49"/>
      <c r="H151" s="49"/>
      <c r="I151" s="27">
        <v>50000</v>
      </c>
      <c r="J151" s="27">
        <f t="shared" si="10"/>
        <v>50000</v>
      </c>
      <c r="K151" s="42"/>
      <c r="L151" s="28">
        <f t="shared" si="11"/>
        <v>50602.6315425</v>
      </c>
      <c r="M151" s="28">
        <f t="shared" si="14"/>
        <v>50602.6315425</v>
      </c>
      <c r="N151" s="42"/>
      <c r="O151" s="28">
        <f t="shared" si="12"/>
        <v>50663.651852160096</v>
      </c>
      <c r="P151" s="28">
        <f t="shared" si="13"/>
        <v>50663.651852160096</v>
      </c>
      <c r="Q151" s="42"/>
      <c r="R151" s="43"/>
    </row>
    <row r="152" spans="1:18" ht="27" customHeight="1">
      <c r="A152" s="35" t="s">
        <v>98</v>
      </c>
      <c r="B152" s="25" t="s">
        <v>62</v>
      </c>
      <c r="C152" s="31" t="s">
        <v>82</v>
      </c>
      <c r="D152" s="33" t="s">
        <v>69</v>
      </c>
      <c r="E152" s="32" t="s">
        <v>255</v>
      </c>
      <c r="F152" s="89"/>
      <c r="G152" s="49">
        <v>5212742.02</v>
      </c>
      <c r="H152" s="49">
        <v>6893000</v>
      </c>
      <c r="I152" s="27">
        <f>I153+I154</f>
        <v>6978000</v>
      </c>
      <c r="J152" s="27">
        <f t="shared" si="10"/>
        <v>6978000</v>
      </c>
      <c r="K152" s="42"/>
      <c r="L152" s="28">
        <f t="shared" si="11"/>
        <v>7062103.2580713</v>
      </c>
      <c r="M152" s="28">
        <f t="shared" si="14"/>
        <v>7062103.2580713</v>
      </c>
      <c r="N152" s="42"/>
      <c r="O152" s="28">
        <f t="shared" si="12"/>
        <v>7070619.252487463</v>
      </c>
      <c r="P152" s="28">
        <f t="shared" si="13"/>
        <v>7070619.252487463</v>
      </c>
      <c r="Q152" s="42"/>
      <c r="R152" s="43"/>
    </row>
    <row r="153" spans="1:18" ht="22.5">
      <c r="A153" s="35" t="s">
        <v>182</v>
      </c>
      <c r="B153" s="25" t="s">
        <v>62</v>
      </c>
      <c r="C153" s="31" t="s">
        <v>82</v>
      </c>
      <c r="D153" s="33" t="s">
        <v>69</v>
      </c>
      <c r="E153" s="32" t="s">
        <v>255</v>
      </c>
      <c r="F153" s="89" t="s">
        <v>239</v>
      </c>
      <c r="G153" s="49"/>
      <c r="H153" s="49"/>
      <c r="I153" s="41">
        <v>5578000</v>
      </c>
      <c r="J153" s="27">
        <f t="shared" si="10"/>
        <v>5578000</v>
      </c>
      <c r="K153" s="42"/>
      <c r="L153" s="28">
        <f t="shared" si="11"/>
        <v>5645229.574881299</v>
      </c>
      <c r="M153" s="28">
        <f t="shared" si="14"/>
        <v>5645229.574881299</v>
      </c>
      <c r="N153" s="42"/>
      <c r="O153" s="28">
        <f t="shared" si="12"/>
        <v>5652037.000626979</v>
      </c>
      <c r="P153" s="28">
        <f t="shared" si="13"/>
        <v>5652037.000626979</v>
      </c>
      <c r="Q153" s="42"/>
      <c r="R153" s="43"/>
    </row>
    <row r="154" spans="1:18" ht="12.75">
      <c r="A154" s="35" t="s">
        <v>148</v>
      </c>
      <c r="B154" s="25" t="s">
        <v>62</v>
      </c>
      <c r="C154" s="31" t="s">
        <v>82</v>
      </c>
      <c r="D154" s="33" t="s">
        <v>69</v>
      </c>
      <c r="E154" s="32" t="s">
        <v>255</v>
      </c>
      <c r="F154" s="89" t="s">
        <v>149</v>
      </c>
      <c r="G154" s="55"/>
      <c r="H154" s="55"/>
      <c r="I154" s="27">
        <v>1400000</v>
      </c>
      <c r="J154" s="27">
        <f t="shared" si="10"/>
        <v>1400000</v>
      </c>
      <c r="K154" s="42"/>
      <c r="L154" s="28">
        <f t="shared" si="11"/>
        <v>1416873.68319</v>
      </c>
      <c r="M154" s="28"/>
      <c r="N154" s="42"/>
      <c r="O154" s="28">
        <f t="shared" si="12"/>
        <v>1418582.2518604826</v>
      </c>
      <c r="P154" s="28">
        <f t="shared" si="13"/>
        <v>1418582.2518604826</v>
      </c>
      <c r="Q154" s="42"/>
      <c r="R154" s="43"/>
    </row>
    <row r="155" spans="1:18" ht="22.5">
      <c r="A155" s="35" t="s">
        <v>99</v>
      </c>
      <c r="B155" s="25" t="s">
        <v>62</v>
      </c>
      <c r="C155" s="31" t="s">
        <v>82</v>
      </c>
      <c r="D155" s="33" t="s">
        <v>69</v>
      </c>
      <c r="E155" s="32" t="s">
        <v>256</v>
      </c>
      <c r="F155" s="89"/>
      <c r="G155" s="55">
        <v>48048</v>
      </c>
      <c r="H155" s="55">
        <v>117000</v>
      </c>
      <c r="I155" s="27">
        <f>SUM(I156:I158)</f>
        <v>107000</v>
      </c>
      <c r="J155" s="27">
        <f t="shared" si="10"/>
        <v>107000</v>
      </c>
      <c r="K155" s="42"/>
      <c r="L155" s="28">
        <f t="shared" si="11"/>
        <v>108289.63150095</v>
      </c>
      <c r="M155" s="28"/>
      <c r="N155" s="42"/>
      <c r="O155" s="28">
        <f t="shared" si="12"/>
        <v>108420.21496362261</v>
      </c>
      <c r="P155" s="28">
        <f t="shared" si="13"/>
        <v>108420.21496362261</v>
      </c>
      <c r="Q155" s="42"/>
      <c r="R155" s="43"/>
    </row>
    <row r="156" spans="1:18" ht="30" customHeight="1">
      <c r="A156" s="36" t="s">
        <v>183</v>
      </c>
      <c r="B156" s="25" t="s">
        <v>62</v>
      </c>
      <c r="C156" s="90" t="s">
        <v>82</v>
      </c>
      <c r="D156" s="32" t="s">
        <v>69</v>
      </c>
      <c r="E156" s="32" t="s">
        <v>256</v>
      </c>
      <c r="F156" s="32" t="s">
        <v>216</v>
      </c>
      <c r="G156" s="49"/>
      <c r="H156" s="49"/>
      <c r="I156" s="27">
        <v>72000</v>
      </c>
      <c r="J156" s="27">
        <f t="shared" si="10"/>
        <v>72000</v>
      </c>
      <c r="K156" s="42"/>
      <c r="L156" s="28">
        <f t="shared" si="11"/>
        <v>72867.7894212</v>
      </c>
      <c r="M156" s="28"/>
      <c r="N156" s="42"/>
      <c r="O156" s="28">
        <f t="shared" si="12"/>
        <v>72955.65866711053</v>
      </c>
      <c r="P156" s="28">
        <f t="shared" si="13"/>
        <v>72955.65866711053</v>
      </c>
      <c r="Q156" s="42"/>
      <c r="R156" s="43"/>
    </row>
    <row r="157" spans="1:18" ht="22.5">
      <c r="A157" s="36" t="s">
        <v>181</v>
      </c>
      <c r="B157" s="25" t="s">
        <v>62</v>
      </c>
      <c r="C157" s="90" t="s">
        <v>82</v>
      </c>
      <c r="D157" s="32" t="s">
        <v>69</v>
      </c>
      <c r="E157" s="32" t="s">
        <v>256</v>
      </c>
      <c r="F157" s="32" t="s">
        <v>238</v>
      </c>
      <c r="G157" s="49"/>
      <c r="H157" s="49"/>
      <c r="I157" s="27">
        <v>15000</v>
      </c>
      <c r="J157" s="27">
        <f t="shared" si="10"/>
        <v>15000</v>
      </c>
      <c r="K157" s="42"/>
      <c r="L157" s="28">
        <f t="shared" si="11"/>
        <v>15180.789462749999</v>
      </c>
      <c r="M157" s="28"/>
      <c r="N157" s="42"/>
      <c r="O157" s="28">
        <f t="shared" si="12"/>
        <v>15199.095555648028</v>
      </c>
      <c r="P157" s="28">
        <f t="shared" si="13"/>
        <v>15199.095555648028</v>
      </c>
      <c r="Q157" s="42"/>
      <c r="R157" s="43"/>
    </row>
    <row r="158" spans="1:18" ht="12.75">
      <c r="A158" s="35" t="s">
        <v>148</v>
      </c>
      <c r="B158" s="25" t="s">
        <v>62</v>
      </c>
      <c r="C158" s="90" t="s">
        <v>82</v>
      </c>
      <c r="D158" s="32" t="s">
        <v>69</v>
      </c>
      <c r="E158" s="32" t="s">
        <v>256</v>
      </c>
      <c r="F158" s="32" t="s">
        <v>149</v>
      </c>
      <c r="G158" s="49"/>
      <c r="H158" s="49"/>
      <c r="I158" s="27">
        <v>20000</v>
      </c>
      <c r="J158" s="27">
        <f t="shared" si="10"/>
        <v>20000</v>
      </c>
      <c r="K158" s="42"/>
      <c r="L158" s="28">
        <f t="shared" si="11"/>
        <v>20241.052616999998</v>
      </c>
      <c r="M158" s="28">
        <f t="shared" si="14"/>
        <v>20241.052616999998</v>
      </c>
      <c r="N158" s="42"/>
      <c r="O158" s="28">
        <f t="shared" si="12"/>
        <v>20265.460740864037</v>
      </c>
      <c r="P158" s="28">
        <f t="shared" si="13"/>
        <v>20265.460740864037</v>
      </c>
      <c r="Q158" s="42"/>
      <c r="R158" s="43"/>
    </row>
    <row r="159" spans="1:18" ht="74.25" customHeight="1">
      <c r="A159" s="68" t="s">
        <v>201</v>
      </c>
      <c r="B159" s="25" t="s">
        <v>62</v>
      </c>
      <c r="C159" s="102" t="s">
        <v>82</v>
      </c>
      <c r="D159" s="101" t="s">
        <v>69</v>
      </c>
      <c r="E159" s="32" t="s">
        <v>254</v>
      </c>
      <c r="F159" s="100"/>
      <c r="G159" s="49">
        <v>123505561.03</v>
      </c>
      <c r="H159" s="49">
        <v>129075765.19</v>
      </c>
      <c r="I159" s="27">
        <f>SUM(I160:I167)</f>
        <v>127274000</v>
      </c>
      <c r="J159" s="27">
        <f t="shared" si="10"/>
        <v>127274000</v>
      </c>
      <c r="K159" s="42"/>
      <c r="L159" s="28">
        <f t="shared" si="11"/>
        <v>128807986.53880289</v>
      </c>
      <c r="M159" s="28">
        <f t="shared" si="14"/>
        <v>128807986.53880289</v>
      </c>
      <c r="N159" s="42"/>
      <c r="O159" s="28">
        <f t="shared" si="12"/>
        <v>128963312.51663648</v>
      </c>
      <c r="P159" s="28">
        <f t="shared" si="13"/>
        <v>128963312.51663648</v>
      </c>
      <c r="Q159" s="42"/>
      <c r="R159" s="43"/>
    </row>
    <row r="160" spans="1:18" ht="22.5">
      <c r="A160" s="36" t="s">
        <v>181</v>
      </c>
      <c r="B160" s="25" t="s">
        <v>62</v>
      </c>
      <c r="C160" s="90" t="s">
        <v>82</v>
      </c>
      <c r="D160" s="32" t="s">
        <v>69</v>
      </c>
      <c r="E160" s="32" t="s">
        <v>254</v>
      </c>
      <c r="F160" s="96" t="s">
        <v>238</v>
      </c>
      <c r="G160" s="49"/>
      <c r="H160" s="49"/>
      <c r="I160" s="27">
        <v>68000000</v>
      </c>
      <c r="J160" s="27">
        <f t="shared" si="10"/>
        <v>68000000</v>
      </c>
      <c r="K160" s="42"/>
      <c r="L160" s="28">
        <f t="shared" si="11"/>
        <v>68819578.8978</v>
      </c>
      <c r="M160" s="28">
        <f t="shared" si="14"/>
        <v>68819578.8978</v>
      </c>
      <c r="N160" s="42"/>
      <c r="O160" s="28">
        <f t="shared" si="12"/>
        <v>68902566.51893774</v>
      </c>
      <c r="P160" s="28">
        <f t="shared" si="13"/>
        <v>68902566.51893774</v>
      </c>
      <c r="Q160" s="42"/>
      <c r="R160" s="43"/>
    </row>
    <row r="161" spans="1:18" ht="22.5">
      <c r="A161" s="36" t="s">
        <v>182</v>
      </c>
      <c r="B161" s="25" t="s">
        <v>62</v>
      </c>
      <c r="C161" s="90" t="s">
        <v>82</v>
      </c>
      <c r="D161" s="32" t="s">
        <v>69</v>
      </c>
      <c r="E161" s="32" t="s">
        <v>254</v>
      </c>
      <c r="F161" s="96" t="s">
        <v>239</v>
      </c>
      <c r="G161" s="49"/>
      <c r="H161" s="49"/>
      <c r="I161" s="27">
        <v>1134000</v>
      </c>
      <c r="J161" s="27">
        <f t="shared" si="10"/>
        <v>1134000</v>
      </c>
      <c r="K161" s="42"/>
      <c r="L161" s="28">
        <f t="shared" si="11"/>
        <v>1147667.6833839</v>
      </c>
      <c r="M161" s="28">
        <f t="shared" si="14"/>
        <v>1147667.6833839</v>
      </c>
      <c r="N161" s="42"/>
      <c r="O161" s="28">
        <f t="shared" si="12"/>
        <v>1149051.624006991</v>
      </c>
      <c r="P161" s="28">
        <f t="shared" si="13"/>
        <v>1149051.624006991</v>
      </c>
      <c r="Q161" s="42"/>
      <c r="R161" s="43"/>
    </row>
    <row r="162" spans="1:18" ht="22.5">
      <c r="A162" s="36" t="s">
        <v>167</v>
      </c>
      <c r="B162" s="25" t="s">
        <v>62</v>
      </c>
      <c r="C162" s="90" t="s">
        <v>82</v>
      </c>
      <c r="D162" s="32" t="s">
        <v>69</v>
      </c>
      <c r="E162" s="32" t="s">
        <v>254</v>
      </c>
      <c r="F162" s="96" t="s">
        <v>221</v>
      </c>
      <c r="G162" s="49"/>
      <c r="H162" s="49"/>
      <c r="I162" s="27">
        <v>1000000</v>
      </c>
      <c r="J162" s="27">
        <f t="shared" si="10"/>
        <v>1000000</v>
      </c>
      <c r="K162" s="42"/>
      <c r="L162" s="28">
        <f t="shared" si="11"/>
        <v>1012052.63085</v>
      </c>
      <c r="M162" s="28">
        <f t="shared" si="14"/>
        <v>1012052.63085</v>
      </c>
      <c r="N162" s="42"/>
      <c r="O162" s="28">
        <f t="shared" si="12"/>
        <v>1013273.0370432019</v>
      </c>
      <c r="P162" s="28">
        <f t="shared" si="13"/>
        <v>1013273.0370432019</v>
      </c>
      <c r="Q162" s="42"/>
      <c r="R162" s="43"/>
    </row>
    <row r="163" spans="1:18" ht="22.5">
      <c r="A163" s="36" t="s">
        <v>183</v>
      </c>
      <c r="B163" s="25" t="s">
        <v>62</v>
      </c>
      <c r="C163" s="90" t="s">
        <v>82</v>
      </c>
      <c r="D163" s="32" t="s">
        <v>69</v>
      </c>
      <c r="E163" s="32" t="s">
        <v>254</v>
      </c>
      <c r="F163" s="96" t="s">
        <v>216</v>
      </c>
      <c r="G163" s="49"/>
      <c r="H163" s="49"/>
      <c r="I163" s="27">
        <v>500000</v>
      </c>
      <c r="J163" s="27">
        <f t="shared" si="10"/>
        <v>500000</v>
      </c>
      <c r="K163" s="42"/>
      <c r="L163" s="28">
        <f t="shared" si="11"/>
        <v>506026.315425</v>
      </c>
      <c r="M163" s="28">
        <f t="shared" si="14"/>
        <v>506026.315425</v>
      </c>
      <c r="N163" s="42"/>
      <c r="O163" s="28">
        <f t="shared" si="12"/>
        <v>506636.5185216009</v>
      </c>
      <c r="P163" s="28">
        <f t="shared" si="13"/>
        <v>506636.5185216009</v>
      </c>
      <c r="Q163" s="42"/>
      <c r="R163" s="43"/>
    </row>
    <row r="164" spans="1:18" ht="45">
      <c r="A164" s="62" t="s">
        <v>195</v>
      </c>
      <c r="B164" s="25" t="s">
        <v>62</v>
      </c>
      <c r="C164" s="90" t="s">
        <v>82</v>
      </c>
      <c r="D164" s="32" t="s">
        <v>69</v>
      </c>
      <c r="E164" s="32" t="s">
        <v>254</v>
      </c>
      <c r="F164" s="96" t="s">
        <v>253</v>
      </c>
      <c r="G164" s="49"/>
      <c r="H164" s="49"/>
      <c r="I164" s="27">
        <v>56000000</v>
      </c>
      <c r="J164" s="27">
        <f t="shared" si="10"/>
        <v>56000000</v>
      </c>
      <c r="K164" s="42"/>
      <c r="L164" s="28">
        <f t="shared" si="11"/>
        <v>56674947.327599995</v>
      </c>
      <c r="M164" s="28">
        <f t="shared" si="14"/>
        <v>56674947.327599995</v>
      </c>
      <c r="N164" s="42"/>
      <c r="O164" s="28">
        <f t="shared" si="12"/>
        <v>56743290.074419305</v>
      </c>
      <c r="P164" s="28">
        <f t="shared" si="13"/>
        <v>56743290.074419305</v>
      </c>
      <c r="Q164" s="42"/>
      <c r="R164" s="43"/>
    </row>
    <row r="165" spans="1:18" ht="67.5">
      <c r="A165" s="36" t="s">
        <v>178</v>
      </c>
      <c r="B165" s="25" t="s">
        <v>62</v>
      </c>
      <c r="C165" s="90" t="s">
        <v>82</v>
      </c>
      <c r="D165" s="32" t="s">
        <v>69</v>
      </c>
      <c r="E165" s="32" t="s">
        <v>254</v>
      </c>
      <c r="F165" s="96" t="s">
        <v>234</v>
      </c>
      <c r="G165" s="49"/>
      <c r="H165" s="49"/>
      <c r="I165" s="27">
        <v>500000</v>
      </c>
      <c r="J165" s="27">
        <f t="shared" si="10"/>
        <v>500000</v>
      </c>
      <c r="K165" s="42"/>
      <c r="L165" s="28">
        <f t="shared" si="11"/>
        <v>506026.315425</v>
      </c>
      <c r="M165" s="28">
        <f t="shared" si="14"/>
        <v>506026.315425</v>
      </c>
      <c r="N165" s="42"/>
      <c r="O165" s="28">
        <f t="shared" si="12"/>
        <v>506636.5185216009</v>
      </c>
      <c r="P165" s="28">
        <f t="shared" si="13"/>
        <v>506636.5185216009</v>
      </c>
      <c r="Q165" s="42"/>
      <c r="R165" s="43"/>
    </row>
    <row r="166" spans="1:18" ht="18" customHeight="1">
      <c r="A166" s="36" t="s">
        <v>179</v>
      </c>
      <c r="B166" s="25" t="s">
        <v>62</v>
      </c>
      <c r="C166" s="90" t="s">
        <v>82</v>
      </c>
      <c r="D166" s="32" t="s">
        <v>69</v>
      </c>
      <c r="E166" s="32" t="s">
        <v>254</v>
      </c>
      <c r="F166" s="89" t="s">
        <v>235</v>
      </c>
      <c r="G166" s="49"/>
      <c r="H166" s="49"/>
      <c r="I166" s="27">
        <v>120000</v>
      </c>
      <c r="J166" s="27">
        <f t="shared" si="10"/>
        <v>120000</v>
      </c>
      <c r="K166" s="42"/>
      <c r="L166" s="28">
        <f t="shared" si="11"/>
        <v>121446.31570199999</v>
      </c>
      <c r="M166" s="28">
        <f t="shared" si="14"/>
        <v>121446.31570199999</v>
      </c>
      <c r="N166" s="42"/>
      <c r="O166" s="28">
        <f t="shared" si="12"/>
        <v>121592.76444518422</v>
      </c>
      <c r="P166" s="28">
        <f t="shared" si="13"/>
        <v>121592.76444518422</v>
      </c>
      <c r="Q166" s="42"/>
      <c r="R166" s="43"/>
    </row>
    <row r="167" spans="1:18" ht="12.75">
      <c r="A167" s="36" t="s">
        <v>180</v>
      </c>
      <c r="B167" s="25" t="s">
        <v>62</v>
      </c>
      <c r="C167" s="90" t="s">
        <v>82</v>
      </c>
      <c r="D167" s="32" t="s">
        <v>69</v>
      </c>
      <c r="E167" s="32" t="s">
        <v>254</v>
      </c>
      <c r="F167" s="89" t="s">
        <v>236</v>
      </c>
      <c r="G167" s="49"/>
      <c r="H167" s="49"/>
      <c r="I167" s="27">
        <v>20000</v>
      </c>
      <c r="J167" s="27">
        <f t="shared" si="10"/>
        <v>20000</v>
      </c>
      <c r="K167" s="42"/>
      <c r="L167" s="28">
        <f t="shared" si="11"/>
        <v>20241.052616999998</v>
      </c>
      <c r="M167" s="28">
        <f t="shared" si="14"/>
        <v>20241.052616999998</v>
      </c>
      <c r="N167" s="42"/>
      <c r="O167" s="28">
        <f t="shared" si="12"/>
        <v>20265.460740864037</v>
      </c>
      <c r="P167" s="28">
        <f t="shared" si="13"/>
        <v>20265.460740864037</v>
      </c>
      <c r="Q167" s="42"/>
      <c r="R167" s="43"/>
    </row>
    <row r="168" spans="1:18" ht="12.75">
      <c r="A168" s="58" t="s">
        <v>144</v>
      </c>
      <c r="B168" s="25" t="s">
        <v>62</v>
      </c>
      <c r="C168" s="50" t="s">
        <v>82</v>
      </c>
      <c r="D168" s="53" t="s">
        <v>82</v>
      </c>
      <c r="E168" s="52"/>
      <c r="F168" s="103"/>
      <c r="G168" s="49">
        <v>1763191.08</v>
      </c>
      <c r="H168" s="49">
        <v>2203031.42</v>
      </c>
      <c r="I168" s="49">
        <f>I169</f>
        <v>314000</v>
      </c>
      <c r="J168" s="27">
        <f t="shared" si="10"/>
        <v>314000</v>
      </c>
      <c r="K168" s="42"/>
      <c r="L168" s="28">
        <f t="shared" si="11"/>
        <v>317784.5260869</v>
      </c>
      <c r="M168" s="28">
        <f t="shared" si="14"/>
        <v>317784.5260869</v>
      </c>
      <c r="N168" s="42"/>
      <c r="O168" s="28">
        <f t="shared" si="12"/>
        <v>318167.7336315654</v>
      </c>
      <c r="P168" s="28">
        <f t="shared" si="13"/>
        <v>318167.7336315654</v>
      </c>
      <c r="Q168" s="42"/>
      <c r="R168" s="43"/>
    </row>
    <row r="169" spans="1:18" ht="12.75">
      <c r="A169" s="64" t="s">
        <v>202</v>
      </c>
      <c r="B169" s="25" t="s">
        <v>62</v>
      </c>
      <c r="C169" s="26" t="s">
        <v>82</v>
      </c>
      <c r="D169" s="33" t="s">
        <v>82</v>
      </c>
      <c r="E169" s="32" t="s">
        <v>264</v>
      </c>
      <c r="F169" s="91"/>
      <c r="G169" s="49"/>
      <c r="H169" s="49">
        <v>221931.42</v>
      </c>
      <c r="I169" s="27">
        <f>I170</f>
        <v>314000</v>
      </c>
      <c r="J169" s="27">
        <f t="shared" si="10"/>
        <v>314000</v>
      </c>
      <c r="K169" s="42"/>
      <c r="L169" s="28">
        <f t="shared" si="11"/>
        <v>317784.5260869</v>
      </c>
      <c r="M169" s="28">
        <f t="shared" si="14"/>
        <v>317784.5260869</v>
      </c>
      <c r="N169" s="42"/>
      <c r="O169" s="28">
        <f t="shared" si="12"/>
        <v>318167.7336315654</v>
      </c>
      <c r="P169" s="28">
        <f t="shared" si="13"/>
        <v>318167.7336315654</v>
      </c>
      <c r="Q169" s="42"/>
      <c r="R169" s="43"/>
    </row>
    <row r="170" spans="1:18" ht="22.5">
      <c r="A170" s="36" t="s">
        <v>183</v>
      </c>
      <c r="B170" s="25" t="s">
        <v>62</v>
      </c>
      <c r="C170" s="39" t="s">
        <v>82</v>
      </c>
      <c r="D170" s="101" t="s">
        <v>82</v>
      </c>
      <c r="E170" s="32" t="s">
        <v>264</v>
      </c>
      <c r="F170" s="100" t="s">
        <v>216</v>
      </c>
      <c r="G170" s="49"/>
      <c r="H170" s="49"/>
      <c r="I170" s="27">
        <v>314000</v>
      </c>
      <c r="J170" s="27">
        <f t="shared" si="10"/>
        <v>314000</v>
      </c>
      <c r="K170" s="42"/>
      <c r="L170" s="28">
        <f t="shared" si="11"/>
        <v>317784.5260869</v>
      </c>
      <c r="M170" s="28">
        <f t="shared" si="14"/>
        <v>317784.5260869</v>
      </c>
      <c r="N170" s="42"/>
      <c r="O170" s="28">
        <f t="shared" si="12"/>
        <v>318167.7336315654</v>
      </c>
      <c r="P170" s="28">
        <f t="shared" si="13"/>
        <v>318167.7336315654</v>
      </c>
      <c r="Q170" s="42"/>
      <c r="R170" s="43"/>
    </row>
    <row r="171" spans="1:18" ht="12.75">
      <c r="A171" s="77" t="s">
        <v>105</v>
      </c>
      <c r="B171" s="25" t="s">
        <v>62</v>
      </c>
      <c r="C171" s="39" t="s">
        <v>82</v>
      </c>
      <c r="D171" s="33" t="s">
        <v>75</v>
      </c>
      <c r="E171" s="32"/>
      <c r="F171" s="89"/>
      <c r="G171" s="49">
        <v>9463835.07</v>
      </c>
      <c r="H171" s="49">
        <v>13849110</v>
      </c>
      <c r="I171" s="27">
        <f>I172+I180+I183</f>
        <v>20540500</v>
      </c>
      <c r="J171" s="27">
        <f t="shared" si="10"/>
        <v>20540500</v>
      </c>
      <c r="K171" s="42"/>
      <c r="L171" s="28">
        <f t="shared" si="11"/>
        <v>20788067.063974425</v>
      </c>
      <c r="M171" s="28">
        <f t="shared" si="14"/>
        <v>20788067.063974425</v>
      </c>
      <c r="N171" s="42"/>
      <c r="O171" s="28">
        <f t="shared" si="12"/>
        <v>20813134.81738589</v>
      </c>
      <c r="P171" s="28">
        <f t="shared" si="13"/>
        <v>20813134.81738589</v>
      </c>
      <c r="Q171" s="42"/>
      <c r="R171" s="43"/>
    </row>
    <row r="172" spans="1:18" ht="22.5">
      <c r="A172" s="35" t="s">
        <v>203</v>
      </c>
      <c r="B172" s="25" t="s">
        <v>62</v>
      </c>
      <c r="C172" s="39" t="s">
        <v>82</v>
      </c>
      <c r="D172" s="33" t="s">
        <v>75</v>
      </c>
      <c r="E172" s="32" t="s">
        <v>265</v>
      </c>
      <c r="F172" s="89"/>
      <c r="G172" s="49">
        <v>9363976.07</v>
      </c>
      <c r="H172" s="49">
        <v>9517510</v>
      </c>
      <c r="I172" s="27">
        <f>SUM(I173:I179)</f>
        <v>12540500</v>
      </c>
      <c r="J172" s="27">
        <f t="shared" si="10"/>
        <v>12540500</v>
      </c>
      <c r="K172" s="42"/>
      <c r="L172" s="28">
        <f t="shared" si="11"/>
        <v>12691646.017174425</v>
      </c>
      <c r="M172" s="28">
        <f t="shared" si="14"/>
        <v>12691646.017174425</v>
      </c>
      <c r="N172" s="42"/>
      <c r="O172" s="28">
        <f t="shared" si="12"/>
        <v>12706950.521040274</v>
      </c>
      <c r="P172" s="28">
        <f t="shared" si="13"/>
        <v>12706950.521040274</v>
      </c>
      <c r="Q172" s="42"/>
      <c r="R172" s="43"/>
    </row>
    <row r="173" spans="1:18" ht="22.5">
      <c r="A173" s="36" t="s">
        <v>181</v>
      </c>
      <c r="B173" s="25" t="s">
        <v>62</v>
      </c>
      <c r="C173" s="39" t="s">
        <v>82</v>
      </c>
      <c r="D173" s="33" t="s">
        <v>75</v>
      </c>
      <c r="E173" s="32" t="s">
        <v>265</v>
      </c>
      <c r="F173" s="96" t="s">
        <v>238</v>
      </c>
      <c r="G173" s="49"/>
      <c r="H173" s="49"/>
      <c r="I173" s="27">
        <f>9190000*95%</f>
        <v>8730500</v>
      </c>
      <c r="J173" s="27">
        <f t="shared" si="10"/>
        <v>8730500</v>
      </c>
      <c r="K173" s="42"/>
      <c r="L173" s="28">
        <f t="shared" si="11"/>
        <v>8835725.493635925</v>
      </c>
      <c r="M173" s="28">
        <f t="shared" si="14"/>
        <v>8835725.493635925</v>
      </c>
      <c r="N173" s="42"/>
      <c r="O173" s="28">
        <f t="shared" si="12"/>
        <v>8846380.249905674</v>
      </c>
      <c r="P173" s="28">
        <f t="shared" si="13"/>
        <v>8846380.249905674</v>
      </c>
      <c r="Q173" s="42"/>
      <c r="R173" s="43"/>
    </row>
    <row r="174" spans="1:18" ht="22.5">
      <c r="A174" s="36" t="s">
        <v>182</v>
      </c>
      <c r="B174" s="25" t="s">
        <v>62</v>
      </c>
      <c r="C174" s="39" t="s">
        <v>82</v>
      </c>
      <c r="D174" s="33" t="s">
        <v>75</v>
      </c>
      <c r="E174" s="32" t="s">
        <v>265</v>
      </c>
      <c r="F174" s="96" t="s">
        <v>239</v>
      </c>
      <c r="G174" s="49"/>
      <c r="H174" s="49"/>
      <c r="I174" s="27">
        <v>130000</v>
      </c>
      <c r="J174" s="27">
        <f t="shared" si="10"/>
        <v>130000</v>
      </c>
      <c r="K174" s="42"/>
      <c r="L174" s="28">
        <f t="shared" si="11"/>
        <v>131566.8420105</v>
      </c>
      <c r="M174" s="28">
        <f t="shared" si="14"/>
        <v>131566.8420105</v>
      </c>
      <c r="N174" s="42"/>
      <c r="O174" s="28">
        <f t="shared" si="12"/>
        <v>131725.49481561626</v>
      </c>
      <c r="P174" s="28">
        <f t="shared" si="13"/>
        <v>131725.49481561626</v>
      </c>
      <c r="Q174" s="42"/>
      <c r="R174" s="43"/>
    </row>
    <row r="175" spans="1:18" ht="22.5">
      <c r="A175" s="36" t="s">
        <v>167</v>
      </c>
      <c r="B175" s="25" t="s">
        <v>62</v>
      </c>
      <c r="C175" s="39" t="s">
        <v>82</v>
      </c>
      <c r="D175" s="33" t="s">
        <v>75</v>
      </c>
      <c r="E175" s="32" t="s">
        <v>265</v>
      </c>
      <c r="F175" s="96" t="s">
        <v>221</v>
      </c>
      <c r="G175" s="49"/>
      <c r="H175" s="49"/>
      <c r="I175" s="27">
        <v>100000</v>
      </c>
      <c r="J175" s="27">
        <f t="shared" si="10"/>
        <v>100000</v>
      </c>
      <c r="K175" s="42"/>
      <c r="L175" s="28">
        <f t="shared" si="11"/>
        <v>101205.263085</v>
      </c>
      <c r="M175" s="28">
        <f t="shared" si="14"/>
        <v>101205.263085</v>
      </c>
      <c r="N175" s="42"/>
      <c r="O175" s="28">
        <f t="shared" si="12"/>
        <v>101327.30370432019</v>
      </c>
      <c r="P175" s="28">
        <f t="shared" si="13"/>
        <v>101327.30370432019</v>
      </c>
      <c r="Q175" s="42"/>
      <c r="R175" s="43"/>
    </row>
    <row r="176" spans="1:18" ht="22.5">
      <c r="A176" s="36" t="s">
        <v>183</v>
      </c>
      <c r="B176" s="25" t="s">
        <v>62</v>
      </c>
      <c r="C176" s="39" t="s">
        <v>82</v>
      </c>
      <c r="D176" s="33" t="s">
        <v>75</v>
      </c>
      <c r="E176" s="32" t="s">
        <v>265</v>
      </c>
      <c r="F176" s="96" t="s">
        <v>216</v>
      </c>
      <c r="G176" s="49"/>
      <c r="H176" s="49"/>
      <c r="I176" s="27">
        <v>260000</v>
      </c>
      <c r="J176" s="27">
        <f t="shared" si="10"/>
        <v>260000</v>
      </c>
      <c r="K176" s="42"/>
      <c r="L176" s="28">
        <f t="shared" si="11"/>
        <v>263133.684021</v>
      </c>
      <c r="M176" s="28">
        <f t="shared" si="14"/>
        <v>263133.684021</v>
      </c>
      <c r="N176" s="42"/>
      <c r="O176" s="28">
        <f t="shared" si="12"/>
        <v>263450.9896312325</v>
      </c>
      <c r="P176" s="28">
        <f t="shared" si="13"/>
        <v>263450.9896312325</v>
      </c>
      <c r="Q176" s="42"/>
      <c r="R176" s="43"/>
    </row>
    <row r="177" spans="1:18" ht="12.75">
      <c r="A177" s="36" t="s">
        <v>179</v>
      </c>
      <c r="B177" s="25" t="s">
        <v>62</v>
      </c>
      <c r="C177" s="39" t="s">
        <v>82</v>
      </c>
      <c r="D177" s="33" t="s">
        <v>75</v>
      </c>
      <c r="E177" s="32" t="s">
        <v>265</v>
      </c>
      <c r="F177" s="89" t="s">
        <v>235</v>
      </c>
      <c r="G177" s="27"/>
      <c r="H177" s="27"/>
      <c r="I177" s="27">
        <v>300000</v>
      </c>
      <c r="J177" s="27">
        <f t="shared" si="10"/>
        <v>300000</v>
      </c>
      <c r="K177" s="42"/>
      <c r="L177" s="28">
        <f t="shared" si="11"/>
        <v>303615.789255</v>
      </c>
      <c r="M177" s="28">
        <f t="shared" si="14"/>
        <v>303615.789255</v>
      </c>
      <c r="N177" s="42"/>
      <c r="O177" s="28">
        <f t="shared" si="12"/>
        <v>303981.9111129606</v>
      </c>
      <c r="P177" s="28">
        <f t="shared" si="13"/>
        <v>303981.9111129606</v>
      </c>
      <c r="Q177" s="42"/>
      <c r="R177" s="43"/>
    </row>
    <row r="178" spans="1:18" ht="12.75">
      <c r="A178" s="36" t="s">
        <v>180</v>
      </c>
      <c r="B178" s="25" t="s">
        <v>62</v>
      </c>
      <c r="C178" s="39" t="s">
        <v>82</v>
      </c>
      <c r="D178" s="33" t="s">
        <v>75</v>
      </c>
      <c r="E178" s="32" t="s">
        <v>265</v>
      </c>
      <c r="F178" s="89" t="s">
        <v>236</v>
      </c>
      <c r="G178" s="27"/>
      <c r="H178" s="27"/>
      <c r="I178" s="27">
        <v>20000</v>
      </c>
      <c r="J178" s="27">
        <f t="shared" si="10"/>
        <v>20000</v>
      </c>
      <c r="K178" s="42"/>
      <c r="L178" s="28">
        <f t="shared" si="11"/>
        <v>20241.052616999998</v>
      </c>
      <c r="M178" s="28">
        <f t="shared" si="14"/>
        <v>20241.052616999998</v>
      </c>
      <c r="N178" s="42"/>
      <c r="O178" s="28">
        <f t="shared" si="12"/>
        <v>20265.460740864037</v>
      </c>
      <c r="P178" s="28">
        <f t="shared" si="13"/>
        <v>20265.460740864037</v>
      </c>
      <c r="Q178" s="42"/>
      <c r="R178" s="43"/>
    </row>
    <row r="179" spans="1:18" ht="12.75">
      <c r="A179" s="71" t="s">
        <v>177</v>
      </c>
      <c r="B179" s="25" t="s">
        <v>62</v>
      </c>
      <c r="C179" s="39" t="s">
        <v>82</v>
      </c>
      <c r="D179" s="33" t="s">
        <v>75</v>
      </c>
      <c r="E179" s="32" t="s">
        <v>265</v>
      </c>
      <c r="F179" s="89" t="s">
        <v>145</v>
      </c>
      <c r="G179" s="49"/>
      <c r="H179" s="49"/>
      <c r="I179" s="27">
        <v>3000000</v>
      </c>
      <c r="J179" s="27">
        <f t="shared" si="10"/>
        <v>3000000</v>
      </c>
      <c r="K179" s="42"/>
      <c r="L179" s="28">
        <f t="shared" si="11"/>
        <v>3036157.89255</v>
      </c>
      <c r="M179" s="28">
        <f t="shared" si="14"/>
        <v>3036157.89255</v>
      </c>
      <c r="N179" s="42"/>
      <c r="O179" s="28">
        <f t="shared" si="12"/>
        <v>3039819.1111296057</v>
      </c>
      <c r="P179" s="28">
        <f t="shared" si="13"/>
        <v>3039819.1111296057</v>
      </c>
      <c r="Q179" s="42"/>
      <c r="R179" s="43"/>
    </row>
    <row r="180" spans="1:18" ht="12.75">
      <c r="A180" s="35" t="s">
        <v>204</v>
      </c>
      <c r="B180" s="25" t="s">
        <v>62</v>
      </c>
      <c r="C180" s="39" t="s">
        <v>82</v>
      </c>
      <c r="D180" s="33" t="s">
        <v>75</v>
      </c>
      <c r="E180" s="32" t="s">
        <v>266</v>
      </c>
      <c r="F180" s="89"/>
      <c r="G180" s="49"/>
      <c r="H180" s="49"/>
      <c r="I180" s="27">
        <f>I181+I182</f>
        <v>5600000</v>
      </c>
      <c r="J180" s="27">
        <f t="shared" si="10"/>
        <v>5600000</v>
      </c>
      <c r="K180" s="42"/>
      <c r="L180" s="28">
        <f t="shared" si="11"/>
        <v>5667494.73276</v>
      </c>
      <c r="M180" s="28">
        <f t="shared" si="14"/>
        <v>5667494.73276</v>
      </c>
      <c r="N180" s="42"/>
      <c r="O180" s="28">
        <f t="shared" si="12"/>
        <v>5674329.0074419305</v>
      </c>
      <c r="P180" s="28">
        <f t="shared" si="13"/>
        <v>5674329.0074419305</v>
      </c>
      <c r="Q180" s="42"/>
      <c r="R180" s="43"/>
    </row>
    <row r="181" spans="1:18" ht="22.5">
      <c r="A181" s="36" t="s">
        <v>183</v>
      </c>
      <c r="B181" s="25" t="s">
        <v>62</v>
      </c>
      <c r="C181" s="39" t="s">
        <v>82</v>
      </c>
      <c r="D181" s="33" t="s">
        <v>75</v>
      </c>
      <c r="E181" s="32" t="s">
        <v>266</v>
      </c>
      <c r="F181" s="96" t="s">
        <v>216</v>
      </c>
      <c r="G181" s="49"/>
      <c r="H181" s="49"/>
      <c r="I181" s="27">
        <v>3200000</v>
      </c>
      <c r="J181" s="27">
        <f t="shared" si="10"/>
        <v>3200000</v>
      </c>
      <c r="K181" s="42"/>
      <c r="L181" s="28">
        <f t="shared" si="11"/>
        <v>3238568.41872</v>
      </c>
      <c r="M181" s="28">
        <f t="shared" si="14"/>
        <v>3238568.41872</v>
      </c>
      <c r="N181" s="42"/>
      <c r="O181" s="28">
        <f t="shared" si="12"/>
        <v>3242473.718538246</v>
      </c>
      <c r="P181" s="28">
        <f t="shared" si="13"/>
        <v>3242473.718538246</v>
      </c>
      <c r="Q181" s="42"/>
      <c r="R181" s="43"/>
    </row>
    <row r="182" spans="1:18" ht="13.5" customHeight="1">
      <c r="A182" s="35" t="s">
        <v>148</v>
      </c>
      <c r="B182" s="25" t="s">
        <v>62</v>
      </c>
      <c r="C182" s="39" t="s">
        <v>82</v>
      </c>
      <c r="D182" s="33" t="s">
        <v>75</v>
      </c>
      <c r="E182" s="32" t="s">
        <v>266</v>
      </c>
      <c r="F182" s="96" t="s">
        <v>149</v>
      </c>
      <c r="G182" s="49"/>
      <c r="H182" s="49"/>
      <c r="I182" s="27">
        <v>2400000</v>
      </c>
      <c r="J182" s="27">
        <f t="shared" si="10"/>
        <v>2400000</v>
      </c>
      <c r="K182" s="42"/>
      <c r="L182" s="28">
        <f t="shared" si="11"/>
        <v>2428926.31404</v>
      </c>
      <c r="M182" s="28">
        <f t="shared" si="14"/>
        <v>2428926.31404</v>
      </c>
      <c r="N182" s="42"/>
      <c r="O182" s="28">
        <f t="shared" si="12"/>
        <v>2431855.288903685</v>
      </c>
      <c r="P182" s="28">
        <f t="shared" si="13"/>
        <v>2431855.288903685</v>
      </c>
      <c r="Q182" s="42"/>
      <c r="R182" s="43"/>
    </row>
    <row r="183" spans="1:18" ht="22.5">
      <c r="A183" s="35" t="s">
        <v>106</v>
      </c>
      <c r="B183" s="25" t="s">
        <v>62</v>
      </c>
      <c r="C183" s="39" t="s">
        <v>82</v>
      </c>
      <c r="D183" s="33" t="s">
        <v>75</v>
      </c>
      <c r="E183" s="32" t="s">
        <v>267</v>
      </c>
      <c r="F183" s="89"/>
      <c r="G183" s="49"/>
      <c r="H183" s="49">
        <v>1694090.49</v>
      </c>
      <c r="I183" s="27">
        <f>I184+I185</f>
        <v>2400000</v>
      </c>
      <c r="J183" s="27">
        <f t="shared" si="10"/>
        <v>2400000</v>
      </c>
      <c r="K183" s="42"/>
      <c r="L183" s="28">
        <f t="shared" si="11"/>
        <v>2428926.31404</v>
      </c>
      <c r="M183" s="28">
        <f t="shared" si="14"/>
        <v>2428926.31404</v>
      </c>
      <c r="N183" s="42"/>
      <c r="O183" s="28">
        <f t="shared" si="12"/>
        <v>2431855.288903685</v>
      </c>
      <c r="P183" s="28">
        <f t="shared" si="13"/>
        <v>2431855.288903685</v>
      </c>
      <c r="Q183" s="42"/>
      <c r="R183" s="43"/>
    </row>
    <row r="184" spans="1:18" ht="22.5">
      <c r="A184" s="36" t="s">
        <v>183</v>
      </c>
      <c r="B184" s="25" t="s">
        <v>62</v>
      </c>
      <c r="C184" s="39" t="s">
        <v>82</v>
      </c>
      <c r="D184" s="33" t="s">
        <v>75</v>
      </c>
      <c r="E184" s="32" t="s">
        <v>267</v>
      </c>
      <c r="F184" s="96" t="s">
        <v>216</v>
      </c>
      <c r="G184" s="49"/>
      <c r="H184" s="49"/>
      <c r="I184" s="27">
        <v>1600000</v>
      </c>
      <c r="J184" s="27">
        <f t="shared" si="10"/>
        <v>1600000</v>
      </c>
      <c r="K184" s="42"/>
      <c r="L184" s="28">
        <f t="shared" si="11"/>
        <v>1619284.20936</v>
      </c>
      <c r="M184" s="28">
        <f t="shared" si="14"/>
        <v>1619284.20936</v>
      </c>
      <c r="N184" s="42"/>
      <c r="O184" s="28">
        <f t="shared" si="12"/>
        <v>1621236.859269123</v>
      </c>
      <c r="P184" s="28">
        <f t="shared" si="13"/>
        <v>1621236.859269123</v>
      </c>
      <c r="Q184" s="42"/>
      <c r="R184" s="43"/>
    </row>
    <row r="185" spans="1:18" ht="12.75">
      <c r="A185" s="35" t="s">
        <v>148</v>
      </c>
      <c r="B185" s="25" t="s">
        <v>62</v>
      </c>
      <c r="C185" s="39" t="s">
        <v>82</v>
      </c>
      <c r="D185" s="33" t="s">
        <v>75</v>
      </c>
      <c r="E185" s="32" t="s">
        <v>267</v>
      </c>
      <c r="F185" s="96" t="s">
        <v>149</v>
      </c>
      <c r="G185" s="49"/>
      <c r="H185" s="49"/>
      <c r="I185" s="27">
        <v>800000</v>
      </c>
      <c r="J185" s="27">
        <f t="shared" si="10"/>
        <v>800000</v>
      </c>
      <c r="K185" s="42"/>
      <c r="L185" s="28">
        <f t="shared" si="11"/>
        <v>809642.10468</v>
      </c>
      <c r="M185" s="28">
        <f t="shared" si="14"/>
        <v>809642.10468</v>
      </c>
      <c r="N185" s="42"/>
      <c r="O185" s="28">
        <f t="shared" si="12"/>
        <v>810618.4296345615</v>
      </c>
      <c r="P185" s="28">
        <f t="shared" si="13"/>
        <v>810618.4296345615</v>
      </c>
      <c r="Q185" s="42"/>
      <c r="R185" s="43"/>
    </row>
    <row r="186" spans="1:18" ht="12.75">
      <c r="A186" s="76" t="s">
        <v>107</v>
      </c>
      <c r="B186" s="25" t="s">
        <v>62</v>
      </c>
      <c r="C186" s="31" t="s">
        <v>71</v>
      </c>
      <c r="D186" s="33"/>
      <c r="E186" s="32"/>
      <c r="F186" s="89"/>
      <c r="G186" s="49">
        <v>5199069.83</v>
      </c>
      <c r="H186" s="49">
        <v>10385300</v>
      </c>
      <c r="I186" s="27">
        <f>I187</f>
        <v>11088000</v>
      </c>
      <c r="J186" s="27">
        <f t="shared" si="10"/>
        <v>11088000</v>
      </c>
      <c r="K186" s="42"/>
      <c r="L186" s="28">
        <f t="shared" si="11"/>
        <v>11221639.5708648</v>
      </c>
      <c r="M186" s="28">
        <f t="shared" si="14"/>
        <v>11221639.5708648</v>
      </c>
      <c r="N186" s="42"/>
      <c r="O186" s="28">
        <f t="shared" si="12"/>
        <v>11235171.434735024</v>
      </c>
      <c r="P186" s="28">
        <f t="shared" si="13"/>
        <v>11235171.434735024</v>
      </c>
      <c r="Q186" s="42"/>
      <c r="R186" s="43"/>
    </row>
    <row r="187" spans="1:18" ht="12.75">
      <c r="A187" s="77" t="s">
        <v>108</v>
      </c>
      <c r="B187" s="25" t="s">
        <v>62</v>
      </c>
      <c r="C187" s="91" t="s">
        <v>71</v>
      </c>
      <c r="D187" s="33" t="s">
        <v>64</v>
      </c>
      <c r="E187" s="32"/>
      <c r="F187" s="89"/>
      <c r="G187" s="49">
        <v>5199069.83</v>
      </c>
      <c r="H187" s="49">
        <v>8737049</v>
      </c>
      <c r="I187" s="27">
        <f>I188+I190+I194+I202+I204+I211+I213+I215+I217</f>
        <v>11088000</v>
      </c>
      <c r="J187" s="27">
        <f t="shared" si="10"/>
        <v>11088000</v>
      </c>
      <c r="K187" s="42"/>
      <c r="L187" s="28">
        <f t="shared" si="11"/>
        <v>11221639.5708648</v>
      </c>
      <c r="M187" s="28">
        <f t="shared" si="14"/>
        <v>11221639.5708648</v>
      </c>
      <c r="N187" s="42"/>
      <c r="O187" s="28">
        <f t="shared" si="12"/>
        <v>11235171.434735024</v>
      </c>
      <c r="P187" s="28">
        <f t="shared" si="13"/>
        <v>11235171.434735024</v>
      </c>
      <c r="Q187" s="42"/>
      <c r="R187" s="43"/>
    </row>
    <row r="188" spans="1:18" ht="33.75">
      <c r="A188" s="51" t="s">
        <v>146</v>
      </c>
      <c r="B188" s="25" t="s">
        <v>62</v>
      </c>
      <c r="C188" s="31" t="s">
        <v>71</v>
      </c>
      <c r="D188" s="33" t="s">
        <v>64</v>
      </c>
      <c r="E188" s="32" t="s">
        <v>268</v>
      </c>
      <c r="F188" s="89"/>
      <c r="G188" s="49"/>
      <c r="H188" s="49">
        <v>10000</v>
      </c>
      <c r="I188" s="27">
        <f>I189</f>
        <v>10000</v>
      </c>
      <c r="J188" s="27">
        <f t="shared" si="10"/>
        <v>10000</v>
      </c>
      <c r="K188" s="42"/>
      <c r="L188" s="28">
        <f t="shared" si="11"/>
        <v>10120.526308499999</v>
      </c>
      <c r="M188" s="28">
        <f t="shared" si="14"/>
        <v>10120.526308499999</v>
      </c>
      <c r="N188" s="42"/>
      <c r="O188" s="28">
        <f t="shared" si="12"/>
        <v>10132.730370432018</v>
      </c>
      <c r="P188" s="28">
        <f t="shared" si="13"/>
        <v>10132.730370432018</v>
      </c>
      <c r="Q188" s="42"/>
      <c r="R188" s="43"/>
    </row>
    <row r="189" spans="1:18" ht="22.5">
      <c r="A189" s="36" t="s">
        <v>183</v>
      </c>
      <c r="B189" s="25" t="s">
        <v>62</v>
      </c>
      <c r="C189" s="31" t="s">
        <v>71</v>
      </c>
      <c r="D189" s="33" t="s">
        <v>64</v>
      </c>
      <c r="E189" s="32" t="s">
        <v>268</v>
      </c>
      <c r="F189" s="89" t="s">
        <v>216</v>
      </c>
      <c r="G189" s="49"/>
      <c r="H189" s="49"/>
      <c r="I189" s="27">
        <v>10000</v>
      </c>
      <c r="J189" s="27">
        <f t="shared" si="10"/>
        <v>10000</v>
      </c>
      <c r="K189" s="42"/>
      <c r="L189" s="28">
        <f t="shared" si="11"/>
        <v>10120.526308499999</v>
      </c>
      <c r="M189" s="28">
        <f t="shared" si="14"/>
        <v>10120.526308499999</v>
      </c>
      <c r="N189" s="42"/>
      <c r="O189" s="28">
        <f t="shared" si="12"/>
        <v>10132.730370432018</v>
      </c>
      <c r="P189" s="28">
        <f t="shared" si="13"/>
        <v>10132.730370432018</v>
      </c>
      <c r="Q189" s="42"/>
      <c r="R189" s="43"/>
    </row>
    <row r="190" spans="1:18" ht="45">
      <c r="A190" s="51" t="s">
        <v>147</v>
      </c>
      <c r="B190" s="25" t="s">
        <v>62</v>
      </c>
      <c r="C190" s="48" t="s">
        <v>71</v>
      </c>
      <c r="D190" s="53" t="s">
        <v>64</v>
      </c>
      <c r="E190" s="52" t="s">
        <v>269</v>
      </c>
      <c r="F190" s="96"/>
      <c r="G190" s="49">
        <v>584159.76</v>
      </c>
      <c r="H190" s="49">
        <v>500000</v>
      </c>
      <c r="I190" s="49">
        <f>SUM(I191:I193)</f>
        <v>500000</v>
      </c>
      <c r="J190" s="27">
        <f t="shared" si="10"/>
        <v>500000</v>
      </c>
      <c r="K190" s="42"/>
      <c r="L190" s="28">
        <f t="shared" si="11"/>
        <v>506026.315425</v>
      </c>
      <c r="M190" s="28">
        <f t="shared" si="14"/>
        <v>506026.315425</v>
      </c>
      <c r="N190" s="42"/>
      <c r="O190" s="28">
        <f t="shared" si="12"/>
        <v>506636.5185216009</v>
      </c>
      <c r="P190" s="28">
        <f t="shared" si="13"/>
        <v>506636.5185216009</v>
      </c>
      <c r="Q190" s="42"/>
      <c r="R190" s="43"/>
    </row>
    <row r="191" spans="1:18" ht="22.5">
      <c r="A191" s="36" t="s">
        <v>181</v>
      </c>
      <c r="B191" s="25" t="s">
        <v>62</v>
      </c>
      <c r="C191" s="48" t="s">
        <v>71</v>
      </c>
      <c r="D191" s="53" t="s">
        <v>64</v>
      </c>
      <c r="E191" s="52" t="s">
        <v>269</v>
      </c>
      <c r="F191" s="96" t="s">
        <v>238</v>
      </c>
      <c r="G191" s="49"/>
      <c r="H191" s="49"/>
      <c r="I191" s="49">
        <v>440000</v>
      </c>
      <c r="J191" s="27">
        <f t="shared" si="10"/>
        <v>440000</v>
      </c>
      <c r="K191" s="42"/>
      <c r="L191" s="28">
        <f t="shared" si="11"/>
        <v>445303.157574</v>
      </c>
      <c r="M191" s="28">
        <f t="shared" si="14"/>
        <v>445303.157574</v>
      </c>
      <c r="N191" s="42"/>
      <c r="O191" s="28">
        <f t="shared" si="12"/>
        <v>445840.13629900885</v>
      </c>
      <c r="P191" s="28">
        <f t="shared" si="13"/>
        <v>445840.13629900885</v>
      </c>
      <c r="Q191" s="42"/>
      <c r="R191" s="43"/>
    </row>
    <row r="192" spans="1:18" ht="22.5">
      <c r="A192" s="36" t="s">
        <v>182</v>
      </c>
      <c r="B192" s="25" t="s">
        <v>62</v>
      </c>
      <c r="C192" s="48" t="s">
        <v>71</v>
      </c>
      <c r="D192" s="53" t="s">
        <v>64</v>
      </c>
      <c r="E192" s="52" t="s">
        <v>269</v>
      </c>
      <c r="F192" s="96" t="s">
        <v>239</v>
      </c>
      <c r="G192" s="49"/>
      <c r="H192" s="49"/>
      <c r="I192" s="49">
        <v>4000</v>
      </c>
      <c r="J192" s="27">
        <f t="shared" si="10"/>
        <v>4000</v>
      </c>
      <c r="K192" s="42"/>
      <c r="L192" s="28">
        <f t="shared" si="11"/>
        <v>4048.2105234</v>
      </c>
      <c r="M192" s="28">
        <f t="shared" si="14"/>
        <v>4048.2105234</v>
      </c>
      <c r="N192" s="42"/>
      <c r="O192" s="28">
        <f t="shared" si="12"/>
        <v>4053.092148172808</v>
      </c>
      <c r="P192" s="28">
        <f t="shared" si="13"/>
        <v>4053.092148172808</v>
      </c>
      <c r="Q192" s="42"/>
      <c r="R192" s="43"/>
    </row>
    <row r="193" spans="1:18" ht="25.5" customHeight="1">
      <c r="A193" s="36" t="s">
        <v>183</v>
      </c>
      <c r="B193" s="25" t="s">
        <v>62</v>
      </c>
      <c r="C193" s="48" t="s">
        <v>71</v>
      </c>
      <c r="D193" s="53" t="s">
        <v>64</v>
      </c>
      <c r="E193" s="52" t="s">
        <v>269</v>
      </c>
      <c r="F193" s="89" t="s">
        <v>216</v>
      </c>
      <c r="G193" s="49"/>
      <c r="H193" s="49"/>
      <c r="I193" s="49">
        <v>56000</v>
      </c>
      <c r="J193" s="27">
        <f t="shared" si="10"/>
        <v>56000</v>
      </c>
      <c r="K193" s="42"/>
      <c r="L193" s="28">
        <f t="shared" si="11"/>
        <v>56674.9473276</v>
      </c>
      <c r="M193" s="28">
        <f t="shared" si="14"/>
        <v>56674.9473276</v>
      </c>
      <c r="N193" s="42"/>
      <c r="O193" s="28">
        <f t="shared" si="12"/>
        <v>56743.29007441931</v>
      </c>
      <c r="P193" s="28">
        <f t="shared" si="13"/>
        <v>56743.29007441931</v>
      </c>
      <c r="Q193" s="42"/>
      <c r="R193" s="43"/>
    </row>
    <row r="194" spans="1:18" ht="33.75">
      <c r="A194" s="35" t="s">
        <v>110</v>
      </c>
      <c r="B194" s="25" t="s">
        <v>62</v>
      </c>
      <c r="C194" s="31" t="s">
        <v>71</v>
      </c>
      <c r="D194" s="33" t="s">
        <v>64</v>
      </c>
      <c r="E194" s="32" t="s">
        <v>270</v>
      </c>
      <c r="F194" s="89"/>
      <c r="G194" s="49">
        <v>248745.28</v>
      </c>
      <c r="H194" s="49">
        <v>280000</v>
      </c>
      <c r="I194" s="27">
        <f>SUM(I195:I197)</f>
        <v>280000</v>
      </c>
      <c r="J194" s="27">
        <f t="shared" si="10"/>
        <v>280000</v>
      </c>
      <c r="K194" s="42"/>
      <c r="L194" s="28">
        <f t="shared" si="11"/>
        <v>283374.736638</v>
      </c>
      <c r="M194" s="28">
        <f t="shared" si="14"/>
        <v>283374.736638</v>
      </c>
      <c r="N194" s="42"/>
      <c r="O194" s="28">
        <f t="shared" si="12"/>
        <v>283716.45037209656</v>
      </c>
      <c r="P194" s="28">
        <f t="shared" si="13"/>
        <v>283716.45037209656</v>
      </c>
      <c r="Q194" s="42"/>
      <c r="R194" s="43"/>
    </row>
    <row r="195" spans="1:18" ht="22.5">
      <c r="A195" s="36" t="s">
        <v>181</v>
      </c>
      <c r="B195" s="25" t="s">
        <v>62</v>
      </c>
      <c r="C195" s="48" t="s">
        <v>71</v>
      </c>
      <c r="D195" s="53" t="s">
        <v>64</v>
      </c>
      <c r="E195" s="52" t="s">
        <v>270</v>
      </c>
      <c r="F195" s="96" t="s">
        <v>238</v>
      </c>
      <c r="G195" s="49"/>
      <c r="H195" s="49"/>
      <c r="I195" s="49">
        <v>160000</v>
      </c>
      <c r="J195" s="27">
        <f t="shared" si="10"/>
        <v>160000</v>
      </c>
      <c r="K195" s="42"/>
      <c r="L195" s="28">
        <f t="shared" si="11"/>
        <v>161928.42093599998</v>
      </c>
      <c r="M195" s="28">
        <f t="shared" si="14"/>
        <v>161928.42093599998</v>
      </c>
      <c r="N195" s="42"/>
      <c r="O195" s="28">
        <f t="shared" si="12"/>
        <v>162123.6859269123</v>
      </c>
      <c r="P195" s="28">
        <f t="shared" si="13"/>
        <v>162123.6859269123</v>
      </c>
      <c r="Q195" s="42"/>
      <c r="R195" s="43"/>
    </row>
    <row r="196" spans="1:18" ht="22.5">
      <c r="A196" s="36" t="s">
        <v>182</v>
      </c>
      <c r="B196" s="25" t="s">
        <v>62</v>
      </c>
      <c r="C196" s="48" t="s">
        <v>71</v>
      </c>
      <c r="D196" s="53" t="s">
        <v>64</v>
      </c>
      <c r="E196" s="52" t="s">
        <v>270</v>
      </c>
      <c r="F196" s="96" t="s">
        <v>239</v>
      </c>
      <c r="G196" s="49"/>
      <c r="H196" s="49"/>
      <c r="I196" s="49">
        <v>4000</v>
      </c>
      <c r="J196" s="27">
        <f t="shared" si="10"/>
        <v>4000</v>
      </c>
      <c r="K196" s="42"/>
      <c r="L196" s="28">
        <f t="shared" si="11"/>
        <v>4048.2105234</v>
      </c>
      <c r="M196" s="28">
        <f t="shared" si="14"/>
        <v>4048.2105234</v>
      </c>
      <c r="N196" s="42"/>
      <c r="O196" s="28">
        <f t="shared" si="12"/>
        <v>4053.092148172808</v>
      </c>
      <c r="P196" s="28">
        <f t="shared" si="13"/>
        <v>4053.092148172808</v>
      </c>
      <c r="Q196" s="42"/>
      <c r="R196" s="43"/>
    </row>
    <row r="197" spans="1:18" ht="22.5">
      <c r="A197" s="36" t="s">
        <v>183</v>
      </c>
      <c r="B197" s="25" t="s">
        <v>62</v>
      </c>
      <c r="C197" s="48" t="s">
        <v>71</v>
      </c>
      <c r="D197" s="53" t="s">
        <v>64</v>
      </c>
      <c r="E197" s="52" t="s">
        <v>270</v>
      </c>
      <c r="F197" s="89" t="s">
        <v>216</v>
      </c>
      <c r="G197" s="49"/>
      <c r="H197" s="49"/>
      <c r="I197" s="49">
        <v>116000</v>
      </c>
      <c r="J197" s="27">
        <f t="shared" si="10"/>
        <v>116000</v>
      </c>
      <c r="K197" s="42"/>
      <c r="L197" s="28">
        <f t="shared" si="11"/>
        <v>117398.1051786</v>
      </c>
      <c r="M197" s="28">
        <f t="shared" si="14"/>
        <v>117398.1051786</v>
      </c>
      <c r="N197" s="42"/>
      <c r="O197" s="28">
        <f t="shared" si="12"/>
        <v>117539.67229701142</v>
      </c>
      <c r="P197" s="28">
        <f t="shared" si="13"/>
        <v>117539.67229701142</v>
      </c>
      <c r="Q197" s="42"/>
      <c r="R197" s="43"/>
    </row>
    <row r="198" spans="1:18" ht="33.75">
      <c r="A198" s="35" t="s">
        <v>308</v>
      </c>
      <c r="B198" s="25" t="s">
        <v>62</v>
      </c>
      <c r="C198" s="31" t="s">
        <v>71</v>
      </c>
      <c r="D198" s="33" t="s">
        <v>64</v>
      </c>
      <c r="E198" s="32" t="s">
        <v>270</v>
      </c>
      <c r="F198" s="89"/>
      <c r="G198" s="49"/>
      <c r="H198" s="49"/>
      <c r="I198" s="27">
        <v>500000</v>
      </c>
      <c r="J198" s="27">
        <f>I198</f>
        <v>500000</v>
      </c>
      <c r="K198" s="42"/>
      <c r="L198" s="28">
        <f>I198*1.01205263085</f>
        <v>506026.315425</v>
      </c>
      <c r="M198" s="28">
        <f>L198</f>
        <v>506026.315425</v>
      </c>
      <c r="N198" s="42"/>
      <c r="O198" s="28">
        <f>L198*1.00120587226</f>
        <v>506636.5185216009</v>
      </c>
      <c r="P198" s="28">
        <f>O198</f>
        <v>506636.5185216009</v>
      </c>
      <c r="Q198" s="42"/>
      <c r="R198" s="43"/>
    </row>
    <row r="199" spans="1:18" ht="22.5">
      <c r="A199" s="36" t="s">
        <v>181</v>
      </c>
      <c r="B199" s="25" t="s">
        <v>62</v>
      </c>
      <c r="C199" s="48" t="s">
        <v>71</v>
      </c>
      <c r="D199" s="53" t="s">
        <v>64</v>
      </c>
      <c r="E199" s="52" t="s">
        <v>309</v>
      </c>
      <c r="F199" s="96" t="s">
        <v>238</v>
      </c>
      <c r="G199" s="49"/>
      <c r="H199" s="49"/>
      <c r="I199" s="49">
        <v>330000</v>
      </c>
      <c r="J199" s="27">
        <f>I199</f>
        <v>330000</v>
      </c>
      <c r="K199" s="42"/>
      <c r="L199" s="28">
        <f>I199*1.01205263085</f>
        <v>333977.3681805</v>
      </c>
      <c r="M199" s="28">
        <f>L199</f>
        <v>333977.3681805</v>
      </c>
      <c r="N199" s="42"/>
      <c r="O199" s="28">
        <f>L199*1.00120587226</f>
        <v>334380.1022242566</v>
      </c>
      <c r="P199" s="28">
        <f>O199</f>
        <v>334380.1022242566</v>
      </c>
      <c r="Q199" s="42"/>
      <c r="R199" s="43"/>
    </row>
    <row r="200" spans="1:18" ht="22.5">
      <c r="A200" s="36" t="s">
        <v>182</v>
      </c>
      <c r="B200" s="25" t="s">
        <v>62</v>
      </c>
      <c r="C200" s="48" t="s">
        <v>71</v>
      </c>
      <c r="D200" s="53" t="s">
        <v>64</v>
      </c>
      <c r="E200" s="52" t="s">
        <v>309</v>
      </c>
      <c r="F200" s="96" t="s">
        <v>239</v>
      </c>
      <c r="G200" s="49"/>
      <c r="H200" s="49"/>
      <c r="I200" s="49">
        <v>10000</v>
      </c>
      <c r="J200" s="27">
        <f>I200</f>
        <v>10000</v>
      </c>
      <c r="K200" s="42"/>
      <c r="L200" s="28">
        <f>I200*1.01205263085</f>
        <v>10120.526308499999</v>
      </c>
      <c r="M200" s="28">
        <f>L200</f>
        <v>10120.526308499999</v>
      </c>
      <c r="N200" s="42"/>
      <c r="O200" s="28">
        <f>L200*1.00120587226</f>
        <v>10132.730370432018</v>
      </c>
      <c r="P200" s="28">
        <f>O200</f>
        <v>10132.730370432018</v>
      </c>
      <c r="Q200" s="42"/>
      <c r="R200" s="43"/>
    </row>
    <row r="201" spans="1:18" ht="22.5">
      <c r="A201" s="36" t="s">
        <v>183</v>
      </c>
      <c r="B201" s="25" t="s">
        <v>62</v>
      </c>
      <c r="C201" s="48" t="s">
        <v>71</v>
      </c>
      <c r="D201" s="53" t="s">
        <v>64</v>
      </c>
      <c r="E201" s="52" t="s">
        <v>309</v>
      </c>
      <c r="F201" s="89" t="s">
        <v>216</v>
      </c>
      <c r="G201" s="49"/>
      <c r="H201" s="49"/>
      <c r="I201" s="49">
        <v>160000</v>
      </c>
      <c r="J201" s="27">
        <f>I201</f>
        <v>160000</v>
      </c>
      <c r="K201" s="42"/>
      <c r="L201" s="28">
        <f>I201*1.01205263085</f>
        <v>161928.42093599998</v>
      </c>
      <c r="M201" s="28">
        <f>L201</f>
        <v>161928.42093599998</v>
      </c>
      <c r="N201" s="42"/>
      <c r="O201" s="28">
        <f>L201*1.00120587226</f>
        <v>162123.6859269123</v>
      </c>
      <c r="P201" s="28">
        <f>O201</f>
        <v>162123.6859269123</v>
      </c>
      <c r="Q201" s="42"/>
      <c r="R201" s="43"/>
    </row>
    <row r="202" spans="1:18" ht="12.75">
      <c r="A202" s="35" t="s">
        <v>205</v>
      </c>
      <c r="B202" s="25" t="s">
        <v>62</v>
      </c>
      <c r="C202" s="31" t="s">
        <v>71</v>
      </c>
      <c r="D202" s="33" t="s">
        <v>64</v>
      </c>
      <c r="E202" s="32" t="s">
        <v>271</v>
      </c>
      <c r="F202" s="89"/>
      <c r="G202" s="49">
        <v>141673.52</v>
      </c>
      <c r="H202" s="49">
        <v>210000</v>
      </c>
      <c r="I202" s="27">
        <f>I203</f>
        <v>315000</v>
      </c>
      <c r="J202" s="27">
        <f t="shared" si="10"/>
        <v>315000</v>
      </c>
      <c r="K202" s="42"/>
      <c r="L202" s="28">
        <f t="shared" si="11"/>
        <v>318796.57871775</v>
      </c>
      <c r="M202" s="28">
        <f t="shared" si="14"/>
        <v>318796.57871775</v>
      </c>
      <c r="N202" s="42"/>
      <c r="O202" s="28">
        <f t="shared" si="12"/>
        <v>319181.0066686086</v>
      </c>
      <c r="P202" s="28">
        <f t="shared" si="13"/>
        <v>319181.0066686086</v>
      </c>
      <c r="Q202" s="42"/>
      <c r="R202" s="43"/>
    </row>
    <row r="203" spans="1:18" ht="22.5">
      <c r="A203" s="36" t="s">
        <v>183</v>
      </c>
      <c r="B203" s="25" t="s">
        <v>62</v>
      </c>
      <c r="C203" s="31" t="s">
        <v>71</v>
      </c>
      <c r="D203" s="33" t="s">
        <v>64</v>
      </c>
      <c r="E203" s="32" t="s">
        <v>271</v>
      </c>
      <c r="F203" s="89" t="s">
        <v>216</v>
      </c>
      <c r="G203" s="49"/>
      <c r="H203" s="49"/>
      <c r="I203" s="27">
        <v>315000</v>
      </c>
      <c r="J203" s="27">
        <f t="shared" si="10"/>
        <v>315000</v>
      </c>
      <c r="K203" s="42"/>
      <c r="L203" s="28">
        <f t="shared" si="11"/>
        <v>318796.57871775</v>
      </c>
      <c r="M203" s="28"/>
      <c r="N203" s="42"/>
      <c r="O203" s="28">
        <f t="shared" si="12"/>
        <v>319181.0066686086</v>
      </c>
      <c r="P203" s="28">
        <f t="shared" si="13"/>
        <v>319181.0066686086</v>
      </c>
      <c r="Q203" s="42"/>
      <c r="R203" s="43"/>
    </row>
    <row r="204" spans="1:18" ht="12.75">
      <c r="A204" s="35" t="s">
        <v>109</v>
      </c>
      <c r="B204" s="25" t="s">
        <v>62</v>
      </c>
      <c r="C204" s="31" t="s">
        <v>71</v>
      </c>
      <c r="D204" s="33" t="s">
        <v>64</v>
      </c>
      <c r="E204" s="32" t="s">
        <v>272</v>
      </c>
      <c r="F204" s="89"/>
      <c r="G204" s="49">
        <v>3983212.18</v>
      </c>
      <c r="H204" s="49">
        <v>5200160</v>
      </c>
      <c r="I204" s="27">
        <f>SUM(I205:I210)</f>
        <v>9423000</v>
      </c>
      <c r="J204" s="27">
        <f t="shared" si="10"/>
        <v>9423000</v>
      </c>
      <c r="K204" s="42"/>
      <c r="L204" s="28">
        <f t="shared" si="11"/>
        <v>9536571.94049955</v>
      </c>
      <c r="M204" s="28"/>
      <c r="N204" s="42"/>
      <c r="O204" s="28">
        <f t="shared" si="12"/>
        <v>9548071.828058092</v>
      </c>
      <c r="P204" s="28">
        <f t="shared" si="13"/>
        <v>9548071.828058092</v>
      </c>
      <c r="Q204" s="42"/>
      <c r="R204" s="43"/>
    </row>
    <row r="205" spans="1:18" ht="22.5">
      <c r="A205" s="36" t="s">
        <v>181</v>
      </c>
      <c r="B205" s="25" t="s">
        <v>62</v>
      </c>
      <c r="C205" s="31" t="s">
        <v>71</v>
      </c>
      <c r="D205" s="33" t="s">
        <v>64</v>
      </c>
      <c r="E205" s="32" t="s">
        <v>272</v>
      </c>
      <c r="F205" s="96" t="s">
        <v>238</v>
      </c>
      <c r="G205" s="49"/>
      <c r="H205" s="49"/>
      <c r="I205" s="27">
        <f>8600000*95%</f>
        <v>8170000</v>
      </c>
      <c r="J205" s="27">
        <f t="shared" si="10"/>
        <v>8170000</v>
      </c>
      <c r="K205" s="42"/>
      <c r="L205" s="28">
        <f t="shared" si="11"/>
        <v>8268469.9940444995</v>
      </c>
      <c r="M205" s="28">
        <f t="shared" si="14"/>
        <v>8268469.9940444995</v>
      </c>
      <c r="N205" s="42"/>
      <c r="O205" s="28">
        <f t="shared" si="12"/>
        <v>8278440.712642959</v>
      </c>
      <c r="P205" s="28">
        <f t="shared" si="13"/>
        <v>8278440.712642959</v>
      </c>
      <c r="Q205" s="42"/>
      <c r="R205" s="43"/>
    </row>
    <row r="206" spans="1:18" ht="21.75" customHeight="1">
      <c r="A206" s="36" t="s">
        <v>182</v>
      </c>
      <c r="B206" s="25" t="s">
        <v>62</v>
      </c>
      <c r="C206" s="31" t="s">
        <v>71</v>
      </c>
      <c r="D206" s="33" t="s">
        <v>64</v>
      </c>
      <c r="E206" s="32" t="s">
        <v>272</v>
      </c>
      <c r="F206" s="96" t="s">
        <v>239</v>
      </c>
      <c r="G206" s="49"/>
      <c r="H206" s="49"/>
      <c r="I206" s="27">
        <v>80000</v>
      </c>
      <c r="J206" s="27">
        <f t="shared" si="10"/>
        <v>80000</v>
      </c>
      <c r="K206" s="42"/>
      <c r="L206" s="28">
        <f t="shared" si="11"/>
        <v>80964.21046799999</v>
      </c>
      <c r="M206" s="28">
        <f t="shared" si="14"/>
        <v>80964.21046799999</v>
      </c>
      <c r="N206" s="42"/>
      <c r="O206" s="28">
        <f t="shared" si="12"/>
        <v>81061.84296345615</v>
      </c>
      <c r="P206" s="28">
        <f t="shared" si="13"/>
        <v>81061.84296345615</v>
      </c>
      <c r="Q206" s="42"/>
      <c r="R206" s="43"/>
    </row>
    <row r="207" spans="1:18" ht="22.5">
      <c r="A207" s="36" t="s">
        <v>167</v>
      </c>
      <c r="B207" s="25" t="s">
        <v>62</v>
      </c>
      <c r="C207" s="31" t="s">
        <v>71</v>
      </c>
      <c r="D207" s="33" t="s">
        <v>64</v>
      </c>
      <c r="E207" s="32" t="s">
        <v>272</v>
      </c>
      <c r="F207" s="96" t="s">
        <v>221</v>
      </c>
      <c r="G207" s="49"/>
      <c r="H207" s="49"/>
      <c r="I207" s="27">
        <v>100000</v>
      </c>
      <c r="J207" s="27">
        <f t="shared" si="10"/>
        <v>100000</v>
      </c>
      <c r="K207" s="49"/>
      <c r="L207" s="28">
        <f t="shared" si="11"/>
        <v>101205.263085</v>
      </c>
      <c r="M207" s="49">
        <f>M208</f>
        <v>301000</v>
      </c>
      <c r="N207" s="49"/>
      <c r="O207" s="28">
        <f t="shared" si="12"/>
        <v>101327.30370432019</v>
      </c>
      <c r="P207" s="28">
        <f t="shared" si="13"/>
        <v>101327.30370432019</v>
      </c>
      <c r="Q207" s="42"/>
      <c r="R207" s="43"/>
    </row>
    <row r="208" spans="1:18" ht="22.5">
      <c r="A208" s="36" t="s">
        <v>183</v>
      </c>
      <c r="B208" s="25" t="s">
        <v>62</v>
      </c>
      <c r="C208" s="31" t="s">
        <v>71</v>
      </c>
      <c r="D208" s="33" t="s">
        <v>64</v>
      </c>
      <c r="E208" s="32" t="s">
        <v>272</v>
      </c>
      <c r="F208" s="89" t="s">
        <v>216</v>
      </c>
      <c r="G208" s="49"/>
      <c r="H208" s="49"/>
      <c r="I208" s="27">
        <f>1257000-224000</f>
        <v>1033000</v>
      </c>
      <c r="J208" s="27">
        <f t="shared" si="10"/>
        <v>1033000</v>
      </c>
      <c r="K208" s="49"/>
      <c r="L208" s="28">
        <f t="shared" si="11"/>
        <v>1045450.36766805</v>
      </c>
      <c r="M208" s="49">
        <v>301000</v>
      </c>
      <c r="N208" s="49"/>
      <c r="O208" s="28">
        <f t="shared" si="12"/>
        <v>1046711.0472656277</v>
      </c>
      <c r="P208" s="28">
        <f t="shared" si="13"/>
        <v>1046711.0472656277</v>
      </c>
      <c r="Q208" s="42"/>
      <c r="R208" s="43"/>
    </row>
    <row r="209" spans="1:17" ht="12.75">
      <c r="A209" s="36" t="s">
        <v>179</v>
      </c>
      <c r="B209" s="25" t="s">
        <v>62</v>
      </c>
      <c r="C209" s="31" t="s">
        <v>71</v>
      </c>
      <c r="D209" s="33" t="s">
        <v>64</v>
      </c>
      <c r="E209" s="32" t="s">
        <v>272</v>
      </c>
      <c r="F209" s="89" t="s">
        <v>235</v>
      </c>
      <c r="G209" s="49"/>
      <c r="H209" s="49"/>
      <c r="I209" s="27">
        <v>30000</v>
      </c>
      <c r="J209" s="27">
        <f t="shared" si="10"/>
        <v>30000</v>
      </c>
      <c r="K209" s="49"/>
      <c r="L209" s="28">
        <f t="shared" si="11"/>
        <v>30361.578925499998</v>
      </c>
      <c r="M209" s="49">
        <f>M210</f>
        <v>67689.8</v>
      </c>
      <c r="N209" s="49"/>
      <c r="O209" s="28">
        <f t="shared" si="12"/>
        <v>30398.191111296055</v>
      </c>
      <c r="P209" s="28">
        <f t="shared" si="13"/>
        <v>30398.191111296055</v>
      </c>
      <c r="Q209" s="42"/>
    </row>
    <row r="210" spans="1:17" ht="12.75">
      <c r="A210" s="36" t="s">
        <v>180</v>
      </c>
      <c r="B210" s="25" t="s">
        <v>62</v>
      </c>
      <c r="C210" s="31" t="s">
        <v>71</v>
      </c>
      <c r="D210" s="33" t="s">
        <v>64</v>
      </c>
      <c r="E210" s="32" t="s">
        <v>272</v>
      </c>
      <c r="F210" s="89" t="s">
        <v>236</v>
      </c>
      <c r="G210" s="49"/>
      <c r="H210" s="49"/>
      <c r="I210" s="27">
        <v>10000</v>
      </c>
      <c r="J210" s="27">
        <f t="shared" si="10"/>
        <v>10000</v>
      </c>
      <c r="K210" s="49"/>
      <c r="L210" s="28">
        <f t="shared" si="11"/>
        <v>10120.526308499999</v>
      </c>
      <c r="M210" s="49">
        <f>M211</f>
        <v>67689.8</v>
      </c>
      <c r="N210" s="49"/>
      <c r="O210" s="28">
        <f t="shared" si="12"/>
        <v>10132.730370432018</v>
      </c>
      <c r="P210" s="28">
        <f t="shared" si="13"/>
        <v>10132.730370432018</v>
      </c>
      <c r="Q210" s="42"/>
    </row>
    <row r="211" spans="1:17" ht="12.75">
      <c r="A211" s="35" t="s">
        <v>111</v>
      </c>
      <c r="B211" s="25" t="s">
        <v>62</v>
      </c>
      <c r="C211" s="39" t="s">
        <v>71</v>
      </c>
      <c r="D211" s="33" t="s">
        <v>64</v>
      </c>
      <c r="E211" s="32" t="s">
        <v>273</v>
      </c>
      <c r="F211" s="89"/>
      <c r="G211" s="49">
        <v>1944.9</v>
      </c>
      <c r="H211" s="49">
        <v>4000</v>
      </c>
      <c r="I211" s="27">
        <f>I212</f>
        <v>100000</v>
      </c>
      <c r="J211" s="27">
        <f aca="true" t="shared" si="15" ref="J211:J271">I211</f>
        <v>100000</v>
      </c>
      <c r="K211" s="49"/>
      <c r="L211" s="28">
        <f aca="true" t="shared" si="16" ref="L211:L271">I211*1.01205263085</f>
        <v>101205.263085</v>
      </c>
      <c r="M211" s="49">
        <f>M212</f>
        <v>67689.8</v>
      </c>
      <c r="N211" s="49"/>
      <c r="O211" s="28">
        <f aca="true" t="shared" si="17" ref="O211:O271">L211*1.00120587226</f>
        <v>101327.30370432019</v>
      </c>
      <c r="P211" s="28">
        <f aca="true" t="shared" si="18" ref="P211:P271">O211</f>
        <v>101327.30370432019</v>
      </c>
      <c r="Q211" s="42"/>
    </row>
    <row r="212" spans="1:17" ht="22.5">
      <c r="A212" s="36" t="s">
        <v>183</v>
      </c>
      <c r="B212" s="25" t="s">
        <v>62</v>
      </c>
      <c r="C212" s="39" t="s">
        <v>71</v>
      </c>
      <c r="D212" s="33" t="s">
        <v>64</v>
      </c>
      <c r="E212" s="32" t="s">
        <v>273</v>
      </c>
      <c r="F212" s="89" t="s">
        <v>216</v>
      </c>
      <c r="G212" s="49"/>
      <c r="H212" s="49"/>
      <c r="I212" s="27">
        <v>100000</v>
      </c>
      <c r="J212" s="27">
        <f t="shared" si="15"/>
        <v>100000</v>
      </c>
      <c r="K212" s="49"/>
      <c r="L212" s="28">
        <f t="shared" si="16"/>
        <v>101205.263085</v>
      </c>
      <c r="M212" s="49">
        <v>67689.8</v>
      </c>
      <c r="N212" s="49"/>
      <c r="O212" s="28">
        <f t="shared" si="17"/>
        <v>101327.30370432019</v>
      </c>
      <c r="P212" s="28">
        <f t="shared" si="18"/>
        <v>101327.30370432019</v>
      </c>
      <c r="Q212" s="42"/>
    </row>
    <row r="213" spans="1:17" ht="22.5">
      <c r="A213" s="35" t="s">
        <v>106</v>
      </c>
      <c r="B213" s="25" t="s">
        <v>62</v>
      </c>
      <c r="C213" s="39" t="s">
        <v>71</v>
      </c>
      <c r="D213" s="33" t="s">
        <v>64</v>
      </c>
      <c r="E213" s="32" t="s">
        <v>274</v>
      </c>
      <c r="F213" s="89"/>
      <c r="G213" s="49"/>
      <c r="H213" s="49">
        <v>99640</v>
      </c>
      <c r="I213" s="27">
        <f>I214</f>
        <v>150000</v>
      </c>
      <c r="J213" s="27">
        <f t="shared" si="15"/>
        <v>150000</v>
      </c>
      <c r="K213" s="49"/>
      <c r="L213" s="28">
        <f t="shared" si="16"/>
        <v>151807.8946275</v>
      </c>
      <c r="M213" s="28">
        <f aca="true" t="shared" si="19" ref="M213:M271">L213</f>
        <v>151807.8946275</v>
      </c>
      <c r="N213" s="49"/>
      <c r="O213" s="28">
        <f t="shared" si="17"/>
        <v>151990.9555564803</v>
      </c>
      <c r="P213" s="28">
        <f t="shared" si="18"/>
        <v>151990.9555564803</v>
      </c>
      <c r="Q213" s="42"/>
    </row>
    <row r="214" spans="1:17" ht="22.5">
      <c r="A214" s="36" t="s">
        <v>183</v>
      </c>
      <c r="B214" s="25" t="s">
        <v>62</v>
      </c>
      <c r="C214" s="39" t="s">
        <v>71</v>
      </c>
      <c r="D214" s="33" t="s">
        <v>64</v>
      </c>
      <c r="E214" s="32" t="s">
        <v>274</v>
      </c>
      <c r="F214" s="89" t="s">
        <v>216</v>
      </c>
      <c r="G214" s="49"/>
      <c r="H214" s="49"/>
      <c r="I214" s="27">
        <v>150000</v>
      </c>
      <c r="J214" s="27">
        <f t="shared" si="15"/>
        <v>150000</v>
      </c>
      <c r="K214" s="49"/>
      <c r="L214" s="28">
        <f t="shared" si="16"/>
        <v>151807.8946275</v>
      </c>
      <c r="M214" s="28">
        <f t="shared" si="19"/>
        <v>151807.8946275</v>
      </c>
      <c r="N214" s="49"/>
      <c r="O214" s="28">
        <f t="shared" si="17"/>
        <v>151990.9555564803</v>
      </c>
      <c r="P214" s="28">
        <f t="shared" si="18"/>
        <v>151990.9555564803</v>
      </c>
      <c r="Q214" s="42"/>
    </row>
    <row r="215" spans="1:17" ht="12.75">
      <c r="A215" s="35" t="s">
        <v>206</v>
      </c>
      <c r="B215" s="25" t="s">
        <v>62</v>
      </c>
      <c r="C215" s="39" t="s">
        <v>71</v>
      </c>
      <c r="D215" s="33" t="s">
        <v>64</v>
      </c>
      <c r="E215" s="32" t="s">
        <v>275</v>
      </c>
      <c r="F215" s="89"/>
      <c r="G215" s="49"/>
      <c r="H215" s="49">
        <v>129000</v>
      </c>
      <c r="I215" s="27">
        <f>I216</f>
        <v>200000</v>
      </c>
      <c r="J215" s="27">
        <f t="shared" si="15"/>
        <v>200000</v>
      </c>
      <c r="K215" s="49"/>
      <c r="L215" s="28">
        <f t="shared" si="16"/>
        <v>202410.52617</v>
      </c>
      <c r="M215" s="28">
        <f t="shared" si="19"/>
        <v>202410.52617</v>
      </c>
      <c r="N215" s="49"/>
      <c r="O215" s="28">
        <f t="shared" si="17"/>
        <v>202654.60740864038</v>
      </c>
      <c r="P215" s="28">
        <f t="shared" si="18"/>
        <v>202654.60740864038</v>
      </c>
      <c r="Q215" s="42"/>
    </row>
    <row r="216" spans="1:17" ht="22.5">
      <c r="A216" s="36" t="s">
        <v>183</v>
      </c>
      <c r="B216" s="25" t="s">
        <v>62</v>
      </c>
      <c r="C216" s="39" t="s">
        <v>71</v>
      </c>
      <c r="D216" s="33" t="s">
        <v>64</v>
      </c>
      <c r="E216" s="32" t="s">
        <v>275</v>
      </c>
      <c r="F216" s="89" t="s">
        <v>216</v>
      </c>
      <c r="G216" s="49"/>
      <c r="H216" s="49"/>
      <c r="I216" s="27">
        <v>200000</v>
      </c>
      <c r="J216" s="27">
        <f t="shared" si="15"/>
        <v>200000</v>
      </c>
      <c r="K216" s="49"/>
      <c r="L216" s="28">
        <f t="shared" si="16"/>
        <v>202410.52617</v>
      </c>
      <c r="M216" s="28">
        <f t="shared" si="19"/>
        <v>202410.52617</v>
      </c>
      <c r="N216" s="49"/>
      <c r="O216" s="28">
        <f t="shared" si="17"/>
        <v>202654.60740864038</v>
      </c>
      <c r="P216" s="28">
        <f t="shared" si="18"/>
        <v>202654.60740864038</v>
      </c>
      <c r="Q216" s="42"/>
    </row>
    <row r="217" spans="1:17" ht="12.75">
      <c r="A217" s="35" t="s">
        <v>207</v>
      </c>
      <c r="B217" s="25" t="s">
        <v>62</v>
      </c>
      <c r="C217" s="39" t="s">
        <v>71</v>
      </c>
      <c r="D217" s="33" t="s">
        <v>64</v>
      </c>
      <c r="E217" s="32" t="s">
        <v>276</v>
      </c>
      <c r="F217" s="89"/>
      <c r="G217" s="49"/>
      <c r="H217" s="49">
        <v>127449</v>
      </c>
      <c r="I217" s="27">
        <f>I218</f>
        <v>110000</v>
      </c>
      <c r="J217" s="27">
        <f t="shared" si="15"/>
        <v>110000</v>
      </c>
      <c r="K217" s="49"/>
      <c r="L217" s="28">
        <f t="shared" si="16"/>
        <v>111325.7893935</v>
      </c>
      <c r="M217" s="28">
        <f t="shared" si="19"/>
        <v>111325.7893935</v>
      </c>
      <c r="N217" s="49"/>
      <c r="O217" s="28">
        <f t="shared" si="17"/>
        <v>111460.03407475221</v>
      </c>
      <c r="P217" s="28">
        <f t="shared" si="18"/>
        <v>111460.03407475221</v>
      </c>
      <c r="Q217" s="42"/>
    </row>
    <row r="218" spans="1:17" ht="22.5">
      <c r="A218" s="36" t="s">
        <v>183</v>
      </c>
      <c r="B218" s="25" t="s">
        <v>62</v>
      </c>
      <c r="C218" s="39" t="s">
        <v>71</v>
      </c>
      <c r="D218" s="33" t="s">
        <v>64</v>
      </c>
      <c r="E218" s="32" t="s">
        <v>276</v>
      </c>
      <c r="F218" s="89" t="s">
        <v>216</v>
      </c>
      <c r="G218" s="49"/>
      <c r="H218" s="49"/>
      <c r="I218" s="27">
        <v>110000</v>
      </c>
      <c r="J218" s="27">
        <f t="shared" si="15"/>
        <v>110000</v>
      </c>
      <c r="K218" s="49"/>
      <c r="L218" s="28">
        <f t="shared" si="16"/>
        <v>111325.7893935</v>
      </c>
      <c r="M218" s="28">
        <f t="shared" si="19"/>
        <v>111325.7893935</v>
      </c>
      <c r="N218" s="49"/>
      <c r="O218" s="28">
        <f t="shared" si="17"/>
        <v>111460.03407475221</v>
      </c>
      <c r="P218" s="28">
        <f t="shared" si="18"/>
        <v>111460.03407475221</v>
      </c>
      <c r="Q218" s="42"/>
    </row>
    <row r="219" spans="1:17" ht="12.75">
      <c r="A219" s="76" t="s">
        <v>112</v>
      </c>
      <c r="B219" s="25" t="s">
        <v>62</v>
      </c>
      <c r="C219" s="31" t="s">
        <v>113</v>
      </c>
      <c r="D219" s="33"/>
      <c r="E219" s="32"/>
      <c r="F219" s="89"/>
      <c r="G219" s="49">
        <v>50391498.86</v>
      </c>
      <c r="H219" s="49">
        <v>70031361.62</v>
      </c>
      <c r="I219" s="27">
        <f>I220+I223+I228+I237</f>
        <v>51166000</v>
      </c>
      <c r="J219" s="27">
        <f t="shared" si="15"/>
        <v>51166000</v>
      </c>
      <c r="K219" s="49"/>
      <c r="L219" s="28">
        <f t="shared" si="16"/>
        <v>51782684.9100711</v>
      </c>
      <c r="M219" s="28">
        <f t="shared" si="19"/>
        <v>51782684.9100711</v>
      </c>
      <c r="N219" s="49"/>
      <c r="O219" s="28">
        <f t="shared" si="17"/>
        <v>51845128.213352464</v>
      </c>
      <c r="P219" s="28">
        <f t="shared" si="18"/>
        <v>51845128.213352464</v>
      </c>
      <c r="Q219" s="42"/>
    </row>
    <row r="220" spans="1:17" ht="12.75">
      <c r="A220" s="35" t="s">
        <v>114</v>
      </c>
      <c r="B220" s="25" t="s">
        <v>62</v>
      </c>
      <c r="C220" s="31" t="s">
        <v>113</v>
      </c>
      <c r="D220" s="33" t="s">
        <v>64</v>
      </c>
      <c r="E220" s="32"/>
      <c r="F220" s="89"/>
      <c r="G220" s="49">
        <v>4087933.92</v>
      </c>
      <c r="H220" s="49">
        <v>3531000</v>
      </c>
      <c r="I220" s="27">
        <f>I221</f>
        <v>4000000</v>
      </c>
      <c r="J220" s="27">
        <f t="shared" si="15"/>
        <v>4000000</v>
      </c>
      <c r="K220" s="49"/>
      <c r="L220" s="28">
        <f t="shared" si="16"/>
        <v>4048210.5234</v>
      </c>
      <c r="M220" s="28">
        <f t="shared" si="19"/>
        <v>4048210.5234</v>
      </c>
      <c r="N220" s="49"/>
      <c r="O220" s="28">
        <f t="shared" si="17"/>
        <v>4053092.1481728074</v>
      </c>
      <c r="P220" s="28">
        <f t="shared" si="18"/>
        <v>4053092.1481728074</v>
      </c>
      <c r="Q220" s="42"/>
    </row>
    <row r="221" spans="1:17" ht="12.75">
      <c r="A221" s="35" t="s">
        <v>115</v>
      </c>
      <c r="B221" s="25" t="s">
        <v>62</v>
      </c>
      <c r="C221" s="31" t="s">
        <v>113</v>
      </c>
      <c r="D221" s="33" t="s">
        <v>64</v>
      </c>
      <c r="E221" s="32" t="s">
        <v>277</v>
      </c>
      <c r="F221" s="89"/>
      <c r="G221" s="49">
        <v>4087933.92</v>
      </c>
      <c r="H221" s="49">
        <v>3531000</v>
      </c>
      <c r="I221" s="27">
        <f>I222</f>
        <v>4000000</v>
      </c>
      <c r="J221" s="27">
        <f t="shared" si="15"/>
        <v>4000000</v>
      </c>
      <c r="K221" s="49"/>
      <c r="L221" s="28">
        <f t="shared" si="16"/>
        <v>4048210.5234</v>
      </c>
      <c r="M221" s="28">
        <f t="shared" si="19"/>
        <v>4048210.5234</v>
      </c>
      <c r="N221" s="49"/>
      <c r="O221" s="28">
        <f t="shared" si="17"/>
        <v>4053092.1481728074</v>
      </c>
      <c r="P221" s="28">
        <f t="shared" si="18"/>
        <v>4053092.1481728074</v>
      </c>
      <c r="Q221" s="42"/>
    </row>
    <row r="222" spans="1:17" ht="12.75">
      <c r="A222" s="35" t="s">
        <v>208</v>
      </c>
      <c r="B222" s="25" t="s">
        <v>62</v>
      </c>
      <c r="C222" s="31" t="s">
        <v>113</v>
      </c>
      <c r="D222" s="33" t="s">
        <v>64</v>
      </c>
      <c r="E222" s="32" t="s">
        <v>277</v>
      </c>
      <c r="F222" s="89" t="s">
        <v>278</v>
      </c>
      <c r="G222" s="49">
        <v>4087933.92</v>
      </c>
      <c r="H222" s="49"/>
      <c r="I222" s="27">
        <v>4000000</v>
      </c>
      <c r="J222" s="27">
        <f t="shared" si="15"/>
        <v>4000000</v>
      </c>
      <c r="K222" s="49"/>
      <c r="L222" s="28">
        <f t="shared" si="16"/>
        <v>4048210.5234</v>
      </c>
      <c r="M222" s="28">
        <f t="shared" si="19"/>
        <v>4048210.5234</v>
      </c>
      <c r="N222" s="49"/>
      <c r="O222" s="28">
        <f t="shared" si="17"/>
        <v>4053092.1481728074</v>
      </c>
      <c r="P222" s="28">
        <f t="shared" si="18"/>
        <v>4053092.1481728074</v>
      </c>
      <c r="Q222" s="42"/>
    </row>
    <row r="223" spans="1:17" ht="12.75">
      <c r="A223" s="35" t="s">
        <v>116</v>
      </c>
      <c r="B223" s="25" t="s">
        <v>62</v>
      </c>
      <c r="C223" s="31" t="s">
        <v>113</v>
      </c>
      <c r="D223" s="33" t="s">
        <v>69</v>
      </c>
      <c r="E223" s="32"/>
      <c r="F223" s="89"/>
      <c r="G223" s="49">
        <v>19712209.62</v>
      </c>
      <c r="H223" s="49">
        <v>21156000</v>
      </c>
      <c r="I223" s="27">
        <f>I224+I226</f>
        <v>22731000</v>
      </c>
      <c r="J223" s="27">
        <f t="shared" si="15"/>
        <v>22731000</v>
      </c>
      <c r="K223" s="49"/>
      <c r="L223" s="28">
        <f t="shared" si="16"/>
        <v>23004968.351851348</v>
      </c>
      <c r="M223" s="28">
        <f t="shared" si="19"/>
        <v>23004968.351851348</v>
      </c>
      <c r="N223" s="49"/>
      <c r="O223" s="28">
        <f t="shared" si="17"/>
        <v>23032709.40502902</v>
      </c>
      <c r="P223" s="28">
        <f t="shared" si="18"/>
        <v>23032709.40502902</v>
      </c>
      <c r="Q223" s="42"/>
    </row>
    <row r="224" spans="1:17" ht="56.25">
      <c r="A224" s="79" t="s">
        <v>209</v>
      </c>
      <c r="B224" s="25" t="s">
        <v>62</v>
      </c>
      <c r="C224" s="90" t="s">
        <v>113</v>
      </c>
      <c r="D224" s="89" t="s">
        <v>69</v>
      </c>
      <c r="E224" s="32" t="s">
        <v>279</v>
      </c>
      <c r="F224" s="89"/>
      <c r="G224" s="49">
        <v>19189000</v>
      </c>
      <c r="H224" s="49">
        <v>20444000</v>
      </c>
      <c r="I224" s="27">
        <f>I225</f>
        <v>21887000</v>
      </c>
      <c r="J224" s="27">
        <f t="shared" si="15"/>
        <v>21887000</v>
      </c>
      <c r="K224" s="49"/>
      <c r="L224" s="28">
        <f t="shared" si="16"/>
        <v>22150795.93141395</v>
      </c>
      <c r="M224" s="28">
        <f t="shared" si="19"/>
        <v>22150795.93141395</v>
      </c>
      <c r="N224" s="49"/>
      <c r="O224" s="28">
        <f t="shared" si="17"/>
        <v>22177506.96176456</v>
      </c>
      <c r="P224" s="28">
        <f t="shared" si="18"/>
        <v>22177506.96176456</v>
      </c>
      <c r="Q224" s="42"/>
    </row>
    <row r="225" spans="1:17" ht="45">
      <c r="A225" s="44" t="s">
        <v>195</v>
      </c>
      <c r="B225" s="25" t="s">
        <v>62</v>
      </c>
      <c r="C225" s="31" t="s">
        <v>113</v>
      </c>
      <c r="D225" s="33" t="s">
        <v>69</v>
      </c>
      <c r="E225" s="32" t="s">
        <v>279</v>
      </c>
      <c r="F225" s="89" t="s">
        <v>253</v>
      </c>
      <c r="G225" s="49"/>
      <c r="H225" s="49"/>
      <c r="I225" s="27">
        <v>21887000</v>
      </c>
      <c r="J225" s="27">
        <f t="shared" si="15"/>
        <v>21887000</v>
      </c>
      <c r="K225" s="49"/>
      <c r="L225" s="28">
        <f t="shared" si="16"/>
        <v>22150795.93141395</v>
      </c>
      <c r="M225" s="28">
        <f t="shared" si="19"/>
        <v>22150795.93141395</v>
      </c>
      <c r="N225" s="49"/>
      <c r="O225" s="28">
        <f t="shared" si="17"/>
        <v>22177506.96176456</v>
      </c>
      <c r="P225" s="28">
        <f t="shared" si="18"/>
        <v>22177506.96176456</v>
      </c>
      <c r="Q225" s="42"/>
    </row>
    <row r="226" spans="1:17" ht="129.75" customHeight="1">
      <c r="A226" s="80" t="s">
        <v>117</v>
      </c>
      <c r="B226" s="25" t="s">
        <v>62</v>
      </c>
      <c r="C226" s="31" t="s">
        <v>113</v>
      </c>
      <c r="D226" s="33" t="s">
        <v>69</v>
      </c>
      <c r="E226" s="32" t="s">
        <v>280</v>
      </c>
      <c r="F226" s="89"/>
      <c r="G226" s="49">
        <v>523209.62</v>
      </c>
      <c r="H226" s="49">
        <v>712000</v>
      </c>
      <c r="I226" s="27">
        <f>I227</f>
        <v>844000</v>
      </c>
      <c r="J226" s="27">
        <f t="shared" si="15"/>
        <v>844000</v>
      </c>
      <c r="K226" s="49"/>
      <c r="L226" s="28">
        <f t="shared" si="16"/>
        <v>854172.4204374</v>
      </c>
      <c r="M226" s="28">
        <f t="shared" si="19"/>
        <v>854172.4204374</v>
      </c>
      <c r="N226" s="49"/>
      <c r="O226" s="28">
        <f t="shared" si="17"/>
        <v>855202.4432644624</v>
      </c>
      <c r="P226" s="28">
        <f t="shared" si="18"/>
        <v>855202.4432644624</v>
      </c>
      <c r="Q226" s="42"/>
    </row>
    <row r="227" spans="1:17" ht="22.5">
      <c r="A227" s="35" t="s">
        <v>210</v>
      </c>
      <c r="B227" s="25" t="s">
        <v>62</v>
      </c>
      <c r="C227" s="31" t="s">
        <v>113</v>
      </c>
      <c r="D227" s="33" t="s">
        <v>69</v>
      </c>
      <c r="E227" s="32" t="s">
        <v>280</v>
      </c>
      <c r="F227" s="89" t="s">
        <v>281</v>
      </c>
      <c r="G227" s="49"/>
      <c r="H227" s="49"/>
      <c r="I227" s="41">
        <v>844000</v>
      </c>
      <c r="J227" s="27">
        <f t="shared" si="15"/>
        <v>844000</v>
      </c>
      <c r="K227" s="49"/>
      <c r="L227" s="28">
        <f t="shared" si="16"/>
        <v>854172.4204374</v>
      </c>
      <c r="M227" s="28">
        <f t="shared" si="19"/>
        <v>854172.4204374</v>
      </c>
      <c r="N227" s="49"/>
      <c r="O227" s="28">
        <f t="shared" si="17"/>
        <v>855202.4432644624</v>
      </c>
      <c r="P227" s="28">
        <f t="shared" si="18"/>
        <v>855202.4432644624</v>
      </c>
      <c r="Q227" s="42"/>
    </row>
    <row r="228" spans="1:17" ht="12.75">
      <c r="A228" s="35" t="s">
        <v>118</v>
      </c>
      <c r="B228" s="25" t="s">
        <v>62</v>
      </c>
      <c r="C228" s="31" t="s">
        <v>113</v>
      </c>
      <c r="D228" s="33" t="s">
        <v>66</v>
      </c>
      <c r="E228" s="32"/>
      <c r="F228" s="89"/>
      <c r="G228" s="49">
        <v>4514816.09</v>
      </c>
      <c r="H228" s="49">
        <v>13605380.96</v>
      </c>
      <c r="I228" s="27">
        <f>I229+I231+I233+I235</f>
        <v>860000</v>
      </c>
      <c r="J228" s="27">
        <f t="shared" si="15"/>
        <v>860000</v>
      </c>
      <c r="K228" s="49"/>
      <c r="L228" s="28">
        <f t="shared" si="16"/>
        <v>870365.262531</v>
      </c>
      <c r="M228" s="28">
        <f t="shared" si="19"/>
        <v>870365.262531</v>
      </c>
      <c r="N228" s="49"/>
      <c r="O228" s="28">
        <f t="shared" si="17"/>
        <v>871414.8118571537</v>
      </c>
      <c r="P228" s="28">
        <f t="shared" si="18"/>
        <v>871414.8118571537</v>
      </c>
      <c r="Q228" s="42"/>
    </row>
    <row r="229" spans="1:17" ht="22.5">
      <c r="A229" s="35" t="s">
        <v>99</v>
      </c>
      <c r="B229" s="25" t="s">
        <v>62</v>
      </c>
      <c r="C229" s="31" t="s">
        <v>113</v>
      </c>
      <c r="D229" s="33" t="s">
        <v>66</v>
      </c>
      <c r="E229" s="32" t="s">
        <v>282</v>
      </c>
      <c r="F229" s="89"/>
      <c r="G229" s="49">
        <v>42560</v>
      </c>
      <c r="H229" s="49">
        <v>38000</v>
      </c>
      <c r="I229" s="27">
        <f>I230</f>
        <v>40000</v>
      </c>
      <c r="J229" s="27">
        <f t="shared" si="15"/>
        <v>40000</v>
      </c>
      <c r="K229" s="49"/>
      <c r="L229" s="28">
        <f t="shared" si="16"/>
        <v>40482.105233999995</v>
      </c>
      <c r="M229" s="28">
        <f t="shared" si="19"/>
        <v>40482.105233999995</v>
      </c>
      <c r="N229" s="49"/>
      <c r="O229" s="28">
        <f t="shared" si="17"/>
        <v>40530.92148172807</v>
      </c>
      <c r="P229" s="28">
        <f t="shared" si="18"/>
        <v>40530.92148172807</v>
      </c>
      <c r="Q229" s="42"/>
    </row>
    <row r="230" spans="1:17" ht="22.5">
      <c r="A230" s="35" t="s">
        <v>210</v>
      </c>
      <c r="B230" s="25" t="s">
        <v>62</v>
      </c>
      <c r="C230" s="31" t="s">
        <v>113</v>
      </c>
      <c r="D230" s="33" t="s">
        <v>66</v>
      </c>
      <c r="E230" s="32" t="s">
        <v>282</v>
      </c>
      <c r="F230" s="89" t="s">
        <v>281</v>
      </c>
      <c r="G230" s="54"/>
      <c r="H230" s="54"/>
      <c r="I230" s="41">
        <v>40000</v>
      </c>
      <c r="J230" s="27">
        <f t="shared" si="15"/>
        <v>40000</v>
      </c>
      <c r="K230" s="54"/>
      <c r="L230" s="28">
        <f t="shared" si="16"/>
        <v>40482.105233999995</v>
      </c>
      <c r="M230" s="28">
        <f t="shared" si="19"/>
        <v>40482.105233999995</v>
      </c>
      <c r="N230" s="54"/>
      <c r="O230" s="28">
        <f t="shared" si="17"/>
        <v>40530.92148172807</v>
      </c>
      <c r="P230" s="28">
        <f t="shared" si="18"/>
        <v>40530.92148172807</v>
      </c>
      <c r="Q230" s="42"/>
    </row>
    <row r="231" spans="1:17" ht="22.5">
      <c r="A231" s="35" t="s">
        <v>119</v>
      </c>
      <c r="B231" s="25" t="s">
        <v>62</v>
      </c>
      <c r="C231" s="31" t="s">
        <v>113</v>
      </c>
      <c r="D231" s="33" t="s">
        <v>66</v>
      </c>
      <c r="E231" s="32" t="s">
        <v>283</v>
      </c>
      <c r="F231" s="89"/>
      <c r="G231" s="49">
        <v>4198386.09</v>
      </c>
      <c r="H231" s="49">
        <v>6060433.47</v>
      </c>
      <c r="I231" s="27">
        <f>I232</f>
        <v>0</v>
      </c>
      <c r="J231" s="27">
        <f t="shared" si="15"/>
        <v>0</v>
      </c>
      <c r="K231" s="49"/>
      <c r="L231" s="28">
        <f t="shared" si="16"/>
        <v>0</v>
      </c>
      <c r="M231" s="28">
        <f t="shared" si="19"/>
        <v>0</v>
      </c>
      <c r="N231" s="49"/>
      <c r="O231" s="28">
        <f t="shared" si="17"/>
        <v>0</v>
      </c>
      <c r="P231" s="28">
        <f t="shared" si="18"/>
        <v>0</v>
      </c>
      <c r="Q231" s="42"/>
    </row>
    <row r="232" spans="1:17" ht="22.5">
      <c r="A232" s="35" t="s">
        <v>210</v>
      </c>
      <c r="B232" s="25" t="s">
        <v>62</v>
      </c>
      <c r="C232" s="31" t="s">
        <v>113</v>
      </c>
      <c r="D232" s="33" t="s">
        <v>66</v>
      </c>
      <c r="E232" s="32" t="s">
        <v>283</v>
      </c>
      <c r="F232" s="89" t="s">
        <v>281</v>
      </c>
      <c r="G232" s="27"/>
      <c r="H232" s="27"/>
      <c r="I232" s="27"/>
      <c r="J232" s="27">
        <f t="shared" si="15"/>
        <v>0</v>
      </c>
      <c r="K232" s="27"/>
      <c r="L232" s="28">
        <f t="shared" si="16"/>
        <v>0</v>
      </c>
      <c r="M232" s="28">
        <f t="shared" si="19"/>
        <v>0</v>
      </c>
      <c r="N232" s="27"/>
      <c r="O232" s="28">
        <f t="shared" si="17"/>
        <v>0</v>
      </c>
      <c r="P232" s="28">
        <f t="shared" si="18"/>
        <v>0</v>
      </c>
      <c r="Q232" s="42"/>
    </row>
    <row r="233" spans="1:17" ht="12.75">
      <c r="A233" s="35" t="s">
        <v>120</v>
      </c>
      <c r="B233" s="25" t="s">
        <v>62</v>
      </c>
      <c r="C233" s="104" t="s">
        <v>113</v>
      </c>
      <c r="D233" s="37" t="s">
        <v>66</v>
      </c>
      <c r="E233" s="32" t="s">
        <v>284</v>
      </c>
      <c r="F233" s="105"/>
      <c r="G233" s="27">
        <v>273870</v>
      </c>
      <c r="H233" s="27">
        <v>560000</v>
      </c>
      <c r="I233" s="27">
        <f>I234</f>
        <v>600000</v>
      </c>
      <c r="J233" s="27">
        <f t="shared" si="15"/>
        <v>600000</v>
      </c>
      <c r="K233" s="27"/>
      <c r="L233" s="28">
        <f t="shared" si="16"/>
        <v>607231.57851</v>
      </c>
      <c r="M233" s="28">
        <f t="shared" si="19"/>
        <v>607231.57851</v>
      </c>
      <c r="N233" s="27"/>
      <c r="O233" s="28">
        <f t="shared" si="17"/>
        <v>607963.8222259212</v>
      </c>
      <c r="P233" s="28">
        <f t="shared" si="18"/>
        <v>607963.8222259212</v>
      </c>
      <c r="Q233" s="42"/>
    </row>
    <row r="234" spans="1:17" ht="22.5">
      <c r="A234" s="35" t="s">
        <v>210</v>
      </c>
      <c r="B234" s="25" t="s">
        <v>62</v>
      </c>
      <c r="C234" s="31" t="s">
        <v>113</v>
      </c>
      <c r="D234" s="33" t="s">
        <v>66</v>
      </c>
      <c r="E234" s="32" t="s">
        <v>284</v>
      </c>
      <c r="F234" s="89" t="s">
        <v>281</v>
      </c>
      <c r="G234" s="27"/>
      <c r="H234" s="27"/>
      <c r="I234" s="38">
        <v>600000</v>
      </c>
      <c r="J234" s="27">
        <f t="shared" si="15"/>
        <v>600000</v>
      </c>
      <c r="K234" s="27"/>
      <c r="L234" s="28">
        <f t="shared" si="16"/>
        <v>607231.57851</v>
      </c>
      <c r="M234" s="28">
        <f t="shared" si="19"/>
        <v>607231.57851</v>
      </c>
      <c r="N234" s="27"/>
      <c r="O234" s="28">
        <f t="shared" si="17"/>
        <v>607963.8222259212</v>
      </c>
      <c r="P234" s="28">
        <f t="shared" si="18"/>
        <v>607963.8222259212</v>
      </c>
      <c r="Q234" s="42"/>
    </row>
    <row r="235" spans="1:17" ht="12.75">
      <c r="A235" s="35" t="s">
        <v>211</v>
      </c>
      <c r="B235" s="25" t="s">
        <v>62</v>
      </c>
      <c r="C235" s="104" t="s">
        <v>113</v>
      </c>
      <c r="D235" s="37" t="s">
        <v>66</v>
      </c>
      <c r="E235" s="32" t="s">
        <v>285</v>
      </c>
      <c r="F235" s="105"/>
      <c r="G235" s="49"/>
      <c r="H235" s="49">
        <v>198068.58</v>
      </c>
      <c r="I235" s="27">
        <f>I236</f>
        <v>220000</v>
      </c>
      <c r="J235" s="27">
        <f t="shared" si="15"/>
        <v>220000</v>
      </c>
      <c r="K235" s="49"/>
      <c r="L235" s="28">
        <f t="shared" si="16"/>
        <v>222651.578787</v>
      </c>
      <c r="M235" s="28">
        <f t="shared" si="19"/>
        <v>222651.578787</v>
      </c>
      <c r="N235" s="49"/>
      <c r="O235" s="28">
        <f t="shared" si="17"/>
        <v>222920.06814950443</v>
      </c>
      <c r="P235" s="28">
        <f t="shared" si="18"/>
        <v>222920.06814950443</v>
      </c>
      <c r="Q235" s="42"/>
    </row>
    <row r="236" spans="1:17" ht="22.5">
      <c r="A236" s="35" t="s">
        <v>210</v>
      </c>
      <c r="B236" s="25" t="s">
        <v>62</v>
      </c>
      <c r="C236" s="31" t="s">
        <v>113</v>
      </c>
      <c r="D236" s="33" t="s">
        <v>66</v>
      </c>
      <c r="E236" s="32" t="s">
        <v>285</v>
      </c>
      <c r="F236" s="89" t="s">
        <v>281</v>
      </c>
      <c r="G236" s="49"/>
      <c r="H236" s="49"/>
      <c r="I236" s="38">
        <v>220000</v>
      </c>
      <c r="J236" s="27">
        <f t="shared" si="15"/>
        <v>220000</v>
      </c>
      <c r="K236" s="49"/>
      <c r="L236" s="28">
        <f t="shared" si="16"/>
        <v>222651.578787</v>
      </c>
      <c r="M236" s="28">
        <f t="shared" si="19"/>
        <v>222651.578787</v>
      </c>
      <c r="N236" s="49"/>
      <c r="O236" s="28">
        <f t="shared" si="17"/>
        <v>222920.06814950443</v>
      </c>
      <c r="P236" s="28">
        <f t="shared" si="18"/>
        <v>222920.06814950443</v>
      </c>
      <c r="Q236" s="42"/>
    </row>
    <row r="237" spans="1:17" ht="12.75">
      <c r="A237" s="35" t="s">
        <v>121</v>
      </c>
      <c r="B237" s="25" t="s">
        <v>62</v>
      </c>
      <c r="C237" s="31" t="s">
        <v>113</v>
      </c>
      <c r="D237" s="33" t="s">
        <v>67</v>
      </c>
      <c r="E237" s="32"/>
      <c r="F237" s="89"/>
      <c r="G237" s="54">
        <v>22076539.23</v>
      </c>
      <c r="H237" s="54">
        <v>31738980.66</v>
      </c>
      <c r="I237" s="27">
        <f>I238+I240+I245+I248+I250</f>
        <v>23575000</v>
      </c>
      <c r="J237" s="27">
        <f t="shared" si="15"/>
        <v>23575000</v>
      </c>
      <c r="K237" s="54"/>
      <c r="L237" s="28">
        <f t="shared" si="16"/>
        <v>23859140.77228875</v>
      </c>
      <c r="M237" s="28">
        <f t="shared" si="19"/>
        <v>23859140.77228875</v>
      </c>
      <c r="N237" s="54"/>
      <c r="O237" s="28">
        <f t="shared" si="17"/>
        <v>23887911.848293487</v>
      </c>
      <c r="P237" s="28">
        <f t="shared" si="18"/>
        <v>23887911.848293487</v>
      </c>
      <c r="Q237" s="42"/>
    </row>
    <row r="238" spans="1:17" ht="56.25">
      <c r="A238" s="35" t="s">
        <v>150</v>
      </c>
      <c r="B238" s="25" t="s">
        <v>62</v>
      </c>
      <c r="C238" s="39" t="s">
        <v>113</v>
      </c>
      <c r="D238" s="101" t="s">
        <v>67</v>
      </c>
      <c r="E238" s="32" t="s">
        <v>286</v>
      </c>
      <c r="F238" s="100"/>
      <c r="G238" s="27">
        <v>15896278.45</v>
      </c>
      <c r="H238" s="27">
        <v>17881000</v>
      </c>
      <c r="I238" s="27">
        <f>I239</f>
        <v>17948000</v>
      </c>
      <c r="J238" s="27">
        <f t="shared" si="15"/>
        <v>17948000</v>
      </c>
      <c r="K238" s="27"/>
      <c r="L238" s="28">
        <f t="shared" si="16"/>
        <v>18164320.6184958</v>
      </c>
      <c r="M238" s="28">
        <f t="shared" si="19"/>
        <v>18164320.6184958</v>
      </c>
      <c r="N238" s="27"/>
      <c r="O238" s="28">
        <f t="shared" si="17"/>
        <v>18186224.468851388</v>
      </c>
      <c r="P238" s="28">
        <f t="shared" si="18"/>
        <v>18186224.468851388</v>
      </c>
      <c r="Q238" s="42"/>
    </row>
    <row r="239" spans="1:17" ht="22.5">
      <c r="A239" s="35" t="s">
        <v>210</v>
      </c>
      <c r="B239" s="25" t="s">
        <v>62</v>
      </c>
      <c r="C239" s="39" t="s">
        <v>113</v>
      </c>
      <c r="D239" s="101" t="s">
        <v>67</v>
      </c>
      <c r="E239" s="32" t="s">
        <v>286</v>
      </c>
      <c r="F239" s="100" t="s">
        <v>281</v>
      </c>
      <c r="G239" s="27"/>
      <c r="H239" s="27"/>
      <c r="I239" s="27">
        <v>17948000</v>
      </c>
      <c r="J239" s="27">
        <f t="shared" si="15"/>
        <v>17948000</v>
      </c>
      <c r="K239" s="27"/>
      <c r="L239" s="28">
        <f t="shared" si="16"/>
        <v>18164320.6184958</v>
      </c>
      <c r="M239" s="28">
        <f t="shared" si="19"/>
        <v>18164320.6184958</v>
      </c>
      <c r="N239" s="27"/>
      <c r="O239" s="28">
        <f t="shared" si="17"/>
        <v>18186224.468851388</v>
      </c>
      <c r="P239" s="28">
        <f t="shared" si="18"/>
        <v>18186224.468851388</v>
      </c>
      <c r="Q239" s="42"/>
    </row>
    <row r="240" spans="1:17" ht="22.5">
      <c r="A240" s="80" t="s">
        <v>122</v>
      </c>
      <c r="B240" s="25" t="s">
        <v>62</v>
      </c>
      <c r="C240" s="39" t="s">
        <v>113</v>
      </c>
      <c r="D240" s="101" t="s">
        <v>67</v>
      </c>
      <c r="E240" s="32" t="s">
        <v>287</v>
      </c>
      <c r="F240" s="100"/>
      <c r="G240" s="27">
        <v>612000</v>
      </c>
      <c r="H240" s="27">
        <v>688000</v>
      </c>
      <c r="I240" s="27">
        <f>SUM(I241:I244)</f>
        <v>590000</v>
      </c>
      <c r="J240" s="27">
        <f t="shared" si="15"/>
        <v>590000</v>
      </c>
      <c r="K240" s="27"/>
      <c r="L240" s="28">
        <f t="shared" si="16"/>
        <v>597111.0522014999</v>
      </c>
      <c r="M240" s="28">
        <f t="shared" si="19"/>
        <v>597111.0522014999</v>
      </c>
      <c r="N240" s="27"/>
      <c r="O240" s="28">
        <f t="shared" si="17"/>
        <v>597831.0918554891</v>
      </c>
      <c r="P240" s="28">
        <f t="shared" si="18"/>
        <v>597831.0918554891</v>
      </c>
      <c r="Q240" s="42"/>
    </row>
    <row r="241" spans="1:17" ht="22.5">
      <c r="A241" s="36" t="s">
        <v>165</v>
      </c>
      <c r="B241" s="25" t="s">
        <v>62</v>
      </c>
      <c r="C241" s="31" t="s">
        <v>113</v>
      </c>
      <c r="D241" s="33" t="s">
        <v>67</v>
      </c>
      <c r="E241" s="32" t="s">
        <v>287</v>
      </c>
      <c r="F241" s="89" t="s">
        <v>218</v>
      </c>
      <c r="G241" s="49"/>
      <c r="H241" s="49"/>
      <c r="I241" s="27">
        <v>500000</v>
      </c>
      <c r="J241" s="27">
        <f t="shared" si="15"/>
        <v>500000</v>
      </c>
      <c r="K241" s="49"/>
      <c r="L241" s="28">
        <f t="shared" si="16"/>
        <v>506026.315425</v>
      </c>
      <c r="M241" s="28">
        <f t="shared" si="19"/>
        <v>506026.315425</v>
      </c>
      <c r="N241" s="49"/>
      <c r="O241" s="28">
        <f t="shared" si="17"/>
        <v>506636.5185216009</v>
      </c>
      <c r="P241" s="28">
        <f t="shared" si="18"/>
        <v>506636.5185216009</v>
      </c>
      <c r="Q241" s="42"/>
    </row>
    <row r="242" spans="1:17" ht="12.75">
      <c r="A242" s="36" t="s">
        <v>166</v>
      </c>
      <c r="B242" s="25" t="s">
        <v>62</v>
      </c>
      <c r="C242" s="31" t="s">
        <v>219</v>
      </c>
      <c r="D242" s="33" t="s">
        <v>67</v>
      </c>
      <c r="E242" s="32" t="s">
        <v>287</v>
      </c>
      <c r="F242" s="89" t="s">
        <v>220</v>
      </c>
      <c r="G242" s="49"/>
      <c r="H242" s="49"/>
      <c r="I242" s="27">
        <v>20000</v>
      </c>
      <c r="J242" s="27">
        <f t="shared" si="15"/>
        <v>20000</v>
      </c>
      <c r="K242" s="49"/>
      <c r="L242" s="28">
        <f t="shared" si="16"/>
        <v>20241.052616999998</v>
      </c>
      <c r="M242" s="28">
        <f t="shared" si="19"/>
        <v>20241.052616999998</v>
      </c>
      <c r="N242" s="49"/>
      <c r="O242" s="28">
        <f t="shared" si="17"/>
        <v>20265.460740864037</v>
      </c>
      <c r="P242" s="28">
        <f t="shared" si="18"/>
        <v>20265.460740864037</v>
      </c>
      <c r="Q242" s="42"/>
    </row>
    <row r="243" spans="1:17" ht="22.5">
      <c r="A243" s="36" t="s">
        <v>167</v>
      </c>
      <c r="B243" s="25" t="s">
        <v>62</v>
      </c>
      <c r="C243" s="31" t="s">
        <v>219</v>
      </c>
      <c r="D243" s="33" t="s">
        <v>67</v>
      </c>
      <c r="E243" s="32" t="s">
        <v>287</v>
      </c>
      <c r="F243" s="89" t="s">
        <v>221</v>
      </c>
      <c r="G243" s="49"/>
      <c r="H243" s="49"/>
      <c r="I243" s="27">
        <v>10000</v>
      </c>
      <c r="J243" s="27">
        <f t="shared" si="15"/>
        <v>10000</v>
      </c>
      <c r="K243" s="49"/>
      <c r="L243" s="28">
        <f t="shared" si="16"/>
        <v>10120.526308499999</v>
      </c>
      <c r="M243" s="28">
        <f t="shared" si="19"/>
        <v>10120.526308499999</v>
      </c>
      <c r="N243" s="49"/>
      <c r="O243" s="28">
        <f t="shared" si="17"/>
        <v>10132.730370432018</v>
      </c>
      <c r="P243" s="28">
        <f t="shared" si="18"/>
        <v>10132.730370432018</v>
      </c>
      <c r="Q243" s="42"/>
    </row>
    <row r="244" spans="1:17" ht="22.5">
      <c r="A244" s="36" t="s">
        <v>163</v>
      </c>
      <c r="B244" s="25" t="s">
        <v>62</v>
      </c>
      <c r="C244" s="31" t="s">
        <v>64</v>
      </c>
      <c r="D244" s="33" t="s">
        <v>67</v>
      </c>
      <c r="E244" s="32" t="s">
        <v>287</v>
      </c>
      <c r="F244" s="89" t="s">
        <v>216</v>
      </c>
      <c r="G244" s="49"/>
      <c r="H244" s="49"/>
      <c r="I244" s="27">
        <v>60000</v>
      </c>
      <c r="J244" s="27">
        <f t="shared" si="15"/>
        <v>60000</v>
      </c>
      <c r="K244" s="49"/>
      <c r="L244" s="28">
        <f t="shared" si="16"/>
        <v>60723.157850999996</v>
      </c>
      <c r="M244" s="28">
        <f t="shared" si="19"/>
        <v>60723.157850999996</v>
      </c>
      <c r="N244" s="49"/>
      <c r="O244" s="28">
        <f t="shared" si="17"/>
        <v>60796.38222259211</v>
      </c>
      <c r="P244" s="28">
        <f t="shared" si="18"/>
        <v>60796.38222259211</v>
      </c>
      <c r="Q244" s="42"/>
    </row>
    <row r="245" spans="1:17" ht="45">
      <c r="A245" s="35" t="s">
        <v>123</v>
      </c>
      <c r="B245" s="25" t="s">
        <v>62</v>
      </c>
      <c r="C245" s="39" t="s">
        <v>113</v>
      </c>
      <c r="D245" s="101" t="s">
        <v>67</v>
      </c>
      <c r="E245" s="32" t="s">
        <v>288</v>
      </c>
      <c r="F245" s="100"/>
      <c r="G245" s="49">
        <v>2530567.21</v>
      </c>
      <c r="H245" s="49">
        <v>2494674.23</v>
      </c>
      <c r="I245" s="27">
        <f>I246+I247</f>
        <v>2975000</v>
      </c>
      <c r="J245" s="27">
        <f t="shared" si="15"/>
        <v>2975000</v>
      </c>
      <c r="K245" s="49"/>
      <c r="L245" s="28">
        <f t="shared" si="16"/>
        <v>3010856.57677875</v>
      </c>
      <c r="M245" s="28">
        <f t="shared" si="19"/>
        <v>3010856.57677875</v>
      </c>
      <c r="N245" s="49"/>
      <c r="O245" s="28">
        <f t="shared" si="17"/>
        <v>3014487.285203526</v>
      </c>
      <c r="P245" s="28">
        <f t="shared" si="18"/>
        <v>3014487.285203526</v>
      </c>
      <c r="Q245" s="42"/>
    </row>
    <row r="246" spans="1:17" ht="22.5">
      <c r="A246" s="35" t="s">
        <v>210</v>
      </c>
      <c r="B246" s="25" t="s">
        <v>62</v>
      </c>
      <c r="C246" s="39" t="s">
        <v>113</v>
      </c>
      <c r="D246" s="101" t="s">
        <v>67</v>
      </c>
      <c r="E246" s="32" t="s">
        <v>288</v>
      </c>
      <c r="F246" s="100" t="s">
        <v>281</v>
      </c>
      <c r="G246" s="49"/>
      <c r="H246" s="49"/>
      <c r="I246" s="27">
        <v>2875000</v>
      </c>
      <c r="J246" s="27">
        <f t="shared" si="15"/>
        <v>2875000</v>
      </c>
      <c r="K246" s="49"/>
      <c r="L246" s="28">
        <f t="shared" si="16"/>
        <v>2909651.3136937497</v>
      </c>
      <c r="M246" s="28">
        <f t="shared" si="19"/>
        <v>2909651.3136937497</v>
      </c>
      <c r="N246" s="49"/>
      <c r="O246" s="28">
        <f t="shared" si="17"/>
        <v>2913159.9814992053</v>
      </c>
      <c r="P246" s="28">
        <f t="shared" si="18"/>
        <v>2913159.9814992053</v>
      </c>
      <c r="Q246" s="42"/>
    </row>
    <row r="247" spans="1:17" ht="12.75">
      <c r="A247" s="35" t="s">
        <v>148</v>
      </c>
      <c r="B247" s="25" t="s">
        <v>62</v>
      </c>
      <c r="C247" s="39" t="s">
        <v>289</v>
      </c>
      <c r="D247" s="101" t="s">
        <v>67</v>
      </c>
      <c r="E247" s="32" t="s">
        <v>288</v>
      </c>
      <c r="F247" s="100" t="s">
        <v>149</v>
      </c>
      <c r="G247" s="56"/>
      <c r="H247" s="56"/>
      <c r="I247" s="27">
        <v>100000</v>
      </c>
      <c r="J247" s="27">
        <f t="shared" si="15"/>
        <v>100000</v>
      </c>
      <c r="K247" s="56"/>
      <c r="L247" s="28">
        <f t="shared" si="16"/>
        <v>101205.263085</v>
      </c>
      <c r="M247" s="28">
        <f t="shared" si="19"/>
        <v>101205.263085</v>
      </c>
      <c r="N247" s="56"/>
      <c r="O247" s="28">
        <f t="shared" si="17"/>
        <v>101327.30370432019</v>
      </c>
      <c r="P247" s="28">
        <f t="shared" si="18"/>
        <v>101327.30370432019</v>
      </c>
      <c r="Q247" s="42"/>
    </row>
    <row r="248" spans="1:17" ht="45">
      <c r="A248" s="81" t="s">
        <v>124</v>
      </c>
      <c r="B248" s="25" t="s">
        <v>62</v>
      </c>
      <c r="C248" s="106" t="s">
        <v>113</v>
      </c>
      <c r="D248" s="107" t="s">
        <v>66</v>
      </c>
      <c r="E248" s="52" t="s">
        <v>290</v>
      </c>
      <c r="F248" s="103"/>
      <c r="G248" s="49">
        <v>1561828</v>
      </c>
      <c r="H248" s="49">
        <v>8972172</v>
      </c>
      <c r="I248" s="49">
        <f>I249+I250</f>
        <v>2062000</v>
      </c>
      <c r="J248" s="27">
        <f t="shared" si="15"/>
        <v>2062000</v>
      </c>
      <c r="K248" s="49"/>
      <c r="L248" s="28">
        <f t="shared" si="16"/>
        <v>2086852.5248127</v>
      </c>
      <c r="M248" s="28">
        <f t="shared" si="19"/>
        <v>2086852.5248127</v>
      </c>
      <c r="N248" s="49"/>
      <c r="O248" s="28">
        <f t="shared" si="17"/>
        <v>2089369.0023830824</v>
      </c>
      <c r="P248" s="28">
        <f t="shared" si="18"/>
        <v>2089369.0023830824</v>
      </c>
      <c r="Q248" s="42"/>
    </row>
    <row r="249" spans="1:17" ht="22.5">
      <c r="A249" s="36" t="s">
        <v>163</v>
      </c>
      <c r="B249" s="25" t="s">
        <v>62</v>
      </c>
      <c r="C249" s="106" t="s">
        <v>113</v>
      </c>
      <c r="D249" s="107" t="s">
        <v>66</v>
      </c>
      <c r="E249" s="52" t="s">
        <v>290</v>
      </c>
      <c r="F249" s="103" t="s">
        <v>216</v>
      </c>
      <c r="G249" s="49"/>
      <c r="H249" s="49"/>
      <c r="I249" s="49">
        <v>2062000</v>
      </c>
      <c r="J249" s="27">
        <f t="shared" si="15"/>
        <v>2062000</v>
      </c>
      <c r="K249" s="49"/>
      <c r="L249" s="28">
        <f t="shared" si="16"/>
        <v>2086852.5248127</v>
      </c>
      <c r="M249" s="28">
        <f t="shared" si="19"/>
        <v>2086852.5248127</v>
      </c>
      <c r="N249" s="49"/>
      <c r="O249" s="28">
        <f t="shared" si="17"/>
        <v>2089369.0023830824</v>
      </c>
      <c r="P249" s="28">
        <f t="shared" si="18"/>
        <v>2089369.0023830824</v>
      </c>
      <c r="Q249" s="42"/>
    </row>
    <row r="250" spans="1:17" ht="22.5">
      <c r="A250" s="80" t="s">
        <v>125</v>
      </c>
      <c r="B250" s="25" t="s">
        <v>62</v>
      </c>
      <c r="C250" s="39" t="s">
        <v>113</v>
      </c>
      <c r="D250" s="101" t="s">
        <v>67</v>
      </c>
      <c r="E250" s="32" t="s">
        <v>291</v>
      </c>
      <c r="F250" s="100"/>
      <c r="G250" s="49">
        <v>1475865.57</v>
      </c>
      <c r="H250" s="49">
        <v>1703134.43</v>
      </c>
      <c r="I250" s="27">
        <f>I251</f>
        <v>0</v>
      </c>
      <c r="J250" s="27">
        <f t="shared" si="15"/>
        <v>0</v>
      </c>
      <c r="K250" s="49"/>
      <c r="L250" s="28">
        <f t="shared" si="16"/>
        <v>0</v>
      </c>
      <c r="M250" s="28">
        <f t="shared" si="19"/>
        <v>0</v>
      </c>
      <c r="N250" s="49"/>
      <c r="O250" s="28">
        <f t="shared" si="17"/>
        <v>0</v>
      </c>
      <c r="P250" s="28">
        <f t="shared" si="18"/>
        <v>0</v>
      </c>
      <c r="Q250" s="42"/>
    </row>
    <row r="251" spans="1:17" ht="22.5">
      <c r="A251" s="36" t="s">
        <v>163</v>
      </c>
      <c r="B251" s="25" t="s">
        <v>62</v>
      </c>
      <c r="C251" s="39" t="s">
        <v>113</v>
      </c>
      <c r="D251" s="101" t="s">
        <v>67</v>
      </c>
      <c r="E251" s="32" t="s">
        <v>291</v>
      </c>
      <c r="F251" s="100" t="s">
        <v>216</v>
      </c>
      <c r="G251" s="49"/>
      <c r="H251" s="49"/>
      <c r="I251" s="27"/>
      <c r="J251" s="27">
        <f t="shared" si="15"/>
        <v>0</v>
      </c>
      <c r="K251" s="49"/>
      <c r="L251" s="28">
        <f t="shared" si="16"/>
        <v>0</v>
      </c>
      <c r="M251" s="28">
        <f t="shared" si="19"/>
        <v>0</v>
      </c>
      <c r="N251" s="49"/>
      <c r="O251" s="28">
        <f t="shared" si="17"/>
        <v>0</v>
      </c>
      <c r="P251" s="28">
        <f t="shared" si="18"/>
        <v>0</v>
      </c>
      <c r="Q251" s="42"/>
    </row>
    <row r="252" spans="1:17" ht="12.75">
      <c r="A252" s="35" t="s">
        <v>148</v>
      </c>
      <c r="B252" s="25" t="s">
        <v>62</v>
      </c>
      <c r="C252" s="39" t="s">
        <v>113</v>
      </c>
      <c r="D252" s="101" t="s">
        <v>67</v>
      </c>
      <c r="E252" s="32" t="s">
        <v>291</v>
      </c>
      <c r="F252" s="100" t="s">
        <v>149</v>
      </c>
      <c r="G252" s="49"/>
      <c r="H252" s="49"/>
      <c r="I252" s="27"/>
      <c r="J252" s="27">
        <f t="shared" si="15"/>
        <v>0</v>
      </c>
      <c r="K252" s="49"/>
      <c r="L252" s="28">
        <f t="shared" si="16"/>
        <v>0</v>
      </c>
      <c r="M252" s="28">
        <f t="shared" si="19"/>
        <v>0</v>
      </c>
      <c r="N252" s="49"/>
      <c r="O252" s="28">
        <f t="shared" si="17"/>
        <v>0</v>
      </c>
      <c r="P252" s="28">
        <f t="shared" si="18"/>
        <v>0</v>
      </c>
      <c r="Q252" s="42"/>
    </row>
    <row r="253" spans="1:17" ht="12.75">
      <c r="A253" s="82" t="s">
        <v>126</v>
      </c>
      <c r="B253" s="25" t="s">
        <v>62</v>
      </c>
      <c r="C253" s="39" t="s">
        <v>77</v>
      </c>
      <c r="D253" s="101"/>
      <c r="E253" s="32"/>
      <c r="F253" s="100"/>
      <c r="G253" s="49">
        <v>401826.95</v>
      </c>
      <c r="H253" s="49">
        <v>336000</v>
      </c>
      <c r="I253" s="27">
        <f>I254</f>
        <v>350000</v>
      </c>
      <c r="J253" s="27">
        <f t="shared" si="15"/>
        <v>350000</v>
      </c>
      <c r="K253" s="49"/>
      <c r="L253" s="28">
        <f t="shared" si="16"/>
        <v>354218.4207975</v>
      </c>
      <c r="M253" s="28">
        <f t="shared" si="19"/>
        <v>354218.4207975</v>
      </c>
      <c r="N253" s="49"/>
      <c r="O253" s="28">
        <f t="shared" si="17"/>
        <v>354645.56296512065</v>
      </c>
      <c r="P253" s="28">
        <f t="shared" si="18"/>
        <v>354645.56296512065</v>
      </c>
      <c r="Q253" s="42"/>
    </row>
    <row r="254" spans="1:17" ht="12.75">
      <c r="A254" s="64" t="s">
        <v>127</v>
      </c>
      <c r="B254" s="25" t="s">
        <v>62</v>
      </c>
      <c r="C254" s="26" t="s">
        <v>77</v>
      </c>
      <c r="D254" s="101" t="s">
        <v>73</v>
      </c>
      <c r="E254" s="32"/>
      <c r="F254" s="100"/>
      <c r="G254" s="49">
        <v>155159.95</v>
      </c>
      <c r="H254" s="49">
        <v>336000</v>
      </c>
      <c r="I254" s="27">
        <f>I255</f>
        <v>350000</v>
      </c>
      <c r="J254" s="27">
        <f t="shared" si="15"/>
        <v>350000</v>
      </c>
      <c r="K254" s="49"/>
      <c r="L254" s="28">
        <f t="shared" si="16"/>
        <v>354218.4207975</v>
      </c>
      <c r="M254" s="28">
        <f t="shared" si="19"/>
        <v>354218.4207975</v>
      </c>
      <c r="N254" s="49"/>
      <c r="O254" s="28">
        <f t="shared" si="17"/>
        <v>354645.56296512065</v>
      </c>
      <c r="P254" s="28">
        <f t="shared" si="18"/>
        <v>354645.56296512065</v>
      </c>
      <c r="Q254" s="42"/>
    </row>
    <row r="255" spans="1:17" ht="22.5">
      <c r="A255" s="35" t="s">
        <v>128</v>
      </c>
      <c r="B255" s="25" t="s">
        <v>62</v>
      </c>
      <c r="C255" s="104" t="s">
        <v>77</v>
      </c>
      <c r="D255" s="37" t="s">
        <v>73</v>
      </c>
      <c r="E255" s="32" t="s">
        <v>292</v>
      </c>
      <c r="F255" s="105"/>
      <c r="G255" s="49">
        <v>155159.95</v>
      </c>
      <c r="H255" s="49">
        <v>336000</v>
      </c>
      <c r="I255" s="27">
        <f>I256</f>
        <v>350000</v>
      </c>
      <c r="J255" s="27">
        <f t="shared" si="15"/>
        <v>350000</v>
      </c>
      <c r="K255" s="49"/>
      <c r="L255" s="28">
        <f t="shared" si="16"/>
        <v>354218.4207975</v>
      </c>
      <c r="M255" s="28">
        <f t="shared" si="19"/>
        <v>354218.4207975</v>
      </c>
      <c r="N255" s="49"/>
      <c r="O255" s="28">
        <f t="shared" si="17"/>
        <v>354645.56296512065</v>
      </c>
      <c r="P255" s="28">
        <f t="shared" si="18"/>
        <v>354645.56296512065</v>
      </c>
      <c r="Q255" s="42"/>
    </row>
    <row r="256" spans="1:17" ht="22.5">
      <c r="A256" s="36" t="s">
        <v>163</v>
      </c>
      <c r="B256" s="25" t="s">
        <v>62</v>
      </c>
      <c r="C256" s="31" t="s">
        <v>77</v>
      </c>
      <c r="D256" s="33" t="s">
        <v>73</v>
      </c>
      <c r="E256" s="32" t="s">
        <v>292</v>
      </c>
      <c r="F256" s="89" t="s">
        <v>216</v>
      </c>
      <c r="G256" s="49"/>
      <c r="H256" s="49"/>
      <c r="I256" s="38">
        <v>350000</v>
      </c>
      <c r="J256" s="27">
        <f t="shared" si="15"/>
        <v>350000</v>
      </c>
      <c r="K256" s="49"/>
      <c r="L256" s="28">
        <f t="shared" si="16"/>
        <v>354218.4207975</v>
      </c>
      <c r="M256" s="28">
        <f t="shared" si="19"/>
        <v>354218.4207975</v>
      </c>
      <c r="N256" s="49"/>
      <c r="O256" s="28">
        <f t="shared" si="17"/>
        <v>354645.56296512065</v>
      </c>
      <c r="P256" s="28">
        <f t="shared" si="18"/>
        <v>354645.56296512065</v>
      </c>
      <c r="Q256" s="42"/>
    </row>
    <row r="257" spans="1:17" ht="12.75">
      <c r="A257" s="67" t="s">
        <v>129</v>
      </c>
      <c r="B257" s="25" t="s">
        <v>62</v>
      </c>
      <c r="C257" s="26" t="s">
        <v>89</v>
      </c>
      <c r="D257" s="101"/>
      <c r="E257" s="32"/>
      <c r="F257" s="100"/>
      <c r="G257" s="49">
        <v>585983</v>
      </c>
      <c r="H257" s="49">
        <v>600000</v>
      </c>
      <c r="I257" s="27">
        <f>I258</f>
        <v>600000</v>
      </c>
      <c r="J257" s="27">
        <f t="shared" si="15"/>
        <v>600000</v>
      </c>
      <c r="K257" s="49"/>
      <c r="L257" s="28">
        <f t="shared" si="16"/>
        <v>607231.57851</v>
      </c>
      <c r="M257" s="28">
        <f t="shared" si="19"/>
        <v>607231.57851</v>
      </c>
      <c r="N257" s="49"/>
      <c r="O257" s="28">
        <f t="shared" si="17"/>
        <v>607963.8222259212</v>
      </c>
      <c r="P257" s="28">
        <f t="shared" si="18"/>
        <v>607963.8222259212</v>
      </c>
      <c r="Q257" s="42"/>
    </row>
    <row r="258" spans="1:17" ht="12.75">
      <c r="A258" s="64" t="s">
        <v>130</v>
      </c>
      <c r="B258" s="25" t="s">
        <v>62</v>
      </c>
      <c r="C258" s="26" t="s">
        <v>89</v>
      </c>
      <c r="D258" s="101" t="s">
        <v>69</v>
      </c>
      <c r="E258" s="32"/>
      <c r="F258" s="100"/>
      <c r="G258" s="49">
        <v>585983</v>
      </c>
      <c r="H258" s="49">
        <v>600000</v>
      </c>
      <c r="I258" s="27">
        <f>I259</f>
        <v>600000</v>
      </c>
      <c r="J258" s="27">
        <f t="shared" si="15"/>
        <v>600000</v>
      </c>
      <c r="K258" s="49"/>
      <c r="L258" s="28">
        <f t="shared" si="16"/>
        <v>607231.57851</v>
      </c>
      <c r="M258" s="28">
        <f t="shared" si="19"/>
        <v>607231.57851</v>
      </c>
      <c r="N258" s="49"/>
      <c r="O258" s="28">
        <f t="shared" si="17"/>
        <v>607963.8222259212</v>
      </c>
      <c r="P258" s="28">
        <f t="shared" si="18"/>
        <v>607963.8222259212</v>
      </c>
      <c r="Q258" s="42"/>
    </row>
    <row r="259" spans="1:17" ht="22.5">
      <c r="A259" s="68" t="s">
        <v>131</v>
      </c>
      <c r="B259" s="25" t="s">
        <v>62</v>
      </c>
      <c r="C259" s="90" t="s">
        <v>89</v>
      </c>
      <c r="D259" s="33" t="s">
        <v>69</v>
      </c>
      <c r="E259" s="32" t="s">
        <v>293</v>
      </c>
      <c r="F259" s="89"/>
      <c r="G259" s="49">
        <v>585983</v>
      </c>
      <c r="H259" s="49">
        <v>600000</v>
      </c>
      <c r="I259" s="27">
        <f>I260</f>
        <v>600000</v>
      </c>
      <c r="J259" s="27">
        <f t="shared" si="15"/>
        <v>600000</v>
      </c>
      <c r="K259" s="49"/>
      <c r="L259" s="28">
        <f t="shared" si="16"/>
        <v>607231.57851</v>
      </c>
      <c r="M259" s="28">
        <f t="shared" si="19"/>
        <v>607231.57851</v>
      </c>
      <c r="N259" s="49"/>
      <c r="O259" s="28">
        <f t="shared" si="17"/>
        <v>607963.8222259212</v>
      </c>
      <c r="P259" s="28">
        <f t="shared" si="18"/>
        <v>607963.8222259212</v>
      </c>
      <c r="Q259" s="42"/>
    </row>
    <row r="260" spans="1:17" ht="45">
      <c r="A260" s="30" t="s">
        <v>212</v>
      </c>
      <c r="B260" s="25" t="s">
        <v>62</v>
      </c>
      <c r="C260" s="31" t="s">
        <v>89</v>
      </c>
      <c r="D260" s="33" t="s">
        <v>69</v>
      </c>
      <c r="E260" s="32" t="s">
        <v>293</v>
      </c>
      <c r="F260" s="89" t="s">
        <v>294</v>
      </c>
      <c r="G260" s="49"/>
      <c r="H260" s="49"/>
      <c r="I260" s="38">
        <v>600000</v>
      </c>
      <c r="J260" s="27">
        <f t="shared" si="15"/>
        <v>600000</v>
      </c>
      <c r="K260" s="49"/>
      <c r="L260" s="28">
        <f t="shared" si="16"/>
        <v>607231.57851</v>
      </c>
      <c r="M260" s="28">
        <f t="shared" si="19"/>
        <v>607231.57851</v>
      </c>
      <c r="N260" s="49"/>
      <c r="O260" s="28">
        <f t="shared" si="17"/>
        <v>607963.8222259212</v>
      </c>
      <c r="P260" s="28">
        <f t="shared" si="18"/>
        <v>607963.8222259212</v>
      </c>
      <c r="Q260" s="42"/>
    </row>
    <row r="261" spans="1:17" ht="12.75">
      <c r="A261" s="67" t="s">
        <v>132</v>
      </c>
      <c r="B261" s="25" t="s">
        <v>62</v>
      </c>
      <c r="C261" s="31" t="s">
        <v>80</v>
      </c>
      <c r="D261" s="33"/>
      <c r="E261" s="32"/>
      <c r="F261" s="89"/>
      <c r="G261" s="49">
        <v>2304733.81</v>
      </c>
      <c r="H261" s="49">
        <v>2135000</v>
      </c>
      <c r="I261" s="38">
        <f>I262</f>
        <v>2000000</v>
      </c>
      <c r="J261" s="27">
        <f t="shared" si="15"/>
        <v>2000000</v>
      </c>
      <c r="K261" s="49"/>
      <c r="L261" s="28">
        <f t="shared" si="16"/>
        <v>2024105.2617</v>
      </c>
      <c r="M261" s="28">
        <f t="shared" si="19"/>
        <v>2024105.2617</v>
      </c>
      <c r="N261" s="49"/>
      <c r="O261" s="28">
        <f t="shared" si="17"/>
        <v>2026546.0740864037</v>
      </c>
      <c r="P261" s="28">
        <f t="shared" si="18"/>
        <v>2026546.0740864037</v>
      </c>
      <c r="Q261" s="42"/>
    </row>
    <row r="262" spans="1:17" ht="22.5">
      <c r="A262" s="64" t="s">
        <v>133</v>
      </c>
      <c r="B262" s="25" t="s">
        <v>62</v>
      </c>
      <c r="C262" s="31" t="s">
        <v>80</v>
      </c>
      <c r="D262" s="33" t="s">
        <v>64</v>
      </c>
      <c r="E262" s="32"/>
      <c r="F262" s="89"/>
      <c r="G262" s="49">
        <v>2304733.81</v>
      </c>
      <c r="H262" s="49">
        <v>2135000</v>
      </c>
      <c r="I262" s="38">
        <f>I263</f>
        <v>2000000</v>
      </c>
      <c r="J262" s="27">
        <f t="shared" si="15"/>
        <v>2000000</v>
      </c>
      <c r="K262" s="49"/>
      <c r="L262" s="28">
        <f t="shared" si="16"/>
        <v>2024105.2617</v>
      </c>
      <c r="M262" s="28">
        <f t="shared" si="19"/>
        <v>2024105.2617</v>
      </c>
      <c r="N262" s="49"/>
      <c r="O262" s="28">
        <f t="shared" si="17"/>
        <v>2026546.0740864037</v>
      </c>
      <c r="P262" s="28">
        <f t="shared" si="18"/>
        <v>2026546.0740864037</v>
      </c>
      <c r="Q262" s="42"/>
    </row>
    <row r="263" spans="1:17" ht="12.75">
      <c r="A263" s="64" t="s">
        <v>134</v>
      </c>
      <c r="B263" s="25" t="s">
        <v>62</v>
      </c>
      <c r="C263" s="31" t="s">
        <v>80</v>
      </c>
      <c r="D263" s="33" t="s">
        <v>64</v>
      </c>
      <c r="E263" s="32" t="s">
        <v>295</v>
      </c>
      <c r="F263" s="89"/>
      <c r="G263" s="49">
        <v>2304733.81</v>
      </c>
      <c r="H263" s="49">
        <v>2135000</v>
      </c>
      <c r="I263" s="38">
        <f>I264</f>
        <v>2000000</v>
      </c>
      <c r="J263" s="27">
        <f t="shared" si="15"/>
        <v>2000000</v>
      </c>
      <c r="K263" s="49"/>
      <c r="L263" s="28">
        <f t="shared" si="16"/>
        <v>2024105.2617</v>
      </c>
      <c r="M263" s="28">
        <f t="shared" si="19"/>
        <v>2024105.2617</v>
      </c>
      <c r="N263" s="49"/>
      <c r="O263" s="28">
        <f t="shared" si="17"/>
        <v>2026546.0740864037</v>
      </c>
      <c r="P263" s="28">
        <f t="shared" si="18"/>
        <v>2026546.0740864037</v>
      </c>
      <c r="Q263" s="42"/>
    </row>
    <row r="264" spans="1:17" ht="12.75">
      <c r="A264" s="64" t="s">
        <v>213</v>
      </c>
      <c r="B264" s="25" t="s">
        <v>62</v>
      </c>
      <c r="C264" s="31" t="s">
        <v>80</v>
      </c>
      <c r="D264" s="33" t="s">
        <v>64</v>
      </c>
      <c r="E264" s="32" t="s">
        <v>295</v>
      </c>
      <c r="F264" s="89" t="s">
        <v>296</v>
      </c>
      <c r="G264" s="49"/>
      <c r="H264" s="49"/>
      <c r="I264" s="38">
        <v>2000000</v>
      </c>
      <c r="J264" s="27">
        <f t="shared" si="15"/>
        <v>2000000</v>
      </c>
      <c r="K264" s="49"/>
      <c r="L264" s="28">
        <f t="shared" si="16"/>
        <v>2024105.2617</v>
      </c>
      <c r="M264" s="28">
        <f t="shared" si="19"/>
        <v>2024105.2617</v>
      </c>
      <c r="N264" s="49"/>
      <c r="O264" s="28">
        <f t="shared" si="17"/>
        <v>2026546.0740864037</v>
      </c>
      <c r="P264" s="28">
        <f t="shared" si="18"/>
        <v>2026546.0740864037</v>
      </c>
      <c r="Q264" s="42"/>
    </row>
    <row r="265" spans="1:17" ht="31.5">
      <c r="A265" s="67" t="s">
        <v>135</v>
      </c>
      <c r="B265" s="25" t="s">
        <v>62</v>
      </c>
      <c r="C265" s="90" t="s">
        <v>136</v>
      </c>
      <c r="D265" s="33"/>
      <c r="E265" s="32"/>
      <c r="F265" s="89"/>
      <c r="G265" s="56">
        <v>12614000</v>
      </c>
      <c r="H265" s="56">
        <v>12310000</v>
      </c>
      <c r="I265" s="27">
        <f>I266</f>
        <v>8384000</v>
      </c>
      <c r="J265" s="27">
        <f t="shared" si="15"/>
        <v>8384000</v>
      </c>
      <c r="K265" s="56"/>
      <c r="L265" s="28">
        <f t="shared" si="16"/>
        <v>8485049.2570464</v>
      </c>
      <c r="M265" s="28">
        <f t="shared" si="19"/>
        <v>8485049.2570464</v>
      </c>
      <c r="N265" s="56"/>
      <c r="O265" s="28">
        <f t="shared" si="17"/>
        <v>8495281.142570205</v>
      </c>
      <c r="P265" s="28">
        <f t="shared" si="18"/>
        <v>8495281.142570205</v>
      </c>
      <c r="Q265" s="42"/>
    </row>
    <row r="266" spans="1:17" ht="33.75">
      <c r="A266" s="35" t="s">
        <v>137</v>
      </c>
      <c r="B266" s="25" t="s">
        <v>62</v>
      </c>
      <c r="C266" s="108" t="s">
        <v>136</v>
      </c>
      <c r="D266" s="109" t="s">
        <v>64</v>
      </c>
      <c r="E266" s="32"/>
      <c r="F266" s="105"/>
      <c r="G266" s="49">
        <v>9049000</v>
      </c>
      <c r="H266" s="49">
        <v>9615000</v>
      </c>
      <c r="I266" s="27">
        <f>I267+I269</f>
        <v>8384000</v>
      </c>
      <c r="J266" s="27">
        <f t="shared" si="15"/>
        <v>8384000</v>
      </c>
      <c r="K266" s="49"/>
      <c r="L266" s="28">
        <f t="shared" si="16"/>
        <v>8485049.2570464</v>
      </c>
      <c r="M266" s="28">
        <f t="shared" si="19"/>
        <v>8485049.2570464</v>
      </c>
      <c r="N266" s="49"/>
      <c r="O266" s="28">
        <f t="shared" si="17"/>
        <v>8495281.142570205</v>
      </c>
      <c r="P266" s="28">
        <f t="shared" si="18"/>
        <v>8495281.142570205</v>
      </c>
      <c r="Q266" s="42"/>
    </row>
    <row r="267" spans="1:17" ht="12.75">
      <c r="A267" s="83" t="s">
        <v>138</v>
      </c>
      <c r="B267" s="25" t="s">
        <v>62</v>
      </c>
      <c r="C267" s="110" t="s">
        <v>136</v>
      </c>
      <c r="D267" s="110" t="s">
        <v>64</v>
      </c>
      <c r="E267" s="111" t="s">
        <v>297</v>
      </c>
      <c r="F267" s="89"/>
      <c r="G267" s="49">
        <v>3000000</v>
      </c>
      <c r="H267" s="49">
        <v>4000000</v>
      </c>
      <c r="I267" s="27">
        <f>I268</f>
        <v>4000000</v>
      </c>
      <c r="J267" s="27">
        <f t="shared" si="15"/>
        <v>4000000</v>
      </c>
      <c r="K267" s="49"/>
      <c r="L267" s="28">
        <f t="shared" si="16"/>
        <v>4048210.5234</v>
      </c>
      <c r="M267" s="28">
        <f t="shared" si="19"/>
        <v>4048210.5234</v>
      </c>
      <c r="N267" s="49"/>
      <c r="O267" s="28">
        <f t="shared" si="17"/>
        <v>4053092.1481728074</v>
      </c>
      <c r="P267" s="28">
        <f t="shared" si="18"/>
        <v>4053092.1481728074</v>
      </c>
      <c r="Q267" s="42"/>
    </row>
    <row r="268" spans="1:17" ht="12.75">
      <c r="A268" s="64" t="s">
        <v>214</v>
      </c>
      <c r="B268" s="25" t="s">
        <v>62</v>
      </c>
      <c r="C268" s="108" t="s">
        <v>136</v>
      </c>
      <c r="D268" s="37" t="s">
        <v>64</v>
      </c>
      <c r="E268" s="32" t="s">
        <v>297</v>
      </c>
      <c r="F268" s="105" t="s">
        <v>298</v>
      </c>
      <c r="G268" s="49"/>
      <c r="H268" s="49"/>
      <c r="I268" s="41">
        <v>4000000</v>
      </c>
      <c r="J268" s="27">
        <f t="shared" si="15"/>
        <v>4000000</v>
      </c>
      <c r="K268" s="49"/>
      <c r="L268" s="28">
        <f t="shared" si="16"/>
        <v>4048210.5234</v>
      </c>
      <c r="M268" s="28">
        <f t="shared" si="19"/>
        <v>4048210.5234</v>
      </c>
      <c r="N268" s="49"/>
      <c r="O268" s="28">
        <f t="shared" si="17"/>
        <v>4053092.1481728074</v>
      </c>
      <c r="P268" s="28">
        <f t="shared" si="18"/>
        <v>4053092.1481728074</v>
      </c>
      <c r="Q268" s="42"/>
    </row>
    <row r="269" spans="1:17" ht="22.5">
      <c r="A269" s="84" t="s">
        <v>139</v>
      </c>
      <c r="B269" s="25" t="s">
        <v>62</v>
      </c>
      <c r="C269" s="110" t="s">
        <v>136</v>
      </c>
      <c r="D269" s="110" t="s">
        <v>64</v>
      </c>
      <c r="E269" s="111" t="s">
        <v>299</v>
      </c>
      <c r="F269" s="89"/>
      <c r="G269" s="56">
        <v>6049000</v>
      </c>
      <c r="H269" s="56">
        <v>5615000</v>
      </c>
      <c r="I269" s="27">
        <f>I270</f>
        <v>4384000</v>
      </c>
      <c r="J269" s="27">
        <f t="shared" si="15"/>
        <v>4384000</v>
      </c>
      <c r="K269" s="56"/>
      <c r="L269" s="28">
        <f t="shared" si="16"/>
        <v>4436838.7336464</v>
      </c>
      <c r="M269" s="28">
        <f t="shared" si="19"/>
        <v>4436838.7336464</v>
      </c>
      <c r="N269" s="56"/>
      <c r="O269" s="28">
        <f t="shared" si="17"/>
        <v>4442188.994397397</v>
      </c>
      <c r="P269" s="28">
        <f t="shared" si="18"/>
        <v>4442188.994397397</v>
      </c>
      <c r="Q269" s="42"/>
    </row>
    <row r="270" spans="1:17" ht="13.5" thickBot="1">
      <c r="A270" s="65" t="s">
        <v>214</v>
      </c>
      <c r="B270" s="25" t="s">
        <v>62</v>
      </c>
      <c r="C270" s="112" t="s">
        <v>136</v>
      </c>
      <c r="D270" s="37" t="s">
        <v>64</v>
      </c>
      <c r="E270" s="32" t="s">
        <v>299</v>
      </c>
      <c r="F270" s="105" t="s">
        <v>298</v>
      </c>
      <c r="G270" s="56"/>
      <c r="H270" s="56"/>
      <c r="I270" s="41">
        <v>4384000</v>
      </c>
      <c r="J270" s="27">
        <f t="shared" si="15"/>
        <v>4384000</v>
      </c>
      <c r="K270" s="56"/>
      <c r="L270" s="28">
        <f t="shared" si="16"/>
        <v>4436838.7336464</v>
      </c>
      <c r="M270" s="28">
        <f t="shared" si="19"/>
        <v>4436838.7336464</v>
      </c>
      <c r="N270" s="56"/>
      <c r="O270" s="28">
        <f t="shared" si="17"/>
        <v>4442188.994397397</v>
      </c>
      <c r="P270" s="28">
        <f t="shared" si="18"/>
        <v>4442188.994397397</v>
      </c>
      <c r="Q270" s="42"/>
    </row>
    <row r="271" spans="1:17" ht="13.5" thickBot="1">
      <c r="A271" s="85" t="s">
        <v>140</v>
      </c>
      <c r="B271" s="25" t="s">
        <v>62</v>
      </c>
      <c r="C271" s="45"/>
      <c r="D271" s="115"/>
      <c r="E271" s="26"/>
      <c r="F271" s="116"/>
      <c r="G271" s="49">
        <v>402089296.5</v>
      </c>
      <c r="H271" s="49">
        <v>513210000</v>
      </c>
      <c r="I271" s="119">
        <v>382132000</v>
      </c>
      <c r="J271" s="27">
        <f t="shared" si="15"/>
        <v>382132000</v>
      </c>
      <c r="K271" s="49"/>
      <c r="L271" s="28">
        <f t="shared" si="16"/>
        <v>386737695.9319722</v>
      </c>
      <c r="M271" s="28">
        <f t="shared" si="19"/>
        <v>386737695.9319722</v>
      </c>
      <c r="N271" s="49"/>
      <c r="O271" s="28">
        <f t="shared" si="17"/>
        <v>387204052.19139284</v>
      </c>
      <c r="P271" s="28">
        <f t="shared" si="18"/>
        <v>387204052.19139284</v>
      </c>
      <c r="Q271" s="42"/>
    </row>
  </sheetData>
  <sheetProtection/>
  <mergeCells count="21">
    <mergeCell ref="Q10:Q12"/>
    <mergeCell ref="M10:M12"/>
    <mergeCell ref="N10:N12"/>
    <mergeCell ref="O10:O12"/>
    <mergeCell ref="E7:E12"/>
    <mergeCell ref="L10:L12"/>
    <mergeCell ref="A7:A12"/>
    <mergeCell ref="B7:B12"/>
    <mergeCell ref="C7:C12"/>
    <mergeCell ref="D7:D12"/>
    <mergeCell ref="F7:F12"/>
    <mergeCell ref="L9:N9"/>
    <mergeCell ref="I9:K9"/>
    <mergeCell ref="P10:P12"/>
    <mergeCell ref="G7:G12"/>
    <mergeCell ref="H7:H12"/>
    <mergeCell ref="I7:Q8"/>
    <mergeCell ref="O9:Q9"/>
    <mergeCell ref="I10:I12"/>
    <mergeCell ref="J10:J12"/>
    <mergeCell ref="K10:K12"/>
  </mergeCells>
  <printOptions/>
  <pageMargins left="0.23" right="0.17" top="0.17" bottom="0.17" header="0.17" footer="0.17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18.375" style="0" customWidth="1"/>
    <col min="2" max="2" width="12.00390625" style="0" hidden="1" customWidth="1"/>
    <col min="3" max="3" width="11.375" style="0" customWidth="1"/>
    <col min="4" max="5" width="11.25390625" style="0" customWidth="1"/>
    <col min="6" max="6" width="12.375" style="0" customWidth="1"/>
    <col min="7" max="7" width="11.25390625" style="0" customWidth="1"/>
    <col min="8" max="8" width="11.875" style="0" customWidth="1"/>
    <col min="11" max="11" width="12.375" style="0" customWidth="1"/>
    <col min="12" max="12" width="10.875" style="0" customWidth="1"/>
  </cols>
  <sheetData>
    <row r="1" ht="15.75">
      <c r="A1" s="3"/>
    </row>
    <row r="2" ht="15.75">
      <c r="H2" s="6" t="s">
        <v>16</v>
      </c>
    </row>
    <row r="3" ht="15.75">
      <c r="A3" s="3"/>
    </row>
    <row r="4" ht="15.75">
      <c r="A4" s="3"/>
    </row>
    <row r="5" spans="1:9" ht="14.25">
      <c r="A5" s="123" t="s">
        <v>304</v>
      </c>
      <c r="B5" s="124"/>
      <c r="C5" s="124"/>
      <c r="D5" s="124"/>
      <c r="E5" s="124"/>
      <c r="F5" s="124"/>
      <c r="G5" s="124"/>
      <c r="H5" s="124"/>
      <c r="I5" s="124"/>
    </row>
    <row r="6" ht="15.75">
      <c r="A6" s="6"/>
    </row>
    <row r="7" ht="16.5" thickBot="1">
      <c r="H7" s="6" t="s">
        <v>4</v>
      </c>
    </row>
    <row r="8" spans="1:14" ht="15.75">
      <c r="A8" s="160" t="s">
        <v>17</v>
      </c>
      <c r="B8" s="12">
        <v>2009</v>
      </c>
      <c r="C8" s="12">
        <v>2010</v>
      </c>
      <c r="D8" s="12">
        <v>2011</v>
      </c>
      <c r="E8" s="12">
        <v>2012</v>
      </c>
      <c r="F8" s="12" t="s">
        <v>20</v>
      </c>
      <c r="G8" s="12" t="s">
        <v>22</v>
      </c>
      <c r="H8" s="160" t="s">
        <v>152</v>
      </c>
      <c r="I8" s="160" t="s">
        <v>303</v>
      </c>
      <c r="K8" s="120"/>
      <c r="L8" s="121"/>
      <c r="M8" s="121"/>
      <c r="N8" s="120"/>
    </row>
    <row r="9" spans="1:14" ht="16.5" thickBot="1">
      <c r="A9" s="161"/>
      <c r="B9" s="13" t="s">
        <v>18</v>
      </c>
      <c r="C9" s="13" t="s">
        <v>19</v>
      </c>
      <c r="D9" s="13" t="s">
        <v>19</v>
      </c>
      <c r="E9" s="13" t="s">
        <v>300</v>
      </c>
      <c r="F9" s="13" t="s">
        <v>301</v>
      </c>
      <c r="G9" s="13" t="s">
        <v>302</v>
      </c>
      <c r="H9" s="161"/>
      <c r="I9" s="161"/>
      <c r="K9" s="120"/>
      <c r="L9" s="159"/>
      <c r="M9" s="159"/>
      <c r="N9" s="120"/>
    </row>
    <row r="10" spans="1:14" ht="16.5" thickBot="1">
      <c r="A10" s="14" t="s">
        <v>23</v>
      </c>
      <c r="B10" s="13"/>
      <c r="C10" s="13"/>
      <c r="D10" s="13"/>
      <c r="E10" s="13"/>
      <c r="F10" s="13"/>
      <c r="G10" s="13"/>
      <c r="H10" s="13"/>
      <c r="I10" s="13"/>
      <c r="K10" s="120"/>
      <c r="L10" s="159"/>
      <c r="M10" s="159"/>
      <c r="N10" s="120"/>
    </row>
    <row r="11" spans="1:14" ht="33.75" customHeight="1" thickBot="1">
      <c r="A11" s="15" t="s">
        <v>24</v>
      </c>
      <c r="B11" s="13">
        <v>100154</v>
      </c>
      <c r="C11" s="13">
        <v>101432</v>
      </c>
      <c r="D11" s="13">
        <v>104363</v>
      </c>
      <c r="E11" s="13">
        <v>121430</v>
      </c>
      <c r="F11" s="13">
        <v>144247</v>
      </c>
      <c r="G11" s="13">
        <v>120378</v>
      </c>
      <c r="H11" s="13">
        <v>121880</v>
      </c>
      <c r="I11" s="13">
        <v>123331</v>
      </c>
      <c r="K11" s="59"/>
      <c r="L11" s="122"/>
      <c r="M11" s="122"/>
      <c r="N11" s="120"/>
    </row>
    <row r="12" spans="1:12" ht="33" customHeight="1" thickBot="1">
      <c r="A12" s="15" t="s">
        <v>25</v>
      </c>
      <c r="B12" s="13">
        <v>260881</v>
      </c>
      <c r="C12" s="13">
        <v>236897</v>
      </c>
      <c r="D12" s="13">
        <v>309444</v>
      </c>
      <c r="E12" s="13">
        <v>277117</v>
      </c>
      <c r="F12" s="13">
        <v>353060</v>
      </c>
      <c r="G12" s="13">
        <v>251846</v>
      </c>
      <c r="H12" s="13">
        <v>256840</v>
      </c>
      <c r="I12" s="13">
        <v>257000</v>
      </c>
      <c r="K12" s="60"/>
      <c r="L12" s="60"/>
    </row>
    <row r="13" spans="1:12" ht="18" customHeight="1" thickBot="1">
      <c r="A13" s="14" t="s">
        <v>26</v>
      </c>
      <c r="B13" s="16">
        <v>361035</v>
      </c>
      <c r="C13" s="16">
        <v>338329</v>
      </c>
      <c r="D13" s="16">
        <f aca="true" t="shared" si="0" ref="D13:I13">D11+D12</f>
        <v>413807</v>
      </c>
      <c r="E13" s="16">
        <f t="shared" si="0"/>
        <v>398547</v>
      </c>
      <c r="F13" s="16">
        <f t="shared" si="0"/>
        <v>497307</v>
      </c>
      <c r="G13" s="16">
        <f t="shared" si="0"/>
        <v>372224</v>
      </c>
      <c r="H13" s="16">
        <f t="shared" si="0"/>
        <v>378720</v>
      </c>
      <c r="I13" s="16">
        <f t="shared" si="0"/>
        <v>380331</v>
      </c>
      <c r="K13" s="59"/>
      <c r="L13" s="59"/>
    </row>
    <row r="14" spans="1:12" ht="16.5" customHeight="1" thickBot="1">
      <c r="A14" s="14" t="s">
        <v>27</v>
      </c>
      <c r="B14" s="13"/>
      <c r="C14" s="13"/>
      <c r="D14" s="13"/>
      <c r="E14" s="13"/>
      <c r="F14" s="13"/>
      <c r="G14" s="13"/>
      <c r="H14" s="13"/>
      <c r="I14" s="13"/>
      <c r="K14" s="60"/>
      <c r="L14" s="60"/>
    </row>
    <row r="15" spans="1:12" ht="15" customHeight="1" thickBot="1">
      <c r="A15" s="15" t="s">
        <v>28</v>
      </c>
      <c r="B15" s="13"/>
      <c r="C15" s="13"/>
      <c r="D15" s="13"/>
      <c r="E15" s="13"/>
      <c r="F15" s="13"/>
      <c r="G15" s="13"/>
      <c r="H15" s="13"/>
      <c r="I15" s="13"/>
      <c r="K15" s="59"/>
      <c r="L15" s="59"/>
    </row>
    <row r="16" spans="1:12" ht="32.25" customHeight="1" thickBot="1">
      <c r="A16" s="15" t="s">
        <v>13</v>
      </c>
      <c r="B16" s="13">
        <v>202573</v>
      </c>
      <c r="C16" s="13">
        <v>200355</v>
      </c>
      <c r="D16" s="13">
        <v>236686</v>
      </c>
      <c r="E16" s="13">
        <v>212563</v>
      </c>
      <c r="F16" s="13">
        <v>191281</v>
      </c>
      <c r="G16" s="13">
        <v>202758</v>
      </c>
      <c r="H16" s="13">
        <v>214923</v>
      </c>
      <c r="I16" s="13">
        <v>215000</v>
      </c>
      <c r="K16" s="60"/>
      <c r="L16" s="60"/>
    </row>
    <row r="17" spans="1:9" ht="18.75" customHeight="1" thickBot="1">
      <c r="A17" s="14" t="s">
        <v>29</v>
      </c>
      <c r="B17" s="16">
        <v>362059</v>
      </c>
      <c r="C17" s="16">
        <v>349928</v>
      </c>
      <c r="D17" s="16">
        <v>427423</v>
      </c>
      <c r="E17" s="16">
        <v>402089</v>
      </c>
      <c r="F17" s="16">
        <v>513210</v>
      </c>
      <c r="G17" s="16">
        <v>382132</v>
      </c>
      <c r="H17" s="16">
        <v>386738</v>
      </c>
      <c r="I17" s="16">
        <v>387204</v>
      </c>
    </row>
    <row r="18" spans="1:9" ht="46.5" customHeight="1" thickBot="1">
      <c r="A18" s="14" t="s">
        <v>14</v>
      </c>
      <c r="B18" s="16">
        <v>-1024</v>
      </c>
      <c r="C18" s="16">
        <v>-11599</v>
      </c>
      <c r="D18" s="16">
        <v>-13617</v>
      </c>
      <c r="E18" s="16">
        <f>E13-E17</f>
        <v>-3542</v>
      </c>
      <c r="F18" s="16">
        <f>F13-F17</f>
        <v>-15903</v>
      </c>
      <c r="G18" s="16">
        <f>G13-G17</f>
        <v>-9908</v>
      </c>
      <c r="H18" s="16">
        <f>H13-H17</f>
        <v>-8018</v>
      </c>
      <c r="I18" s="16">
        <f>I13-I17</f>
        <v>-6873</v>
      </c>
    </row>
    <row r="19" spans="1:9" ht="162" customHeight="1" thickBot="1">
      <c r="A19" s="14" t="s">
        <v>30</v>
      </c>
      <c r="B19" s="16"/>
      <c r="C19" s="16">
        <v>6503</v>
      </c>
      <c r="D19" s="16">
        <v>38000</v>
      </c>
      <c r="E19" s="16">
        <v>49447</v>
      </c>
      <c r="F19" s="16">
        <v>48613</v>
      </c>
      <c r="G19" s="16">
        <v>0</v>
      </c>
      <c r="H19" s="16">
        <v>0</v>
      </c>
      <c r="I19" s="16"/>
    </row>
    <row r="20" ht="12.75">
      <c r="A20" s="17"/>
    </row>
    <row r="21" ht="15.75">
      <c r="A21" s="3"/>
    </row>
    <row r="22" ht="15.75">
      <c r="A22" s="6"/>
    </row>
    <row r="23" ht="15.75">
      <c r="A23" s="6"/>
    </row>
    <row r="24" ht="15.75">
      <c r="A24" s="6"/>
    </row>
  </sheetData>
  <sheetProtection/>
  <mergeCells count="6">
    <mergeCell ref="L9:L10"/>
    <mergeCell ref="M9:M10"/>
    <mergeCell ref="A5:I5"/>
    <mergeCell ref="A8:A9"/>
    <mergeCell ref="H8:H9"/>
    <mergeCell ref="I8:I9"/>
  </mergeCells>
  <printOptions/>
  <pageMargins left="0.7480314960629921" right="0.15748031496062992" top="0.984251968503937" bottom="0.984251968503937" header="0.5118110236220472" footer="0.5118110236220472"/>
  <pageSetup fitToHeight="0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6.00390625" style="0" customWidth="1"/>
    <col min="2" max="2" width="27.75390625" style="0" customWidth="1"/>
    <col min="3" max="3" width="11.375" style="0" customWidth="1"/>
    <col min="4" max="4" width="11.25390625" style="0" customWidth="1"/>
    <col min="5" max="5" width="12.375" style="0" customWidth="1"/>
    <col min="6" max="6" width="11.25390625" style="0" customWidth="1"/>
    <col min="7" max="7" width="11.875" style="0" customWidth="1"/>
  </cols>
  <sheetData>
    <row r="1" ht="15.75">
      <c r="A1" s="6"/>
    </row>
    <row r="2" ht="15.75">
      <c r="E2" s="6" t="s">
        <v>31</v>
      </c>
    </row>
    <row r="3" ht="15.75">
      <c r="A3" s="6"/>
    </row>
    <row r="4" spans="1:7" ht="51.75" customHeight="1">
      <c r="A4" s="165" t="s">
        <v>32</v>
      </c>
      <c r="B4" s="124"/>
      <c r="C4" s="124"/>
      <c r="D4" s="124"/>
      <c r="E4" s="124"/>
      <c r="F4" s="124"/>
      <c r="G4" s="61"/>
    </row>
    <row r="5" ht="15.75">
      <c r="C5" s="18" t="s">
        <v>305</v>
      </c>
    </row>
    <row r="6" ht="15.75">
      <c r="A6" s="18"/>
    </row>
    <row r="7" ht="15.75">
      <c r="A7" s="18"/>
    </row>
    <row r="8" ht="15.75">
      <c r="A8" s="18"/>
    </row>
    <row r="9" ht="16.5" thickBot="1">
      <c r="E9" s="6" t="s">
        <v>4</v>
      </c>
    </row>
    <row r="10" spans="1:5" ht="18" customHeight="1" thickBot="1">
      <c r="A10" s="160" t="s">
        <v>33</v>
      </c>
      <c r="B10" s="160" t="s">
        <v>34</v>
      </c>
      <c r="C10" s="162" t="s">
        <v>6</v>
      </c>
      <c r="D10" s="163"/>
      <c r="E10" s="164"/>
    </row>
    <row r="11" spans="1:5" ht="48" thickBot="1">
      <c r="A11" s="161"/>
      <c r="B11" s="161"/>
      <c r="C11" s="13" t="s">
        <v>306</v>
      </c>
      <c r="D11" s="13" t="s">
        <v>153</v>
      </c>
      <c r="E11" s="13" t="s">
        <v>307</v>
      </c>
    </row>
    <row r="12" spans="1:5" ht="35.25" customHeight="1" thickBot="1">
      <c r="A12" s="15" t="s">
        <v>35</v>
      </c>
      <c r="B12" s="13" t="s">
        <v>36</v>
      </c>
      <c r="C12" s="46">
        <v>0</v>
      </c>
      <c r="D12" s="46">
        <v>0</v>
      </c>
      <c r="E12" s="46">
        <v>0</v>
      </c>
    </row>
    <row r="13" spans="1:5" ht="34.5" customHeight="1" thickBot="1">
      <c r="A13" s="15" t="s">
        <v>37</v>
      </c>
      <c r="B13" s="13" t="s">
        <v>38</v>
      </c>
      <c r="C13" s="46">
        <v>1831</v>
      </c>
      <c r="D13" s="46">
        <v>2900</v>
      </c>
      <c r="E13" s="46">
        <v>3000</v>
      </c>
    </row>
    <row r="14" spans="1:5" ht="34.5" customHeight="1" thickBot="1">
      <c r="A14" s="15" t="s">
        <v>39</v>
      </c>
      <c r="B14" s="13" t="s">
        <v>40</v>
      </c>
      <c r="C14" s="46">
        <v>3166</v>
      </c>
      <c r="D14" s="46">
        <v>3000</v>
      </c>
      <c r="E14" s="46">
        <v>3000</v>
      </c>
    </row>
    <row r="15" spans="1:5" ht="35.25" customHeight="1" thickBot="1">
      <c r="A15" s="15" t="s">
        <v>41</v>
      </c>
      <c r="B15" s="13" t="s">
        <v>42</v>
      </c>
      <c r="C15" s="46">
        <v>2662</v>
      </c>
      <c r="D15" s="46">
        <v>2800</v>
      </c>
      <c r="E15" s="46">
        <v>3000</v>
      </c>
    </row>
    <row r="16" spans="1:5" ht="33.75" customHeight="1" thickBot="1">
      <c r="A16" s="15" t="s">
        <v>43</v>
      </c>
      <c r="B16" s="13" t="s">
        <v>44</v>
      </c>
      <c r="C16" s="46">
        <v>725</v>
      </c>
      <c r="D16" s="46">
        <v>800</v>
      </c>
      <c r="E16" s="46">
        <v>800</v>
      </c>
    </row>
    <row r="17" spans="1:5" ht="16.5" thickBot="1">
      <c r="A17" s="15"/>
      <c r="B17" s="13" t="s">
        <v>45</v>
      </c>
      <c r="C17" s="46">
        <f>SUM(C12:C16)</f>
        <v>8384</v>
      </c>
      <c r="D17" s="46">
        <f>SUM(D12:D16)</f>
        <v>9500</v>
      </c>
      <c r="E17" s="46">
        <f>SUM(E12:E16)</f>
        <v>9800</v>
      </c>
    </row>
    <row r="18" ht="15.75">
      <c r="A18" s="4"/>
    </row>
  </sheetData>
  <sheetProtection/>
  <mergeCells count="4">
    <mergeCell ref="A10:A11"/>
    <mergeCell ref="B10:B11"/>
    <mergeCell ref="C10:E10"/>
    <mergeCell ref="A4:F4"/>
  </mergeCells>
  <printOptions/>
  <pageMargins left="0.75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аап</cp:lastModifiedBy>
  <cp:lastPrinted>2013-11-20T08:04:20Z</cp:lastPrinted>
  <dcterms:created xsi:type="dcterms:W3CDTF">2012-10-31T10:55:23Z</dcterms:created>
  <dcterms:modified xsi:type="dcterms:W3CDTF">2013-11-20T08:04:30Z</dcterms:modified>
  <cp:category/>
  <cp:version/>
  <cp:contentType/>
  <cp:contentStatus/>
</cp:coreProperties>
</file>