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<sst xmlns="http://schemas.openxmlformats.org/spreadsheetml/2006/main" count="55" uniqueCount="53">
  <si>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</si>
  <si>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</si>
  <si>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</si>
  <si>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</si>
  <si>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</si>
  <si>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</si>
  <si>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</si>
  <si>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</si>
  <si>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</si>
  <si>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</si>
  <si>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</si>
  <si>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</si>
  <si>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</si>
  <si>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</si>
  <si>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</si>
  <si>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</si>
  <si>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</si>
  <si>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</si>
  <si>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</si>
  <si>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</si>
  <si>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</si>
  <si>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</si>
  <si>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</si>
  <si>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</si>
  <si>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</si>
  <si>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</si>
  <si>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</si>
  <si>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</si>
  <si>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</si>
  <si>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</si>
  <si>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</si>
  <si>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</si>
  <si>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</si>
  <si>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</si>
  <si>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</si>
  <si>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</si>
  <si>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</si>
  <si>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</si>
  <si>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</si>
  <si>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</si>
  <si>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</si>
  <si>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</si>
  <si>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</si>
  <si>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</si>
  <si>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</si>
  <si>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</si>
  <si>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</si>
  <si>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</si>
  <si>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</si>
  <si>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</si>
  <si>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</si>
  <si>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</si>
  <si>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01.01.2013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</si>
</sst>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1" fontId="3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1.7230829788957642</c:v>
                </c:pt>
                <c:pt idx="1">
                  <c:v>0.5447605829285218</c:v>
                </c:pt>
                <c:pt idx="2">
                  <c:v>0.21547894587241645</c:v>
                </c:pt>
                <c:pt idx="3">
                  <c:v>0.2848438214439265</c:v>
                </c:pt>
                <c:pt idx="4">
                  <c:v>0.46037925909446253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1.7230829788957642</c:v>
                </c:pt>
                <c:pt idx="1">
                  <c:v>0.9247440600112355</c:v>
                </c:pt>
                <c:pt idx="2">
                  <c:v>0.8970037636866728</c:v>
                </c:pt>
                <c:pt idx="3">
                  <c:v>0.9028179475105379</c:v>
                </c:pt>
                <c:pt idx="4">
                  <c:v>0.9176052355923876</c:v>
                </c:pt>
              </c:numCache>
            </c:numRef>
          </c:val>
          <c:smooth val="0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646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C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26" sqref="L26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6" t="s">
        <v>50</v>
      </c>
      <c r="M1" s="67"/>
      <c r="N1" s="67"/>
      <c r="O1" s="67"/>
      <c r="P1" s="67"/>
      <c r="Q1" s="67"/>
      <c r="R1" s="67"/>
    </row>
    <row r="2" spans="1:18" ht="14.25" customHeight="1">
      <c r="A2" s="3" t="s">
        <v>0</v>
      </c>
      <c r="B2" s="4">
        <f>C19/B19</f>
        <v>1622.0998820290997</v>
      </c>
      <c r="C2" s="5"/>
      <c r="D2" s="5"/>
      <c r="E2" s="6"/>
      <c r="F2" s="5"/>
      <c r="G2" s="5"/>
      <c r="H2" s="5"/>
      <c r="I2" s="5"/>
      <c r="J2" s="5"/>
      <c r="K2" s="5"/>
      <c r="L2" s="68"/>
      <c r="M2" s="69"/>
      <c r="N2" s="69"/>
      <c r="O2" s="69"/>
      <c r="P2" s="69"/>
      <c r="Q2" s="69"/>
      <c r="R2" s="69"/>
    </row>
    <row r="3" spans="1:18" ht="14.25" customHeight="1">
      <c r="A3" s="8" t="s">
        <v>1</v>
      </c>
      <c r="B3" s="9">
        <v>0.96</v>
      </c>
      <c r="C3" s="50"/>
      <c r="D3" s="10"/>
      <c r="E3" s="5"/>
      <c r="F3" s="5"/>
      <c r="G3" s="5"/>
      <c r="H3" s="5"/>
      <c r="I3" s="5"/>
      <c r="J3" s="5"/>
      <c r="K3" s="5"/>
      <c r="L3" s="70"/>
      <c r="M3" s="69"/>
      <c r="N3" s="69"/>
      <c r="O3" s="69"/>
      <c r="P3" s="69"/>
      <c r="Q3" s="69"/>
      <c r="R3" s="69"/>
    </row>
    <row r="4" spans="1:18" ht="25.5" customHeight="1">
      <c r="A4" s="48" t="s">
        <v>21</v>
      </c>
      <c r="B4" s="49">
        <f>B5+B6</f>
        <v>8384</v>
      </c>
      <c r="C4" s="10"/>
      <c r="D4" s="10"/>
      <c r="E4" s="5"/>
      <c r="F4" s="5"/>
      <c r="G4" s="5"/>
      <c r="H4" s="5"/>
      <c r="I4" s="5"/>
      <c r="J4" s="5"/>
      <c r="K4" s="5"/>
      <c r="L4" s="68"/>
      <c r="M4" s="69"/>
      <c r="N4" s="69"/>
      <c r="O4" s="69"/>
      <c r="P4" s="69"/>
      <c r="Q4" s="69"/>
      <c r="R4" s="69"/>
    </row>
    <row r="5" spans="1:18" ht="14.25" customHeight="1">
      <c r="A5" s="48" t="s">
        <v>22</v>
      </c>
      <c r="B5" s="49">
        <v>4000</v>
      </c>
      <c r="C5" s="50"/>
      <c r="D5" s="10"/>
      <c r="E5" s="5"/>
      <c r="F5" s="5"/>
      <c r="G5" s="5"/>
      <c r="H5" s="5"/>
      <c r="I5" s="5"/>
      <c r="J5" s="5"/>
      <c r="K5" s="5"/>
      <c r="L5" s="68"/>
      <c r="M5" s="69"/>
      <c r="N5" s="69"/>
      <c r="O5" s="69"/>
      <c r="P5" s="69"/>
      <c r="Q5" s="69"/>
      <c r="R5" s="69"/>
    </row>
    <row r="6" spans="1:17" ht="27" customHeight="1">
      <c r="A6" s="48" t="s">
        <v>23</v>
      </c>
      <c r="B6" s="49">
        <v>4384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4" t="s">
        <v>32</v>
      </c>
      <c r="B8" s="74" t="s">
        <v>52</v>
      </c>
      <c r="C8" s="74" t="s">
        <v>2</v>
      </c>
      <c r="D8" s="74" t="s">
        <v>3</v>
      </c>
      <c r="E8" s="74" t="s">
        <v>5</v>
      </c>
      <c r="F8" s="74" t="s">
        <v>4</v>
      </c>
      <c r="G8" s="74" t="s">
        <v>43</v>
      </c>
      <c r="H8" s="74" t="s">
        <v>6</v>
      </c>
      <c r="I8" s="74" t="s">
        <v>45</v>
      </c>
      <c r="J8" s="74" t="s">
        <v>7</v>
      </c>
      <c r="K8" s="74" t="s">
        <v>8</v>
      </c>
      <c r="L8" s="71" t="s">
        <v>29</v>
      </c>
      <c r="M8" s="74" t="s">
        <v>9</v>
      </c>
      <c r="N8" s="74" t="s">
        <v>10</v>
      </c>
      <c r="O8" s="81" t="s">
        <v>24</v>
      </c>
      <c r="P8" s="82"/>
      <c r="Q8" s="77" t="s">
        <v>25</v>
      </c>
      <c r="R8" s="7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2"/>
      <c r="M9" s="75"/>
      <c r="N9" s="75"/>
      <c r="O9" s="83"/>
      <c r="P9" s="84"/>
      <c r="Q9" s="79"/>
      <c r="R9" s="8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2"/>
      <c r="M10" s="75"/>
      <c r="N10" s="75"/>
      <c r="O10" s="83"/>
      <c r="P10" s="84"/>
      <c r="Q10" s="79"/>
      <c r="R10" s="8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76"/>
      <c r="B11" s="55"/>
      <c r="C11" s="55"/>
      <c r="D11" s="55"/>
      <c r="E11" s="55" t="s">
        <v>33</v>
      </c>
      <c r="F11" s="55"/>
      <c r="G11" s="55"/>
      <c r="H11" s="55" t="s">
        <v>34</v>
      </c>
      <c r="I11" s="76"/>
      <c r="J11" s="55" t="s">
        <v>35</v>
      </c>
      <c r="K11" s="55" t="s">
        <v>36</v>
      </c>
      <c r="L11" s="73"/>
      <c r="M11" s="76"/>
      <c r="N11" s="76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9.383</v>
      </c>
      <c r="C14" s="25">
        <v>23292</v>
      </c>
      <c r="D14" s="25">
        <f aca="true" t="shared" si="0" ref="D14:D19">C14/B14</f>
        <v>2482.3617180006395</v>
      </c>
      <c r="E14" s="23">
        <f>(C14/B14)/($C$19/$B$19)</f>
        <v>1.5303383876062122</v>
      </c>
      <c r="F14" s="25">
        <v>23887</v>
      </c>
      <c r="G14" s="25">
        <f aca="true" t="shared" si="1" ref="G14:G19">F14/B14</f>
        <v>2545.774272620697</v>
      </c>
      <c r="H14" s="23">
        <f>(F14/B14)/($F$19/$B$19)</f>
        <v>0.8881396928352968</v>
      </c>
      <c r="I14" s="23"/>
      <c r="J14" s="23">
        <f>IF(H14&gt;0,E14/H14,0)</f>
        <v>1.7230829788957642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2795.0126967931687</v>
      </c>
      <c r="N14" s="26">
        <f>L14/(H14*B14*$B$2)+E14/H14</f>
        <v>1.7230829788957642</v>
      </c>
      <c r="O14" s="53">
        <f aca="true" t="shared" si="3" ref="O14:O19">RANK(J14,$J$14:$J$18,0)</f>
        <v>1</v>
      </c>
      <c r="P14" s="53">
        <f>RANK(N14,$N$14:$N$18,0)</f>
        <v>1</v>
      </c>
      <c r="Q14" s="22">
        <f>(C14)/F14*100</f>
        <v>97.50910537112237</v>
      </c>
      <c r="R14" s="22">
        <f>(C14+L14)/F14*100</f>
        <v>97.50910537112237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2.799</v>
      </c>
      <c r="C15" s="25">
        <v>2625</v>
      </c>
      <c r="D15" s="25">
        <f t="shared" si="0"/>
        <v>937.8349410503752</v>
      </c>
      <c r="E15" s="23">
        <f>(C15/B15)/($C$19/$B$19)</f>
        <v>0.5781610315372373</v>
      </c>
      <c r="F15" s="25">
        <v>8515</v>
      </c>
      <c r="G15" s="25">
        <f t="shared" si="1"/>
        <v>3042.1579135405505</v>
      </c>
      <c r="H15" s="23">
        <f>(F15/B15)/($F$19/$B$19)</f>
        <v>1.0613121610766356</v>
      </c>
      <c r="I15" s="23"/>
      <c r="J15" s="23">
        <f>IF(H15&gt;0,E15/H15,0)</f>
        <v>0.5447605829285218</v>
      </c>
      <c r="K15" s="24">
        <f>ROUND(IF(J15&lt;B$3,B$2*(B$3-J15)*H15*B15,0),0)</f>
        <v>2001</v>
      </c>
      <c r="L15" s="25">
        <f>ROUND((K15/$K$19*$B$4),0)</f>
        <v>1831</v>
      </c>
      <c r="M15" s="25">
        <f t="shared" si="2"/>
        <v>1500.027230651336</v>
      </c>
      <c r="N15" s="26">
        <f>L15/(H15*B15*$B$2)+E15/H15</f>
        <v>0.9247440600112355</v>
      </c>
      <c r="O15" s="53">
        <f t="shared" si="3"/>
        <v>2</v>
      </c>
      <c r="P15" s="53">
        <f>RANK(N15,$N$14:$N$18,0)</f>
        <v>2</v>
      </c>
      <c r="Q15" s="22">
        <f>(C15)/F15*100</f>
        <v>30.82795067527892</v>
      </c>
      <c r="R15" s="22">
        <f>(C15+L15)/F15*100</f>
        <v>52.33118027011157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2.661</v>
      </c>
      <c r="C16" s="25">
        <v>1001</v>
      </c>
      <c r="D16" s="25">
        <f t="shared" si="0"/>
        <v>376.17437053739195</v>
      </c>
      <c r="E16" s="23">
        <f>(C16/B16)/($C$19/$B$19)</f>
        <v>0.2319057998246273</v>
      </c>
      <c r="F16" s="25">
        <v>8209</v>
      </c>
      <c r="G16" s="25">
        <f t="shared" si="1"/>
        <v>3084.9304772641863</v>
      </c>
      <c r="H16" s="23">
        <f>(F16/B16)/($F$19/$B$19)</f>
        <v>1.0762341484719211</v>
      </c>
      <c r="I16" s="23"/>
      <c r="J16" s="23">
        <f>IF(H16&gt;0,E16/H16,0)</f>
        <v>0.21547894587241645</v>
      </c>
      <c r="K16" s="24">
        <f>ROUND(IF(J16&lt;B$3,B$2*(B$3-J16)*H16*B16,0),0)</f>
        <v>3459</v>
      </c>
      <c r="L16" s="25">
        <f>ROUND((K16/$K$19*$B$4),0)</f>
        <v>3166</v>
      </c>
      <c r="M16" s="25">
        <f t="shared" si="2"/>
        <v>1455.0296992558103</v>
      </c>
      <c r="N16" s="26">
        <f>L16/(H16*B16*$B$2)+E16/H16</f>
        <v>0.8970037636866728</v>
      </c>
      <c r="O16" s="53">
        <f t="shared" si="3"/>
        <v>5</v>
      </c>
      <c r="P16" s="53">
        <f>RANK(N16,$N$14:$N$18,0)</f>
        <v>5</v>
      </c>
      <c r="Q16" s="22">
        <f>(C16)/F16*100</f>
        <v>12.193933487635523</v>
      </c>
      <c r="R16" s="22">
        <f>(C16+L16)/F16*100</f>
        <v>50.76135948349373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2.391</v>
      </c>
      <c r="C17" s="25">
        <v>1227</v>
      </c>
      <c r="D17" s="25">
        <f t="shared" si="0"/>
        <v>513.1744040150564</v>
      </c>
      <c r="E17" s="23">
        <f>(C17/B17)/($C$19/$B$19)</f>
        <v>0.31636424470552443</v>
      </c>
      <c r="F17" s="25">
        <v>7612</v>
      </c>
      <c r="G17" s="25">
        <f t="shared" si="1"/>
        <v>3183.6051861145966</v>
      </c>
      <c r="H17" s="23">
        <f>(F17/B17)/($F$19/$B$19)</f>
        <v>1.1106586167178036</v>
      </c>
      <c r="I17" s="23"/>
      <c r="J17" s="23">
        <f>IF(H17&gt;0,E17/H17,0)</f>
        <v>0.2848438214439265</v>
      </c>
      <c r="K17" s="24">
        <f>ROUND(IF(J17&lt;B$3,B$2*(B$3-J17)*H17*B17,0),0)</f>
        <v>2908</v>
      </c>
      <c r="L17" s="25">
        <f>ROUND((K17/$K$19*$B$4),0)</f>
        <v>2662</v>
      </c>
      <c r="M17" s="25">
        <f t="shared" si="2"/>
        <v>1464.4608861505976</v>
      </c>
      <c r="N17" s="26">
        <f>L17/(H17*B17*$B$2)+E17/H17</f>
        <v>0.9028179475105379</v>
      </c>
      <c r="O17" s="53">
        <f t="shared" si="3"/>
        <v>4</v>
      </c>
      <c r="P17" s="53">
        <f>RANK(N17,$N$14:$N$18,0)</f>
        <v>4</v>
      </c>
      <c r="Q17" s="22">
        <f>(C17)/F17*100</f>
        <v>16.119285338938518</v>
      </c>
      <c r="R17" s="22">
        <f>(C17+L17)/F17*100</f>
        <v>51.09038360483448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0.567</v>
      </c>
      <c r="C18" s="25">
        <v>730</v>
      </c>
      <c r="D18" s="25">
        <f t="shared" si="0"/>
        <v>1287.477954144621</v>
      </c>
      <c r="E18" s="23">
        <f>(C18/B18)/($C$19/$B$19)</f>
        <v>0.7937106514884292</v>
      </c>
      <c r="F18" s="25">
        <v>2802</v>
      </c>
      <c r="G18" s="25">
        <f t="shared" si="1"/>
        <v>4941.798941798942</v>
      </c>
      <c r="H18" s="23">
        <f>(F18/B18)/($F$19/$B$19)</f>
        <v>1.724036510788103</v>
      </c>
      <c r="I18" s="23"/>
      <c r="J18" s="23">
        <f>IF(H18&gt;0,E18/H18,0)</f>
        <v>0.46037925909446253</v>
      </c>
      <c r="K18" s="24">
        <f>ROUND(IF(J18&lt;B$3,B$2*(B$3-J18)*H18*B18,0),0)</f>
        <v>792</v>
      </c>
      <c r="L18" s="25">
        <f>ROUND((K18/$K$19*$B$4),0)</f>
        <v>725</v>
      </c>
      <c r="M18" s="25">
        <f t="shared" si="2"/>
        <v>1488.4473444036962</v>
      </c>
      <c r="N18" s="26">
        <f>L18/(H18*B18*$B$2)+E18/H18</f>
        <v>0.9176052355923876</v>
      </c>
      <c r="O18" s="53">
        <f t="shared" si="3"/>
        <v>3</v>
      </c>
      <c r="P18" s="53">
        <f>RANK(N18,$N$14:$N$18,0)</f>
        <v>3</v>
      </c>
      <c r="Q18" s="22">
        <f>(C18)/F18*100</f>
        <v>26.05281941470378</v>
      </c>
      <c r="R18" s="22">
        <f>(C18+L18)/F18*100</f>
        <v>51.92719486081371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17.801</v>
      </c>
      <c r="C19" s="32">
        <f>SUM(C14:C18)</f>
        <v>28875</v>
      </c>
      <c r="D19" s="32">
        <f t="shared" si="0"/>
        <v>1622.0998820290997</v>
      </c>
      <c r="E19" s="30">
        <v>1</v>
      </c>
      <c r="F19" s="32">
        <f>SUM(F14:F18)</f>
        <v>51025</v>
      </c>
      <c r="G19" s="32">
        <f t="shared" si="1"/>
        <v>2866.411999325881</v>
      </c>
      <c r="H19" s="30">
        <v>1</v>
      </c>
      <c r="I19" s="30"/>
      <c r="J19" s="30">
        <f>SUM(J14:J18)/5</f>
        <v>0.6457091176470182</v>
      </c>
      <c r="K19" s="31">
        <f>SUM(K14:K18)</f>
        <v>9160</v>
      </c>
      <c r="L19" s="31">
        <f>SUM(L14:L18)</f>
        <v>8384</v>
      </c>
      <c r="M19" s="32">
        <f t="shared" si="2"/>
        <v>2093.084658165272</v>
      </c>
      <c r="N19" s="30">
        <f>SUM(N14:N18)/5</f>
        <v>1.0730507971393197</v>
      </c>
      <c r="O19" s="33" t="e">
        <f t="shared" si="3"/>
        <v>#N/A</v>
      </c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sheetProtection/>
  <mergeCells count="21">
    <mergeCell ref="J8:J10"/>
    <mergeCell ref="K8:K10"/>
    <mergeCell ref="F8:F10"/>
    <mergeCell ref="M8:M11"/>
    <mergeCell ref="H8:H10"/>
    <mergeCell ref="G8:G10"/>
    <mergeCell ref="A8:A11"/>
    <mergeCell ref="B8:B10"/>
    <mergeCell ref="C8:C10"/>
    <mergeCell ref="D8:D10"/>
    <mergeCell ref="I8:I11"/>
    <mergeCell ref="E8:E10"/>
    <mergeCell ref="L1:R1"/>
    <mergeCell ref="L5:R5"/>
    <mergeCell ref="L3:R3"/>
    <mergeCell ref="L4:R4"/>
    <mergeCell ref="L2:R2"/>
    <mergeCell ref="L8:L11"/>
    <mergeCell ref="N8:N11"/>
    <mergeCell ref="Q8:R10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1.7230829788957642</v>
      </c>
      <c r="C7" s="65">
        <f>расчет!N14</f>
        <v>1.7230829788957642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0.5447605829285218</v>
      </c>
      <c r="C8" s="65">
        <f>расчет!N15</f>
        <v>0.9247440600112355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0.21547894587241645</v>
      </c>
      <c r="C9" s="65">
        <f>расчет!N16</f>
        <v>0.8970037636866728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0.2848438214439265</v>
      </c>
      <c r="C10" s="65">
        <f>расчет!N17</f>
        <v>0.9028179475105379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0.46037925909446253</v>
      </c>
      <c r="C11" s="65">
        <f>расчет!N18</f>
        <v>0.9176052355923876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2013-10-31T06:51:13Z</cp:lastPrinted>
  <dcterms:created xsi:type="dcterms:W3CDTF">2006-08-31T10:53:47Z</dcterms:created>
  <dcterms:modified xsi:type="dcterms:W3CDTF">2013-11-12T07:16:43Z</dcterms:modified>
  <cp:category/>
  <cp:version/>
  <cp:contentType/>
  <cp:contentStatus/>
</cp:coreProperties>
</file>