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2"/>
  </bookViews>
  <sheets>
    <sheet name="анализ" sheetId="1" r:id="rId1"/>
    <sheet name="пояс" sheetId="2" r:id="rId2"/>
    <sheet name="дох" sheetId="3" r:id="rId3"/>
  </sheets>
  <definedNames>
    <definedName name="_xlnm.Print_Titles" localSheetId="2">'дох'!$6:$7</definedName>
    <definedName name="_xlnm.Print_Area" localSheetId="2">'дох'!$A$1:$L$135</definedName>
  </definedNames>
  <calcPr fullCalcOnLoad="1"/>
</workbook>
</file>

<file path=xl/sharedStrings.xml><?xml version="1.0" encoding="utf-8"?>
<sst xmlns="http://schemas.openxmlformats.org/spreadsheetml/2006/main" count="3744" uniqueCount="370">
  <si>
    <t>(тыс.рублей)</t>
  </si>
  <si>
    <t>№№</t>
  </si>
  <si>
    <t>Наименование  групп, подгрупп, статей, подстатей, элементов, программ (подпрограмм), кодов экономической классификации  доходов</t>
  </si>
  <si>
    <t>Код бюджетной классификации Российской Федерации</t>
  </si>
  <si>
    <t>Сумма</t>
  </si>
  <si>
    <t>Суоярви</t>
  </si>
  <si>
    <t>Поросозеро</t>
  </si>
  <si>
    <t>Найстеньярви</t>
  </si>
  <si>
    <t>Лоймола</t>
  </si>
  <si>
    <t>Вешкелица</t>
  </si>
  <si>
    <t>Контроль</t>
  </si>
  <si>
    <t>Админи-стратор</t>
  </si>
  <si>
    <t>Груп-па</t>
  </si>
  <si>
    <t>Под-группа</t>
  </si>
  <si>
    <t>Статья</t>
  </si>
  <si>
    <t>Подст-атья</t>
  </si>
  <si>
    <t>Эле-мент</t>
  </si>
  <si>
    <t>Програм-ма</t>
  </si>
  <si>
    <t>Эк.кл.</t>
  </si>
  <si>
    <t>I.</t>
  </si>
  <si>
    <t>ДОХОДЫ</t>
  </si>
  <si>
    <t>000</t>
  </si>
  <si>
    <t>00</t>
  </si>
  <si>
    <t>0000</t>
  </si>
  <si>
    <t>1.</t>
  </si>
  <si>
    <t>НАЛОГИ НА ПРИБЫЛЬ, ДОХОДЫ</t>
  </si>
  <si>
    <t>01</t>
  </si>
  <si>
    <t>1.1.</t>
  </si>
  <si>
    <t>Налог на доходы физических лиц</t>
  </si>
  <si>
    <t>182</t>
  </si>
  <si>
    <t>02</t>
  </si>
  <si>
    <t>110</t>
  </si>
  <si>
    <t>010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</si>
  <si>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</si>
  <si>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020</t>
  </si>
  <si>
    <t>021</t>
  </si>
  <si>
    <t>022</t>
  </si>
  <si>
    <t>Налог на доходы физических лиц с доходов, полученных физическими лицами, не являющимися резидентами Российской Федерации</t>
  </si>
  <si>
    <t>1</t>
  </si>
  <si>
    <t>030</t>
  </si>
  <si>
    <t>060</t>
  </si>
  <si>
    <t>2.</t>
  </si>
  <si>
    <t>НАЛОГИ НА СОВОКУПНЫЙ ДОХОД</t>
  </si>
  <si>
    <t>05</t>
  </si>
  <si>
    <t>2.1.</t>
  </si>
  <si>
    <t>Единый налог на вмененный доход для отдельных видов деятельности</t>
  </si>
  <si>
    <t>3.2.</t>
  </si>
  <si>
    <t>2.2.</t>
  </si>
  <si>
    <t xml:space="preserve">Единый сельскохозяйственный налог </t>
  </si>
  <si>
    <t>03</t>
  </si>
  <si>
    <t>06</t>
  </si>
  <si>
    <t>10</t>
  </si>
  <si>
    <t>040</t>
  </si>
  <si>
    <t>013</t>
  </si>
  <si>
    <t>4.</t>
  </si>
  <si>
    <t>ГОСУДАРСТВЕННАЯ   ПОШЛИНА</t>
  </si>
  <si>
    <t>08</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</si>
  <si>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</si>
  <si>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</si>
  <si>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318</t>
  </si>
  <si>
    <t>04</t>
  </si>
  <si>
    <t>188</t>
  </si>
  <si>
    <t>07</t>
  </si>
  <si>
    <t>140</t>
  </si>
  <si>
    <t>5.</t>
  </si>
  <si>
    <t>ЗАДОЛЖЕННОСТЬ ПО ОТМЕНЕННЫМ НАЛОГАМ, СБОРАМ И ИНЫМ ОБЯЗАТЕЛЬНЫМ ПЛАТЕЖАМ</t>
  </si>
  <si>
    <t>09</t>
  </si>
  <si>
    <t>5.1.</t>
  </si>
  <si>
    <t>Налог на прибыль организаций, зачисляемый в местные бюджеты (в части сумм по расчетам за 2004 год и погашения задолженности прошлых лет)</t>
  </si>
  <si>
    <t>6.2.</t>
  </si>
  <si>
    <t>Прочие налоги и сборы (по отмененным федеральным налогам и сборам)</t>
  </si>
  <si>
    <t>Прочие налоги и сборы (по отмененным налогам и сборам субъектов Российской Федерации)</t>
  </si>
  <si>
    <t>5.2.</t>
  </si>
  <si>
    <t>Налог  с  продаж</t>
  </si>
  <si>
    <t>Прочие налоги и сборы (по отмененным местным налогам и сборам)</t>
  </si>
  <si>
    <t>5.3.</t>
  </si>
  <si>
    <t xml:space="preserve">Налог на рекламу </t>
  </si>
  <si>
    <t>5.4.</t>
  </si>
  <si>
    <t xml:space="preserve">Целевые сборы с граждан и предприятий, учреждений и организаций на содержание милиции, на благоустроймство территорий, на нужды образования и другие цели </t>
  </si>
  <si>
    <t>Прочие местные налоги и сборы</t>
  </si>
  <si>
    <t>050</t>
  </si>
  <si>
    <t>ДОХОДЫ ОТ ИСПОЛЬЗОВАНИЯ ИМУЩЕСТВА, НАХОДЯЩЕГОСЯ В ГОСУДАРСТВЕННОЙ И МУНИЦИПАЛЬНОЙ СОБСТВЕННОСТИ</t>
  </si>
  <si>
    <t>11</t>
  </si>
  <si>
    <t>120</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</si>
  <si>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</si>
  <si>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</si>
  <si>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014</t>
  </si>
  <si>
    <t>Арендная плата и поступления от продажи права на заключение договоров аренды за земли,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</si>
  <si>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15</t>
  </si>
  <si>
    <t>012</t>
  </si>
  <si>
    <t>Прочие поступления от использования имущества, находящегося в государственной и муниципальной собственности</t>
  </si>
  <si>
    <t>Прочие поступления от использования имущества, находящегося в собственности субъектов Российской Федерации</t>
  </si>
  <si>
    <t>042</t>
  </si>
  <si>
    <t>6.</t>
  </si>
  <si>
    <t>ПЛАТЕЖИ ПРИ ПОЛЬЗОВАНИИ ПРИРОДНЫМИ РЕСУРСАМИ</t>
  </si>
  <si>
    <t>12</t>
  </si>
  <si>
    <t>6.1.</t>
  </si>
  <si>
    <t>Плата за негативное воздействие на окружающую среду</t>
  </si>
  <si>
    <t>498</t>
  </si>
  <si>
    <t>Прочие платежи при пользовании недрами</t>
  </si>
  <si>
    <t>100</t>
  </si>
  <si>
    <t>Прочие платежи при пользовании недрами, зачисляемые в бюджеты субъектов Российской Федерации</t>
  </si>
  <si>
    <t>102</t>
  </si>
  <si>
    <t>7.2.</t>
  </si>
  <si>
    <t>Платежи за пользование лесным фондом</t>
  </si>
  <si>
    <t>053</t>
  </si>
  <si>
    <t>Платежи за пользование лесным фондом в части, превышающей минимальные ставки платы за древесину, отпускаемую на корню</t>
  </si>
  <si>
    <t>Лесные подати в части, превышающей минимальные ставки платы за древесину, отпускаемую на корню</t>
  </si>
  <si>
    <t>Арендная плата за пользование лесным фондом в части, превышающей минимальные ставки платы за древесину, отпускаемую на корню</t>
  </si>
  <si>
    <t>8.4.</t>
  </si>
  <si>
    <t>Доходы, полученные от применения рыночного механизма оборота долей в общем объеме квот на вылов (добычу) водных биологических ресурсов</t>
  </si>
  <si>
    <t>Доходы, полученные от применения рыночного механизма оборота долей, определяемых органами исполнительной власти субъектов Российской Федерации, в общем объеме квот на вылов (добычу) водных биологических ресурсов</t>
  </si>
  <si>
    <t>082</t>
  </si>
  <si>
    <t>9.</t>
  </si>
  <si>
    <t>ДОХОДЫ ОТ ОКАЗАНИЯ ПЛАТНЫХ УСЛУГ И КОМПЕНСАЦИИ ЗАТРАТ ГОСУДАРСТВА</t>
  </si>
  <si>
    <t>13</t>
  </si>
  <si>
    <t>9.1.</t>
  </si>
  <si>
    <t>Лицензионные сборы</t>
  </si>
  <si>
    <t>130</t>
  </si>
  <si>
    <t>Сборы за выдачу лицензий и право на производство и оборот этилового спирта, спиртосодержащей и алкогольной продукции</t>
  </si>
  <si>
    <t>Сборы за выдачу лицензий и право на производство и оборот этилового спирта, спиртосодержащей и алкогольной продукции, зачисляемые в бюджеты субъектов Российской Федерации</t>
  </si>
  <si>
    <t>Прочие лицензионные сборы</t>
  </si>
  <si>
    <t>Прочие лицензионные сборы, зачисляемые в бюджеты субъектов Российской Федерации</t>
  </si>
  <si>
    <t>Прочие доходы от оказания платных услуг и компенсации затрат государства</t>
  </si>
  <si>
    <t xml:space="preserve">Прочие доходы бюджетов субъектов Российской Федерации от оказания платных услуг и компенсации затрат государства </t>
  </si>
  <si>
    <t>10.</t>
  </si>
  <si>
    <t>ДОХОДЫ ОТ ПРОДАЖИ МАТЕРИАЛЬНЫХ И НЕМАТЕРИАЛЬНЫХ АКТИВОВ</t>
  </si>
  <si>
    <t>14</t>
  </si>
  <si>
    <t>10.1.</t>
  </si>
  <si>
    <t xml:space="preserve">Доходы от продажи квартир </t>
  </si>
  <si>
    <t>Доходы бюджетов субъектов Российской Федерации от продажи квартир</t>
  </si>
  <si>
    <t>163</t>
  </si>
  <si>
    <t>410</t>
  </si>
  <si>
    <t>10.2.</t>
  </si>
  <si>
    <t>Доходы от реализации имущества, находящегося в государственной и муниципальной собственности</t>
  </si>
  <si>
    <t>Доходы от реализации имущества, находящегося в собственности субъектов Российской Федерации (в части реализации основных средств по указанному имуществу)</t>
  </si>
  <si>
    <t>7.</t>
  </si>
  <si>
    <t>7.1.</t>
  </si>
  <si>
    <t>Сборы за выдачу органами местного самоуправления муниципальных районов лицензий на розничную продажу алкогольной продукции</t>
  </si>
  <si>
    <t>019</t>
  </si>
  <si>
    <t>024</t>
  </si>
  <si>
    <t>8.</t>
  </si>
  <si>
    <t>8.1.</t>
  </si>
  <si>
    <t>ШТРАФЫ, САНКЦИИ, ВОЗМЕЩЕНИЕ УЩЕРБА</t>
  </si>
  <si>
    <t>16</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</si>
  <si>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</si>
  <si>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</si>
  <si>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134, пунктом 2 статьи 135 и статьей 135.1 Налогового кодекса Российской Федерации</t>
  </si>
  <si>
    <t>Денежные взыскания (штрафы) за нарушение законодательства о налогах и сборах, предусмотренные пунктом 7 статьи 366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</si>
  <si>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</si>
  <si>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10.5.</t>
  </si>
  <si>
    <t>Доходы от возмещения ущерба при возникновении страховых случаев</t>
  </si>
  <si>
    <t>23</t>
  </si>
  <si>
    <t>Доходы от возмещения ущерба при возникновении страховых случаев, зачисляемые в бюджеты субъектов Российской Федерации</t>
  </si>
  <si>
    <t>10.6.</t>
  </si>
  <si>
    <t>Прочие поступления от денежных взысканий (штрафов) и иных сумм в возмещение ущерба</t>
  </si>
  <si>
    <t>30</t>
  </si>
  <si>
    <t>Прочие поступления от денежных взысканий (штрафов) и иных сумм в возмещение ущерба, зачисляемые в бюджеты субъектов Российской Федерации</t>
  </si>
  <si>
    <t>90</t>
  </si>
  <si>
    <t>Прочие поступления от денежных взысканий (штрафов) и иных сумм в возмещение ущерба,зачисляемые в бюджеты муниципальных районов</t>
  </si>
  <si>
    <t>ПРОЧИЕ НЕНАЛОГОВЫЕ ДОХОДЫ</t>
  </si>
  <si>
    <t>17</t>
  </si>
  <si>
    <t>13.1.</t>
  </si>
  <si>
    <t>Возмещение потерь сельскохозяйственного производства, связанных с изъятием сельскохозяйственных угодий</t>
  </si>
  <si>
    <t xml:space="preserve">Возмещение потерь сельскохозяйственного производства, связанных с изъятием сельскохозяйственных угодий, в бюджеты субъектов Российской Федерации </t>
  </si>
  <si>
    <t>Прочие неналоговые доходы</t>
  </si>
  <si>
    <t>180</t>
  </si>
  <si>
    <t>Прочие неналоговые доходы местных бюджетов</t>
  </si>
  <si>
    <t>Прочие неналоговые доходы бюджетов субъектов Российской Федерации</t>
  </si>
  <si>
    <t>Прочие неналоговые доходы  бюджетов муниципальных районов</t>
  </si>
  <si>
    <t>II.</t>
  </si>
  <si>
    <t>БЕЗВОЗМЕЗДНЫЕ ПОСТУПЛЕНИЯ</t>
  </si>
  <si>
    <t>2</t>
  </si>
  <si>
    <t>Дотации от других бюджетов бюджетной системы Российской Федерации</t>
  </si>
  <si>
    <t>151</t>
  </si>
  <si>
    <t xml:space="preserve">Субвенции на оплату жилищно-коммунальных услуг  по федеральным категориям граждан </t>
  </si>
  <si>
    <t>080</t>
  </si>
  <si>
    <t>ВСЕГО ДОХОДОВ:</t>
  </si>
  <si>
    <t>001</t>
  </si>
  <si>
    <t>999</t>
  </si>
  <si>
    <t>3.</t>
  </si>
  <si>
    <t>Государственная пошлина за государственную регистрацию транспортных средств и иные юридически значимые действия, связанные с с изменениями и выдачей регистрационных знаков,приемом квалификационных экзаменов на получение права на управление транспортными средствами</t>
  </si>
  <si>
    <t xml:space="preserve">Государственная пошлина по делам, рассматриваемым в судах общей юрисдикции, мировыми судьями </t>
  </si>
  <si>
    <t>Государственная пошлина за государственную регистрацию,а так же за совершение прочих юридически значимых действий</t>
  </si>
  <si>
    <t>Денежные взыскания (штрафы) за нарушения законодательства о применении контрольно-кассовой техники при осуществлении наличных денежных расчетов и (или)расчетов с использованием платежных карт</t>
  </si>
  <si>
    <t>Доходы ,получаемые в виде арендной платы за земельные участки,государственная собственность на которые не разграничена и которые расположены в границах поселений ,а так же  средства  от продажи права  на заключение права договоров аренды указанных земельных участков</t>
  </si>
  <si>
    <t>Денежные взыскания (штрафы) за административные правонарушения в области дорожного движения</t>
  </si>
  <si>
    <t>Денежные взыскания (штрафы) за нарушение законодательства в области обеспечения санитарно-эпидеми логического благополучия человека и законодательчтва в сфере защиты прав потребителей</t>
  </si>
  <si>
    <t>28</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</si>
  <si>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t>
  </si>
  <si>
    <t>Доходы,получаемые в виде арендной  либо иной платы за передачу в возмездное пользование государственного и муниципального имущества(за исключением имущества автономных учреждений, а так 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</si>
  <si>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участки,государственная собственность на которые не разграничена,а так же средства от продажи права  на заключение права договоров аренды указанных земельных участков</t>
  </si>
  <si>
    <t>1.1.2</t>
  </si>
  <si>
    <t>1.1.3</t>
  </si>
  <si>
    <t>1.1.4</t>
  </si>
  <si>
    <t>1.1.5</t>
  </si>
  <si>
    <t>3.1.</t>
  </si>
  <si>
    <t>3.1.2</t>
  </si>
  <si>
    <t>3.2.1</t>
  </si>
  <si>
    <t>7.1.1</t>
  </si>
  <si>
    <t>8.1.1</t>
  </si>
  <si>
    <t>БЕЗВОЗМЕЗДНЫЕ ПОСТУПЛЕНИЯ ОТ ДРУГИХ БЮДЖЕТОВ БЮДЖЕТНОЙ СИСТЕМЫ РОССИЙСКОЙ ФЕДЕРАЦИИ</t>
  </si>
  <si>
    <t>Дотации на выравнивание  бюджетной обеспеченности</t>
  </si>
  <si>
    <t xml:space="preserve">Дотации бюджетам муниципальных районов на выравнивание  бюджетной обеспеченности </t>
  </si>
  <si>
    <t>Субвенции бюджетам субъектов  Российской Федерации и муниципальных образований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</si>
  <si>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</si>
  <si>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035</t>
  </si>
  <si>
    <t>Доходы от продажи земельных участков,находящихся в государственной и муниципальной собственносьти(за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</si>
  <si>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</si>
  <si>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</si>
  <si>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</si>
  <si>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1.3.</t>
  </si>
  <si>
    <t>1.1.1</t>
  </si>
  <si>
    <t>1.1.1.</t>
  </si>
  <si>
    <t>ЗАДОЛЖЕННОСТЬ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</si>
  <si>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бюджеты,мобилизуемый на территориях муниципальных районов</t>
  </si>
  <si>
    <t>Платежи за проведение поисковых и разведочных работ,мобилизуемые на территориях муниципальных районов</t>
  </si>
  <si>
    <t>Платежи за пользование недрами в целях, не связанных с добычей полезных ископаемых,мобилизуемые на территориях муниципальных районов</t>
  </si>
  <si>
    <t>Налог с продаж</t>
  </si>
  <si>
    <t xml:space="preserve">к решению "О бюджете муниципального образования </t>
  </si>
  <si>
    <t>Приложение № 4</t>
  </si>
  <si>
    <t>1.3.2.</t>
  </si>
  <si>
    <t>Субвенции бюджетам на осуществление первичного воинского учета на территориях, где отсутствуют военные комиссариаты</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</si>
  <si>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</si>
  <si>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</si>
  <si>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1.3.4.</t>
  </si>
  <si>
    <t>1.3.5.</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</si>
  <si>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</si>
  <si>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</si>
  <si>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1.3.6.</t>
  </si>
  <si>
    <t>1.4.</t>
  </si>
  <si>
    <t>Иные межбюджетные трансферты</t>
  </si>
  <si>
    <t>1.4.1.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</si>
  <si>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</si>
  <si>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</si>
  <si>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от реализации  имущества,находящегося в государственной и муниципальной собственности(за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</si>
  <si>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имущества,находящегося в собственности  муниципальных районов(за исключением имущества  муниципальных унитарных  предприятий в том числе казенных),в части реализации основных средств по указанному имуществу</t>
  </si>
  <si>
    <t>033</t>
  </si>
  <si>
    <t>Налог на доходы физических лиц с доходов, полученного в виде дивидендов от долевого участия в деятельности организаций</t>
  </si>
  <si>
    <t>5.1.1</t>
  </si>
  <si>
    <t>5.1.2</t>
  </si>
  <si>
    <t>5.1.3</t>
  </si>
  <si>
    <t>9.1.1</t>
  </si>
  <si>
    <t>9.1.2</t>
  </si>
  <si>
    <t>9.2.</t>
  </si>
  <si>
    <t>9.3.</t>
  </si>
  <si>
    <t>9.4.</t>
  </si>
  <si>
    <t>9.5.</t>
  </si>
  <si>
    <t>10.1.1.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</si>
  <si>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</si>
  <si>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об охране и использовании животного мира</t>
  </si>
  <si>
    <t>25</t>
  </si>
  <si>
    <t>Денежные взыскания (штрафы) за нарушение Федерального закона "О пожарной безопасности"</t>
  </si>
  <si>
    <t>27</t>
  </si>
  <si>
    <t>9.6.</t>
  </si>
  <si>
    <t>9.7.</t>
  </si>
  <si>
    <t>9.8.</t>
  </si>
  <si>
    <t>9.8.1.</t>
  </si>
  <si>
    <t>Доходы от продажи земельных участков,находящихся в собственности муниципальных районов (за исключением земельных участков автономных учреждений)</t>
  </si>
  <si>
    <t>025</t>
  </si>
  <si>
    <t>055</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</si>
  <si>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</si>
  <si>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430</t>
  </si>
  <si>
    <t>-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 на новое строительство или приобретение жилья)</t>
  </si>
  <si>
    <t>Платежи за добычу общераспространенных полезных ископаемых, мобилизуемые на территориях муниципальных районов</t>
  </si>
  <si>
    <t>Прочие местные налоги и сборы, мобилизуемый на территориях муниципальных районов</t>
  </si>
  <si>
    <t>Денежные взыскания (штрафы) за нарушение земельного законодательства</t>
  </si>
  <si>
    <t>7.2.1</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</si>
  <si>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</si>
  <si>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1.5.</t>
  </si>
  <si>
    <t>Прочие безвозмездные поступления</t>
  </si>
  <si>
    <t>Прочие безвозмездные поступления в бюджеты муниципальных районов</t>
  </si>
  <si>
    <t>субв образ</t>
  </si>
  <si>
    <t>оборот этилового</t>
  </si>
  <si>
    <t>село соцработ</t>
  </si>
  <si>
    <t>инвалиды</t>
  </si>
  <si>
    <t>село педагоги</t>
  </si>
  <si>
    <t>детдом</t>
  </si>
  <si>
    <t>субв.центру</t>
  </si>
  <si>
    <t>несоверш</t>
  </si>
  <si>
    <t>рег цен</t>
  </si>
  <si>
    <t>опека и попеч</t>
  </si>
  <si>
    <t>дот. Посел</t>
  </si>
  <si>
    <t>(рублей)</t>
  </si>
  <si>
    <t>доноры</t>
  </si>
  <si>
    <t>1.4.2.</t>
  </si>
  <si>
    <t>Средства,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</si>
  <si>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Средства, передаваемые  для компенсации дополнительных расходов, возникших в результате решений, принятых органами власти другого уровня</t>
  </si>
  <si>
    <t>Структура доходов бюджета муниципального образования "Суоярвский район" в 2010 году</t>
  </si>
  <si>
    <t>"Суоярвский район" на 2010 год"</t>
  </si>
  <si>
    <t>Сумма первоначально</t>
  </si>
  <si>
    <t>Сумма с изменениями</t>
  </si>
  <si>
    <t>Отклонение</t>
  </si>
  <si>
    <t>Субвенции бюджетам муниципальных образований на обеспечение жилыми помещениями детей-сирот,детей,оставшихся без попечения родителей, а также детей,находящихся под опекой(попечительством),не имеющих закрепленного жилого помещения</t>
  </si>
  <si>
    <t>026</t>
  </si>
  <si>
    <t>субвенции бюджетам муниципальных районов на обеспечение жилыми помещениями детей-сирот,детей,оставшихся без попечения родителей, а также детей,находящихся под опекой(попечительством),не имеющих закрепленного жилого помещения</t>
  </si>
  <si>
    <t>1.3.7.</t>
  </si>
  <si>
    <t>комп.род.платы</t>
  </si>
  <si>
    <t>Прочие субвенции бюджетам муниципальных районов</t>
  </si>
  <si>
    <t xml:space="preserve">Прочие субвенции бюджетам </t>
  </si>
  <si>
    <t>1.2.</t>
  </si>
  <si>
    <t>Субсидии бюджетам субъектов  Российской Федерации и муниципальных образований</t>
  </si>
  <si>
    <t>Прочие субсидии</t>
  </si>
  <si>
    <t>Прочие субсидии бюджетам муниципальных районов</t>
  </si>
  <si>
    <t>1.2.1.</t>
  </si>
  <si>
    <t>Всего переданных полномочий</t>
  </si>
  <si>
    <t>наказы</t>
  </si>
  <si>
    <t>молоко 1-5 кл</t>
  </si>
  <si>
    <t>АСП</t>
  </si>
  <si>
    <t>Итого прочих субсидий</t>
  </si>
  <si>
    <t>Прочие безвозмездные поступления от других бюджетов бюджетной системы</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</si>
  <si>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</si>
  <si>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074</t>
  </si>
  <si>
    <t>1.3.8.</t>
  </si>
  <si>
    <t>комп.род.пл.</t>
  </si>
  <si>
    <t>027</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</si>
  <si>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</si>
  <si>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на содержание ребенка в семье опекуна и приемной семье, а также вознаграждение, причитающееся приемному родителю</t>
  </si>
  <si>
    <t>Анализ доходов бюджета муниципального образования "Суоярвский район" в 2010 году</t>
  </si>
  <si>
    <t>Сумма плановая</t>
  </si>
  <si>
    <t>НАЛОГИ НА ИМУЩЕСТВО</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</si>
  <si>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</si>
  <si>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023</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</si>
  <si>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</si>
  <si>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33</t>
  </si>
  <si>
    <t>Невыясненные поступления, зачисляемые в бюджеты муниципальных районов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</si>
  <si>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</si>
  <si>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18</t>
  </si>
  <si>
    <t>Доходы бюджетов муниципальных районов от возврата остатков субсидий, субвенций и иных межбюджетных трансфертов, имеющих целевое назначение, остатков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</si>
  <si>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</si>
  <si>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19</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</si>
  <si>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</si>
  <si>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Субвенции бюджетам муниципальных районов на ежемесячное денежное вознаграждение за классное руководство</t>
  </si>
  <si>
    <t>1.3.3.</t>
  </si>
  <si>
    <t>Субвенции местным бюджетам на ежемесячное денежное вознаграждение за классное руководство субъектов Российской Федерации</t>
  </si>
  <si>
    <t>0100</t>
  </si>
  <si>
    <t>оздоровление детей</t>
  </si>
  <si>
    <t>9.9.</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</si>
  <si>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</si>
  <si>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1.4.3.</t>
  </si>
  <si>
    <t>Межбюджетные трансферты, передаваемые бюджетам муниципальных районов на комплектование книжных фондов библиотек муниципальных образований</t>
  </si>
  <si>
    <t>1.2.2.</t>
  </si>
  <si>
    <t>1.2.3.</t>
  </si>
  <si>
    <t>Субсидии бюджетам на бюджетные инвестиции для модернизации объектов коммунальной инфраструктуры</t>
  </si>
  <si>
    <t>078</t>
  </si>
  <si>
    <t>Субсидии бюджетам муниципальных районов на  бюджетные инвестиции для модернизации объектов коммунальной инфраструктуры</t>
  </si>
  <si>
    <t>Субсидии бюджетам на закупку автотранспортных средств и коммунальной техники</t>
  </si>
  <si>
    <t>Субсидии бюджетам муниципальных районов на закупку автотранспортных средств и коммунальной техники</t>
  </si>
  <si>
    <t>1.3.1.</t>
  </si>
  <si>
    <t>Субвенции бюджетам на осуществление полномочий по подготовке проведения статистических переписей</t>
  </si>
  <si>
    <t>002</t>
  </si>
  <si>
    <t>Субвенции бюджетам муниципальных районов на осуществление полномочий по подготовке проведения статистических переписей</t>
  </si>
  <si>
    <t>1.3.9.</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</si>
  <si>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</si>
  <si>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</si>
  <si>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Комплектование библ.фондов</t>
  </si>
  <si>
    <t>проезд льготы</t>
  </si>
  <si>
    <t>библиот.фонд</t>
  </si>
  <si>
    <t>007</t>
  </si>
  <si>
    <t>3.2.2</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</si>
  <si>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образований</t>
  </si>
  <si>
    <t>084</t>
  </si>
  <si>
    <t>77</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</si>
  <si>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</si>
  <si>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</si>
  <si>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</si>
  <si>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21</t>
  </si>
  <si>
    <t>1.6.</t>
  </si>
  <si>
    <t>Поступило на 16.12.2010</t>
  </si>
  <si>
    <t>070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</si>
</sst>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FC19]d\ mmmm\ yyyy\ &quot;г.&quot;"/>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Red]\-#,##0.00;0.00"/>
  </numFmts>
  <fonts count="47">
    <font>
      <sz val="10"/>
      <name val="Arial Cyr"/>
      <family val="0"/>
    </font>
    <font>
      <sz val="12"/>
      <name val="Times New Roman"/>
      <family val="0"/>
    </font>
    <font>
      <b/>
      <sz val="12"/>
      <color indexed="14"/>
      <name val="Times New Roman"/>
      <family val="1"/>
    </font>
    <font>
      <sz val="12"/>
      <color indexed="14"/>
      <name val="Times New Roman"/>
      <family val="1"/>
    </font>
    <font>
      <b/>
      <sz val="12"/>
      <color indexed="10"/>
      <name val="Times New Roman"/>
      <family val="1"/>
    </font>
    <font>
      <b/>
      <sz val="12"/>
      <color indexed="18"/>
      <name val="Times New Roman"/>
      <family val="1"/>
    </font>
    <font>
      <b/>
      <sz val="12"/>
      <name val="Times New Roman"/>
      <family val="1"/>
    </font>
    <font>
      <sz val="8"/>
      <name val="Arial Cyr"/>
      <family val="0"/>
    </font>
    <font>
      <u val="single"/>
      <sz val="10"/>
      <color indexed="12"/>
      <name val="Arial Cyr"/>
      <family val="0"/>
    </font>
    <font>
      <u val="single"/>
      <sz val="10"/>
      <color indexed="36"/>
      <name val="Arial Cyr"/>
      <family val="0"/>
    </font>
    <font>
      <b/>
      <sz val="14"/>
      <name val="Times New Roman Cyr"/>
      <family val="1"/>
    </font>
    <font>
      <sz val="14"/>
      <name val="Times New Roman"/>
      <family val="0"/>
    </font>
    <font>
      <sz val="14"/>
      <name val="Times New Roman Cyr"/>
      <family val="1"/>
    </font>
    <font>
      <b/>
      <sz val="14"/>
      <color indexed="14"/>
      <name val="Times New Roman"/>
      <family val="1"/>
    </font>
    <font>
      <b/>
      <u val="single"/>
      <sz val="14"/>
      <color indexed="14"/>
      <name val="Times New Roman"/>
      <family val="1"/>
    </font>
    <font>
      <b/>
      <sz val="14"/>
      <color indexed="10"/>
      <name val="Times New Roman"/>
      <family val="1"/>
    </font>
    <font>
      <b/>
      <sz val="14"/>
      <color indexed="18"/>
      <name val="Times New Roman"/>
      <family val="1"/>
    </font>
    <font>
      <sz val="14"/>
      <color indexed="8"/>
      <name val="Times New Roman"/>
      <family val="0"/>
    </font>
    <font>
      <b/>
      <sz val="14"/>
      <name val="Times New Roman"/>
      <family val="1"/>
    </font>
    <font>
      <sz val="14"/>
      <color indexed="12"/>
      <name val="Times New Roman"/>
      <family val="0"/>
    </font>
    <font>
      <sz val="14"/>
      <color indexed="18"/>
      <name val="Times New Roman"/>
      <family val="1"/>
    </font>
    <font>
      <b/>
      <sz val="14"/>
      <color indexed="62"/>
      <name val="Times New Roman"/>
      <family val="1"/>
    </font>
    <font>
      <b/>
      <sz val="14"/>
      <color indexed="16"/>
      <name val="Times New Roman"/>
      <family val="1"/>
    </font>
    <font>
      <sz val="14"/>
      <color indexed="16"/>
      <name val="Times New Roman"/>
      <family val="1"/>
    </font>
    <font>
      <b/>
      <sz val="10"/>
      <color indexed="62"/>
      <name val="Arial Cyr"/>
      <family val="0"/>
    </font>
    <font>
      <sz val="10"/>
      <name val="Times New Roman"/>
      <family val="0"/>
    </font>
    <font>
      <sz val="12"/>
      <color indexed="62"/>
      <name val="Times New Roman"/>
      <family val="0"/>
    </font>
    <font>
      <sz val="12"/>
      <name val="Arial Cyr"/>
      <family val="0"/>
    </font>
    <font>
      <b/>
      <sz val="12"/>
      <name val="Times New Roman Cyr"/>
      <family val="1"/>
    </font>
    <font>
      <sz val="12"/>
      <name val="Times New Roman Cyr"/>
      <family val="1"/>
    </font>
    <font>
      <b/>
      <u val="single"/>
      <sz val="12"/>
      <color indexed="14"/>
      <name val="Times New Roman"/>
      <family val="1"/>
    </font>
    <font>
      <sz val="12"/>
      <color indexed="8"/>
      <name val="Times New Roman"/>
      <family val="0"/>
    </font>
    <font>
      <sz val="12"/>
      <color indexed="18"/>
      <name val="Times New Roman"/>
      <family val="1"/>
    </font>
    <font>
      <b/>
      <sz val="12"/>
      <color indexed="62"/>
      <name val="Times New Roman"/>
      <family val="1"/>
    </font>
    <font>
      <b/>
      <sz val="12"/>
      <color indexed="62"/>
      <name val="Arial Cyr"/>
      <family val="0"/>
    </font>
    <font>
      <sz val="12"/>
      <color indexed="12"/>
      <name val="Times New Roman"/>
      <family val="0"/>
    </font>
    <font>
      <b/>
      <sz val="12"/>
      <color indexed="16"/>
      <name val="Times New Roman"/>
      <family val="1"/>
    </font>
    <font>
      <sz val="12"/>
      <color indexed="16"/>
      <name val="Times New Roman"/>
      <family val="1"/>
    </font>
    <font>
      <sz val="12"/>
      <color indexed="60"/>
      <name val="Times New Roman"/>
      <family val="0"/>
    </font>
    <font>
      <sz val="10"/>
      <color indexed="12"/>
      <name val="Arial Cyr"/>
      <family val="0"/>
    </font>
    <font>
      <sz val="11"/>
      <color indexed="18"/>
      <name val="Times New Roman"/>
      <family val="1"/>
    </font>
    <font>
      <sz val="11"/>
      <name val="Times New Roman"/>
      <family val="1"/>
    </font>
    <font>
      <sz val="11"/>
      <color indexed="16"/>
      <name val="Times New Roman"/>
      <family val="1"/>
    </font>
    <font>
      <b/>
      <sz val="11"/>
      <color indexed="18"/>
      <name val="Times New Roman"/>
      <family val="1"/>
    </font>
    <font>
      <b/>
      <sz val="11"/>
      <name val="Times New Roman"/>
      <family val="1"/>
    </font>
    <font>
      <sz val="11"/>
      <color indexed="8"/>
      <name val="Times New Roman"/>
      <family val="1"/>
    </font>
    <font>
      <sz val="12"/>
      <color indexed="48"/>
      <name val="Times New Roman"/>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4">
    <xf numFmtId="0" fontId="0" fillId="0" borderId="0" xfId="0" applyAlignment="1">
      <alignment/>
    </xf>
    <xf numFmtId="0" fontId="1" fillId="0" borderId="0" xfId="0" applyFont="1" applyAlignment="1">
      <alignment vertical="top"/>
    </xf>
    <xf numFmtId="0" fontId="1" fillId="0" borderId="0" xfId="0" applyFont="1" applyBorder="1" applyAlignment="1">
      <alignment vertical="top"/>
    </xf>
    <xf numFmtId="3" fontId="1" fillId="0" borderId="0" xfId="0" applyNumberFormat="1" applyFont="1" applyAlignment="1">
      <alignment vertical="top"/>
    </xf>
    <xf numFmtId="49" fontId="1" fillId="0" borderId="0" xfId="0" applyNumberFormat="1" applyFont="1" applyAlignment="1">
      <alignment horizontal="center" vertical="top"/>
    </xf>
    <xf numFmtId="0" fontId="1" fillId="0" borderId="0" xfId="0" applyFont="1" applyAlignment="1">
      <alignment vertical="center"/>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1" fillId="0" borderId="0" xfId="0" applyFont="1" applyAlignment="1">
      <alignment vertical="top"/>
    </xf>
    <xf numFmtId="0" fontId="2"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49" fontId="11" fillId="0" borderId="0" xfId="0" applyNumberFormat="1" applyFont="1" applyAlignment="1">
      <alignment horizontal="center" vertical="top"/>
    </xf>
    <xf numFmtId="3" fontId="11" fillId="0" borderId="0" xfId="0" applyNumberFormat="1" applyFont="1" applyAlignment="1">
      <alignment horizontal="right" vertical="top"/>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0" fillId="0" borderId="3" xfId="0" applyFont="1" applyFill="1" applyBorder="1" applyAlignment="1">
      <alignment horizontal="center" vertical="center" wrapText="1"/>
    </xf>
    <xf numFmtId="0" fontId="13" fillId="0" borderId="3" xfId="0" applyFont="1" applyBorder="1" applyAlignment="1">
      <alignment vertical="top"/>
    </xf>
    <xf numFmtId="0" fontId="14" fillId="0" borderId="3" xfId="0" applyFont="1" applyBorder="1" applyAlignment="1">
      <alignment vertical="justify" wrapText="1"/>
    </xf>
    <xf numFmtId="49" fontId="13" fillId="0" borderId="3" xfId="0" applyNumberFormat="1" applyFont="1" applyBorder="1" applyAlignment="1" quotePrefix="1">
      <alignment horizontal="center" vertical="top" wrapText="1"/>
    </xf>
    <xf numFmtId="49" fontId="13" fillId="0" borderId="3" xfId="0" applyNumberFormat="1" applyFont="1" applyBorder="1" applyAlignment="1">
      <alignment horizontal="center" vertical="top" wrapText="1"/>
    </xf>
    <xf numFmtId="4" fontId="13" fillId="0" borderId="3" xfId="0" applyNumberFormat="1" applyFont="1" applyBorder="1" applyAlignment="1">
      <alignment vertical="top"/>
    </xf>
    <xf numFmtId="3" fontId="13" fillId="0" borderId="3" xfId="0" applyNumberFormat="1" applyFont="1" applyBorder="1" applyAlignment="1">
      <alignment vertical="top"/>
    </xf>
    <xf numFmtId="3" fontId="13" fillId="0" borderId="4" xfId="0" applyNumberFormat="1" applyFont="1" applyBorder="1" applyAlignment="1">
      <alignment vertical="top"/>
    </xf>
    <xf numFmtId="0" fontId="15" fillId="0" borderId="3" xfId="0" applyFont="1" applyBorder="1" applyAlignment="1">
      <alignment vertical="top"/>
    </xf>
    <xf numFmtId="0" fontId="15" fillId="0" borderId="3" xfId="0" applyFont="1" applyBorder="1" applyAlignment="1">
      <alignment vertical="justify" wrapText="1"/>
    </xf>
    <xf numFmtId="49" fontId="15" fillId="0" borderId="3" xfId="0" applyNumberFormat="1" applyFont="1" applyBorder="1" applyAlignment="1" quotePrefix="1">
      <alignment horizontal="center" vertical="top" wrapText="1"/>
    </xf>
    <xf numFmtId="49" fontId="15" fillId="0" borderId="3" xfId="0" applyNumberFormat="1" applyFont="1" applyBorder="1" applyAlignment="1">
      <alignment horizontal="center" vertical="top" wrapText="1"/>
    </xf>
    <xf numFmtId="4" fontId="15" fillId="0" borderId="3" xfId="0" applyNumberFormat="1" applyFont="1" applyBorder="1" applyAlignment="1">
      <alignment vertical="top"/>
    </xf>
    <xf numFmtId="3" fontId="15" fillId="0" borderId="3" xfId="0" applyNumberFormat="1" applyFont="1" applyBorder="1" applyAlignment="1">
      <alignment vertical="top"/>
    </xf>
    <xf numFmtId="3" fontId="15" fillId="0" borderId="5" xfId="0" applyNumberFormat="1" applyFont="1" applyBorder="1" applyAlignment="1">
      <alignment vertical="top"/>
    </xf>
    <xf numFmtId="0" fontId="16" fillId="0" borderId="3" xfId="0" applyFont="1" applyBorder="1" applyAlignment="1">
      <alignment vertical="top"/>
    </xf>
    <xf numFmtId="0" fontId="16" fillId="0" borderId="3" xfId="0" applyFont="1" applyBorder="1" applyAlignment="1">
      <alignment vertical="justify" wrapText="1"/>
    </xf>
    <xf numFmtId="49" fontId="16" fillId="0" borderId="3" xfId="0" applyNumberFormat="1" applyFont="1" applyBorder="1" applyAlignment="1">
      <alignment horizontal="center" vertical="top" wrapText="1"/>
    </xf>
    <xf numFmtId="49" fontId="16" fillId="0" borderId="3" xfId="0" applyNumberFormat="1" applyFont="1" applyBorder="1" applyAlignment="1" quotePrefix="1">
      <alignment horizontal="center" vertical="top" wrapText="1"/>
    </xf>
    <xf numFmtId="4" fontId="16" fillId="0" borderId="3" xfId="0" applyNumberFormat="1" applyFont="1" applyBorder="1" applyAlignment="1">
      <alignment vertical="top"/>
    </xf>
    <xf numFmtId="3" fontId="16" fillId="0" borderId="3" xfId="0" applyNumberFormat="1" applyFont="1" applyBorder="1" applyAlignment="1">
      <alignment vertical="top"/>
    </xf>
    <xf numFmtId="3" fontId="16" fillId="0" borderId="5" xfId="0" applyNumberFormat="1" applyFont="1" applyBorder="1" applyAlignment="1">
      <alignment vertical="top"/>
    </xf>
    <xf numFmtId="0" fontId="11" fillId="0" borderId="3" xfId="0" applyFont="1" applyBorder="1" applyAlignment="1">
      <alignment vertical="top"/>
    </xf>
    <xf numFmtId="0" fontId="17" fillId="0" borderId="3" xfId="0" applyFont="1" applyBorder="1" applyAlignment="1">
      <alignment vertical="justify" wrapText="1"/>
    </xf>
    <xf numFmtId="49" fontId="17" fillId="0" borderId="3" xfId="0" applyNumberFormat="1" applyFont="1" applyBorder="1" applyAlignment="1">
      <alignment horizontal="center" vertical="top" wrapText="1"/>
    </xf>
    <xf numFmtId="49" fontId="17" fillId="0" borderId="3" xfId="0" applyNumberFormat="1" applyFont="1" applyBorder="1" applyAlignment="1" quotePrefix="1">
      <alignment horizontal="center" vertical="top" wrapText="1"/>
    </xf>
    <xf numFmtId="4" fontId="11" fillId="0" borderId="3" xfId="0" applyNumberFormat="1" applyFont="1" applyBorder="1" applyAlignment="1">
      <alignment vertical="top"/>
    </xf>
    <xf numFmtId="3" fontId="11" fillId="0" borderId="3" xfId="0" applyNumberFormat="1" applyFont="1" applyBorder="1" applyAlignment="1">
      <alignment vertical="top"/>
    </xf>
    <xf numFmtId="3" fontId="11" fillId="0" borderId="5" xfId="0" applyNumberFormat="1" applyFont="1" applyBorder="1" applyAlignment="1">
      <alignment vertical="top"/>
    </xf>
    <xf numFmtId="0" fontId="17" fillId="0" borderId="3" xfId="0" applyFont="1" applyBorder="1" applyAlignment="1">
      <alignment vertical="justify" wrapText="1"/>
    </xf>
    <xf numFmtId="0" fontId="17" fillId="0" borderId="3" xfId="0" applyFont="1" applyBorder="1" applyAlignment="1">
      <alignment vertical="justify" wrapText="1"/>
    </xf>
    <xf numFmtId="0" fontId="16" fillId="0" borderId="3" xfId="0" applyFont="1" applyBorder="1" applyAlignment="1">
      <alignment vertical="center"/>
    </xf>
    <xf numFmtId="49" fontId="11" fillId="0" borderId="3" xfId="0" applyNumberFormat="1" applyFont="1" applyBorder="1" applyAlignment="1">
      <alignment horizontal="center" vertical="top" wrapText="1"/>
    </xf>
    <xf numFmtId="4" fontId="11" fillId="0" borderId="3" xfId="0" applyNumberFormat="1" applyFont="1" applyBorder="1" applyAlignment="1">
      <alignment vertical="top"/>
    </xf>
    <xf numFmtId="3" fontId="11" fillId="0" borderId="3" xfId="0" applyNumberFormat="1" applyFont="1" applyBorder="1" applyAlignment="1">
      <alignment vertical="top"/>
    </xf>
    <xf numFmtId="3" fontId="11" fillId="0" borderId="5" xfId="0" applyNumberFormat="1" applyFont="1" applyBorder="1" applyAlignment="1">
      <alignment vertical="top"/>
    </xf>
    <xf numFmtId="0" fontId="18" fillId="0" borderId="3" xfId="0" applyFont="1" applyBorder="1" applyAlignment="1">
      <alignment vertical="center"/>
    </xf>
    <xf numFmtId="16" fontId="16" fillId="0" borderId="3" xfId="0" applyNumberFormat="1" applyFont="1" applyBorder="1" applyAlignment="1">
      <alignment vertical="top"/>
    </xf>
    <xf numFmtId="49" fontId="17" fillId="0" borderId="3" xfId="0" applyNumberFormat="1" applyFont="1" applyBorder="1" applyAlignment="1">
      <alignment horizontal="center" vertical="top" wrapText="1"/>
    </xf>
    <xf numFmtId="0" fontId="18" fillId="0" borderId="3" xfId="0" applyFont="1" applyBorder="1" applyAlignment="1">
      <alignment vertical="top"/>
    </xf>
    <xf numFmtId="4" fontId="18" fillId="0" borderId="3" xfId="0" applyNumberFormat="1" applyFont="1" applyBorder="1" applyAlignment="1">
      <alignment vertical="top"/>
    </xf>
    <xf numFmtId="3" fontId="18" fillId="0" borderId="3" xfId="0" applyNumberFormat="1" applyFont="1" applyBorder="1" applyAlignment="1">
      <alignment vertical="top"/>
    </xf>
    <xf numFmtId="3" fontId="18" fillId="0" borderId="5" xfId="0" applyNumberFormat="1" applyFont="1" applyBorder="1" applyAlignment="1">
      <alignment vertical="top"/>
    </xf>
    <xf numFmtId="0" fontId="15" fillId="0" borderId="3" xfId="0" applyFont="1" applyBorder="1" applyAlignment="1">
      <alignment vertical="center"/>
    </xf>
    <xf numFmtId="49" fontId="15" fillId="0" borderId="3" xfId="0" applyNumberFormat="1" applyFont="1" applyBorder="1" applyAlignment="1" quotePrefix="1">
      <alignment horizontal="center" vertical="center" wrapText="1"/>
    </xf>
    <xf numFmtId="49" fontId="15" fillId="0" borderId="3" xfId="0" applyNumberFormat="1" applyFont="1" applyBorder="1" applyAlignment="1">
      <alignment horizontal="center" vertical="center" wrapText="1"/>
    </xf>
    <xf numFmtId="4" fontId="15" fillId="0" borderId="3" xfId="0" applyNumberFormat="1" applyFont="1" applyBorder="1" applyAlignment="1">
      <alignment vertical="center"/>
    </xf>
    <xf numFmtId="3" fontId="15" fillId="0" borderId="3" xfId="0" applyNumberFormat="1" applyFont="1" applyBorder="1" applyAlignment="1">
      <alignment vertical="center"/>
    </xf>
    <xf numFmtId="3" fontId="15" fillId="0" borderId="5" xfId="0" applyNumberFormat="1" applyFont="1" applyBorder="1" applyAlignment="1">
      <alignment vertical="center"/>
    </xf>
    <xf numFmtId="49" fontId="15" fillId="0" borderId="3" xfId="0" applyNumberFormat="1" applyFont="1" applyBorder="1" applyAlignment="1">
      <alignment horizontal="center" vertical="top" wrapText="1"/>
    </xf>
    <xf numFmtId="4" fontId="15" fillId="0" borderId="3" xfId="0" applyNumberFormat="1" applyFont="1" applyBorder="1" applyAlignment="1">
      <alignment vertical="top"/>
    </xf>
    <xf numFmtId="49" fontId="19" fillId="0" borderId="3" xfId="0" applyNumberFormat="1" applyFont="1" applyBorder="1" applyAlignment="1">
      <alignment horizontal="center" vertical="top" wrapText="1"/>
    </xf>
    <xf numFmtId="3" fontId="13" fillId="0" borderId="5" xfId="0" applyNumberFormat="1" applyFont="1" applyBorder="1" applyAlignment="1">
      <alignment vertical="top"/>
    </xf>
    <xf numFmtId="0" fontId="11" fillId="0" borderId="3" xfId="0" applyFont="1" applyBorder="1" applyAlignment="1">
      <alignment vertical="justify" wrapText="1"/>
    </xf>
    <xf numFmtId="1" fontId="11" fillId="0" borderId="3" xfId="0" applyNumberFormat="1" applyFont="1" applyBorder="1" applyAlignment="1">
      <alignment vertical="top"/>
    </xf>
    <xf numFmtId="1" fontId="11" fillId="0" borderId="5" xfId="0" applyNumberFormat="1" applyFont="1" applyBorder="1" applyAlignment="1">
      <alignment vertical="top"/>
    </xf>
    <xf numFmtId="3" fontId="11" fillId="0" borderId="0" xfId="0" applyNumberFormat="1" applyFont="1" applyAlignment="1">
      <alignment vertical="top"/>
    </xf>
    <xf numFmtId="0" fontId="20" fillId="0" borderId="3" xfId="0" applyFont="1" applyBorder="1" applyAlignment="1">
      <alignment vertical="justify" wrapText="1"/>
    </xf>
    <xf numFmtId="49" fontId="16" fillId="0" borderId="3" xfId="0" applyNumberFormat="1" applyFont="1" applyBorder="1" applyAlignment="1">
      <alignment horizontal="center" vertical="top" wrapText="1"/>
    </xf>
    <xf numFmtId="4" fontId="16" fillId="0" borderId="3" xfId="0" applyNumberFormat="1" applyFont="1" applyBorder="1" applyAlignment="1">
      <alignment vertical="top"/>
    </xf>
    <xf numFmtId="0" fontId="21" fillId="0" borderId="3" xfId="0" applyFont="1" applyBorder="1" applyAlignment="1">
      <alignment vertical="justify" wrapText="1"/>
    </xf>
    <xf numFmtId="49" fontId="21" fillId="0" borderId="3" xfId="0" applyNumberFormat="1" applyFont="1" applyBorder="1" applyAlignment="1">
      <alignment horizontal="center" vertical="top" wrapText="1"/>
    </xf>
    <xf numFmtId="4" fontId="21" fillId="0" borderId="3" xfId="0" applyNumberFormat="1" applyFont="1" applyBorder="1" applyAlignment="1">
      <alignment vertical="top"/>
    </xf>
    <xf numFmtId="4" fontId="21" fillId="0" borderId="3" xfId="0" applyNumberFormat="1" applyFont="1" applyBorder="1" applyAlignment="1">
      <alignment vertical="center"/>
    </xf>
    <xf numFmtId="0" fontId="17" fillId="0" borderId="3" xfId="0" applyFont="1" applyBorder="1" applyAlignment="1">
      <alignment horizontal="left" wrapText="1"/>
    </xf>
    <xf numFmtId="49" fontId="11" fillId="0" borderId="3" xfId="0" applyNumberFormat="1" applyFont="1" applyBorder="1" applyAlignment="1">
      <alignment vertical="top"/>
    </xf>
    <xf numFmtId="16" fontId="11" fillId="0" borderId="3" xfId="0" applyNumberFormat="1" applyFont="1" applyBorder="1" applyAlignment="1">
      <alignment vertical="top"/>
    </xf>
    <xf numFmtId="0" fontId="15" fillId="0" borderId="3" xfId="0" applyFont="1" applyBorder="1" applyAlignment="1">
      <alignment horizontal="left" wrapText="1"/>
    </xf>
    <xf numFmtId="0" fontId="17" fillId="0" borderId="3" xfId="0" applyFont="1" applyBorder="1" applyAlignment="1">
      <alignment horizontal="left" vertical="justify" wrapText="1"/>
    </xf>
    <xf numFmtId="0" fontId="22" fillId="0" borderId="3" xfId="0" applyFont="1" applyBorder="1" applyAlignment="1">
      <alignment vertical="top"/>
    </xf>
    <xf numFmtId="0" fontId="23" fillId="0" borderId="3" xfId="0" applyFont="1" applyBorder="1" applyAlignment="1">
      <alignment vertical="top"/>
    </xf>
    <xf numFmtId="0" fontId="23" fillId="0" borderId="3" xfId="0" applyFont="1" applyBorder="1" applyAlignment="1">
      <alignment vertical="justify" wrapText="1"/>
    </xf>
    <xf numFmtId="49" fontId="23" fillId="0" borderId="3" xfId="0" applyNumberFormat="1" applyFont="1" applyBorder="1" applyAlignment="1">
      <alignment horizontal="center" vertical="top" wrapText="1"/>
    </xf>
    <xf numFmtId="4" fontId="23" fillId="0" borderId="3" xfId="0" applyNumberFormat="1" applyFont="1" applyBorder="1" applyAlignment="1">
      <alignment vertical="top"/>
    </xf>
    <xf numFmtId="0" fontId="11" fillId="0" borderId="3" xfId="0" applyNumberFormat="1" applyFont="1" applyBorder="1" applyAlignment="1">
      <alignment horizontal="left" vertical="center" wrapText="1"/>
    </xf>
    <xf numFmtId="0" fontId="23" fillId="0" borderId="3" xfId="0" applyNumberFormat="1" applyFont="1" applyBorder="1" applyAlignment="1">
      <alignment horizontal="left" vertical="center" wrapText="1"/>
    </xf>
    <xf numFmtId="4" fontId="23" fillId="0" borderId="3" xfId="0" applyNumberFormat="1" applyFont="1" applyBorder="1" applyAlignment="1">
      <alignment vertical="top"/>
    </xf>
    <xf numFmtId="49" fontId="23" fillId="0" borderId="3" xfId="0" applyNumberFormat="1" applyFont="1" applyBorder="1" applyAlignment="1">
      <alignment horizontal="center" vertical="top" wrapText="1"/>
    </xf>
    <xf numFmtId="16" fontId="15" fillId="0" borderId="3" xfId="0" applyNumberFormat="1" applyFont="1" applyBorder="1" applyAlignment="1">
      <alignment vertical="top"/>
    </xf>
    <xf numFmtId="0" fontId="16" fillId="0" borderId="3" xfId="0" applyNumberFormat="1" applyFont="1" applyBorder="1" applyAlignment="1">
      <alignment horizontal="left" vertical="center" wrapText="1"/>
    </xf>
    <xf numFmtId="0" fontId="17" fillId="0" borderId="3" xfId="0" applyFont="1" applyBorder="1" applyAlignment="1">
      <alignment vertical="distributed" wrapText="1"/>
    </xf>
    <xf numFmtId="0" fontId="1" fillId="2" borderId="3" xfId="0"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24" fillId="0" borderId="3" xfId="0" applyFont="1" applyBorder="1" applyAlignment="1">
      <alignment wrapText="1"/>
    </xf>
    <xf numFmtId="0" fontId="11" fillId="0" borderId="3" xfId="0" applyFont="1" applyBorder="1" applyAlignment="1">
      <alignment wrapText="1"/>
    </xf>
    <xf numFmtId="49" fontId="16" fillId="0" borderId="3" xfId="0" applyNumberFormat="1" applyFont="1" applyBorder="1" applyAlignment="1">
      <alignment vertical="top"/>
    </xf>
    <xf numFmtId="3" fontId="19" fillId="0" borderId="0" xfId="0" applyNumberFormat="1" applyFont="1" applyAlignment="1">
      <alignment vertical="top"/>
    </xf>
    <xf numFmtId="2" fontId="25" fillId="0" borderId="0" xfId="0" applyNumberFormat="1" applyFont="1" applyAlignment="1">
      <alignment horizontal="center" vertical="top"/>
    </xf>
    <xf numFmtId="2" fontId="1" fillId="0" borderId="0" xfId="0" applyNumberFormat="1" applyFont="1" applyAlignment="1">
      <alignment horizontal="center" vertical="top"/>
    </xf>
    <xf numFmtId="3" fontId="13" fillId="0" borderId="6" xfId="0" applyNumberFormat="1" applyFont="1" applyBorder="1" applyAlignment="1">
      <alignment vertical="top"/>
    </xf>
    <xf numFmtId="16" fontId="16" fillId="0" borderId="4" xfId="0" applyNumberFormat="1" applyFont="1" applyBorder="1" applyAlignment="1">
      <alignment vertical="top"/>
    </xf>
    <xf numFmtId="0" fontId="16" fillId="0" borderId="4" xfId="0" applyFont="1" applyBorder="1" applyAlignment="1">
      <alignment vertical="top"/>
    </xf>
    <xf numFmtId="0" fontId="13" fillId="0" borderId="7" xfId="0" applyFont="1" applyBorder="1" applyAlignment="1">
      <alignment vertical="top"/>
    </xf>
    <xf numFmtId="0" fontId="13" fillId="0" borderId="8" xfId="0" applyFont="1" applyBorder="1" applyAlignment="1">
      <alignment vertical="top"/>
    </xf>
    <xf numFmtId="0" fontId="13" fillId="0" borderId="8" xfId="0" applyFont="1" applyBorder="1" applyAlignment="1">
      <alignment vertical="justify"/>
    </xf>
    <xf numFmtId="49" fontId="13" fillId="0" borderId="8" xfId="0" applyNumberFormat="1" applyFont="1" applyBorder="1" applyAlignment="1">
      <alignment horizontal="center" vertical="top"/>
    </xf>
    <xf numFmtId="4" fontId="16" fillId="0" borderId="9" xfId="0" applyNumberFormat="1" applyFont="1" applyBorder="1" applyAlignment="1">
      <alignment vertical="top"/>
    </xf>
    <xf numFmtId="0" fontId="23" fillId="0" borderId="0" xfId="0" applyFont="1" applyAlignment="1">
      <alignment wrapText="1"/>
    </xf>
    <xf numFmtId="0" fontId="11" fillId="0" borderId="0" xfId="0" applyFont="1" applyAlignment="1">
      <alignment wrapText="1"/>
    </xf>
    <xf numFmtId="0" fontId="23" fillId="0" borderId="3" xfId="0" applyFont="1" applyBorder="1" applyAlignment="1">
      <alignment wrapText="1"/>
    </xf>
    <xf numFmtId="0" fontId="26" fillId="0" borderId="0" xfId="0" applyFont="1" applyAlignment="1">
      <alignment vertical="top"/>
    </xf>
    <xf numFmtId="0" fontId="27" fillId="0" borderId="0" xfId="0" applyFont="1" applyAlignment="1">
      <alignment/>
    </xf>
    <xf numFmtId="3" fontId="1" fillId="0" borderId="0" xfId="0" applyNumberFormat="1" applyFont="1" applyAlignment="1">
      <alignment horizontal="right" vertical="top"/>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8" fillId="0" borderId="3" xfId="0" applyFont="1" applyFill="1" applyBorder="1" applyAlignment="1">
      <alignment horizontal="center" vertical="center" wrapText="1"/>
    </xf>
    <xf numFmtId="0" fontId="2" fillId="0" borderId="3" xfId="0" applyFont="1" applyBorder="1" applyAlignment="1">
      <alignment vertical="top"/>
    </xf>
    <xf numFmtId="0" fontId="30" fillId="0" borderId="3" xfId="0" applyFont="1" applyBorder="1" applyAlignment="1">
      <alignment vertical="justify" wrapText="1"/>
    </xf>
    <xf numFmtId="49" fontId="2" fillId="0" borderId="3" xfId="0" applyNumberFormat="1" applyFont="1" applyBorder="1" applyAlignment="1" quotePrefix="1">
      <alignment horizontal="center" vertical="top" wrapText="1"/>
    </xf>
    <xf numFmtId="49" fontId="2" fillId="0" borderId="3" xfId="0" applyNumberFormat="1" applyFont="1" applyBorder="1" applyAlignment="1">
      <alignment horizontal="center" vertical="top" wrapText="1"/>
    </xf>
    <xf numFmtId="4" fontId="2" fillId="0" borderId="3" xfId="0" applyNumberFormat="1" applyFont="1" applyBorder="1" applyAlignment="1">
      <alignment vertical="top"/>
    </xf>
    <xf numFmtId="3" fontId="2" fillId="0" borderId="3" xfId="0" applyNumberFormat="1" applyFont="1" applyBorder="1" applyAlignment="1">
      <alignment vertical="top"/>
    </xf>
    <xf numFmtId="3" fontId="2" fillId="0" borderId="4" xfId="0" applyNumberFormat="1" applyFont="1" applyBorder="1" applyAlignment="1">
      <alignment vertical="top"/>
    </xf>
    <xf numFmtId="0" fontId="4" fillId="0" borderId="3" xfId="0" applyFont="1" applyBorder="1" applyAlignment="1">
      <alignment vertical="top"/>
    </xf>
    <xf numFmtId="0" fontId="4" fillId="0" borderId="3" xfId="0" applyFont="1" applyBorder="1" applyAlignment="1">
      <alignment vertical="justify" wrapText="1"/>
    </xf>
    <xf numFmtId="49" fontId="4" fillId="0" borderId="3" xfId="0" applyNumberFormat="1" applyFont="1" applyBorder="1" applyAlignment="1" quotePrefix="1">
      <alignment horizontal="center" vertical="top" wrapText="1"/>
    </xf>
    <xf numFmtId="49" fontId="4" fillId="0" borderId="3" xfId="0" applyNumberFormat="1" applyFont="1" applyBorder="1" applyAlignment="1">
      <alignment horizontal="center" vertical="top" wrapText="1"/>
    </xf>
    <xf numFmtId="4" fontId="4" fillId="0" borderId="3" xfId="0" applyNumberFormat="1" applyFont="1" applyBorder="1" applyAlignment="1">
      <alignment vertical="top"/>
    </xf>
    <xf numFmtId="3" fontId="4" fillId="0" borderId="3" xfId="0" applyNumberFormat="1" applyFont="1" applyBorder="1" applyAlignment="1">
      <alignment vertical="top"/>
    </xf>
    <xf numFmtId="3" fontId="4" fillId="0" borderId="5" xfId="0" applyNumberFormat="1" applyFont="1" applyBorder="1" applyAlignment="1">
      <alignment vertical="top"/>
    </xf>
    <xf numFmtId="0" fontId="5" fillId="0" borderId="3" xfId="0" applyFont="1" applyBorder="1" applyAlignment="1">
      <alignment vertical="top"/>
    </xf>
    <xf numFmtId="0" fontId="5" fillId="0" borderId="3" xfId="0" applyFont="1" applyBorder="1" applyAlignment="1">
      <alignment vertical="justify" wrapText="1"/>
    </xf>
    <xf numFmtId="49" fontId="5" fillId="0" borderId="3" xfId="0" applyNumberFormat="1" applyFont="1" applyBorder="1" applyAlignment="1">
      <alignment horizontal="center" vertical="top" wrapText="1"/>
    </xf>
    <xf numFmtId="49" fontId="5" fillId="0" borderId="3" xfId="0" applyNumberFormat="1" applyFont="1" applyBorder="1" applyAlignment="1" quotePrefix="1">
      <alignment horizontal="center" vertical="top" wrapText="1"/>
    </xf>
    <xf numFmtId="4" fontId="5" fillId="0" borderId="3" xfId="0" applyNumberFormat="1" applyFont="1" applyBorder="1" applyAlignment="1">
      <alignment vertical="top"/>
    </xf>
    <xf numFmtId="3" fontId="5" fillId="0" borderId="3" xfId="0" applyNumberFormat="1" applyFont="1" applyBorder="1" applyAlignment="1">
      <alignment vertical="top"/>
    </xf>
    <xf numFmtId="3" fontId="5" fillId="0" borderId="5" xfId="0" applyNumberFormat="1" applyFont="1" applyBorder="1" applyAlignment="1">
      <alignment vertical="top"/>
    </xf>
    <xf numFmtId="49" fontId="1" fillId="0" borderId="3" xfId="0" applyNumberFormat="1" applyFont="1" applyBorder="1" applyAlignment="1">
      <alignment vertical="top"/>
    </xf>
    <xf numFmtId="0" fontId="31" fillId="0" borderId="3" xfId="0" applyFont="1" applyBorder="1" applyAlignment="1">
      <alignment vertical="justify"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vertical="top"/>
    </xf>
    <xf numFmtId="0" fontId="1" fillId="0" borderId="3" xfId="0" applyFont="1" applyBorder="1" applyAlignment="1">
      <alignment vertical="top"/>
    </xf>
    <xf numFmtId="49" fontId="31" fillId="0" borderId="3" xfId="0" applyNumberFormat="1" applyFont="1" applyBorder="1" applyAlignment="1">
      <alignment horizontal="center" vertical="top" wrapText="1"/>
    </xf>
    <xf numFmtId="49" fontId="31" fillId="0" borderId="3" xfId="0" applyNumberFormat="1" applyFont="1" applyBorder="1" applyAlignment="1" quotePrefix="1">
      <alignment horizontal="center" vertical="top" wrapText="1"/>
    </xf>
    <xf numFmtId="4" fontId="1" fillId="0" borderId="3" xfId="0" applyNumberFormat="1" applyFont="1" applyBorder="1" applyAlignment="1">
      <alignment vertical="top"/>
    </xf>
    <xf numFmtId="3" fontId="1" fillId="0" borderId="3" xfId="0" applyNumberFormat="1" applyFont="1" applyBorder="1" applyAlignment="1">
      <alignment vertical="top"/>
    </xf>
    <xf numFmtId="3" fontId="1" fillId="0" borderId="5" xfId="0" applyNumberFormat="1" applyFont="1" applyBorder="1" applyAlignment="1">
      <alignment vertical="top"/>
    </xf>
    <xf numFmtId="0" fontId="31" fillId="0" borderId="3" xfId="0" applyFont="1" applyBorder="1" applyAlignment="1">
      <alignment horizontal="left" vertical="justify" wrapText="1"/>
    </xf>
    <xf numFmtId="0" fontId="32" fillId="0" borderId="3" xfId="0" applyFont="1" applyBorder="1" applyAlignment="1">
      <alignment vertical="justify" wrapText="1"/>
    </xf>
    <xf numFmtId="49" fontId="5" fillId="0" borderId="3" xfId="0" applyNumberFormat="1" applyFont="1" applyBorder="1" applyAlignment="1">
      <alignment horizontal="center" vertical="top" wrapText="1"/>
    </xf>
    <xf numFmtId="4" fontId="5" fillId="0" borderId="3" xfId="0" applyNumberFormat="1" applyFont="1" applyBorder="1" applyAlignment="1">
      <alignment vertical="top"/>
    </xf>
    <xf numFmtId="0" fontId="31" fillId="0" borderId="3" xfId="0" applyFont="1" applyBorder="1" applyAlignment="1">
      <alignment vertical="justify" wrapText="1"/>
    </xf>
    <xf numFmtId="0" fontId="5" fillId="0" borderId="3" xfId="0" applyFont="1" applyBorder="1" applyAlignment="1">
      <alignment vertical="center"/>
    </xf>
    <xf numFmtId="3" fontId="1" fillId="0" borderId="3" xfId="0" applyNumberFormat="1" applyFont="1" applyBorder="1" applyAlignment="1">
      <alignment vertical="top"/>
    </xf>
    <xf numFmtId="3" fontId="1" fillId="0" borderId="5" xfId="0" applyNumberFormat="1" applyFont="1" applyBorder="1" applyAlignment="1">
      <alignment vertical="top"/>
    </xf>
    <xf numFmtId="0" fontId="6" fillId="0" borderId="3" xfId="0" applyFont="1" applyBorder="1" applyAlignment="1">
      <alignment vertical="center"/>
    </xf>
    <xf numFmtId="0" fontId="4" fillId="0" borderId="3" xfId="0" applyFont="1" applyBorder="1" applyAlignment="1">
      <alignment vertical="center"/>
    </xf>
    <xf numFmtId="0" fontId="1" fillId="0" borderId="3" xfId="0" applyFont="1" applyBorder="1" applyAlignment="1">
      <alignment wrapText="1"/>
    </xf>
    <xf numFmtId="16" fontId="5" fillId="0" borderId="3" xfId="0" applyNumberFormat="1" applyFont="1" applyBorder="1" applyAlignment="1">
      <alignment vertical="top"/>
    </xf>
    <xf numFmtId="0" fontId="31" fillId="0" borderId="3" xfId="0" applyFont="1" applyBorder="1" applyAlignment="1">
      <alignment vertical="justify" wrapText="1"/>
    </xf>
    <xf numFmtId="0" fontId="4" fillId="0" borderId="3" xfId="0" applyFont="1" applyBorder="1" applyAlignment="1">
      <alignment horizontal="left" wrapText="1"/>
    </xf>
    <xf numFmtId="0" fontId="31" fillId="0" borderId="3" xfId="0" applyFont="1" applyBorder="1" applyAlignment="1">
      <alignment horizontal="left" wrapText="1"/>
    </xf>
    <xf numFmtId="0" fontId="31" fillId="0" borderId="3" xfId="0" applyFont="1" applyBorder="1" applyAlignment="1">
      <alignment vertical="justify"/>
    </xf>
    <xf numFmtId="0" fontId="1" fillId="0" borderId="3" xfId="0" applyFont="1" applyBorder="1" applyAlignment="1">
      <alignment vertical="top"/>
    </xf>
    <xf numFmtId="49" fontId="31" fillId="0" borderId="3" xfId="0" applyNumberFormat="1" applyFont="1" applyBorder="1" applyAlignment="1">
      <alignment horizontal="center" vertical="top" wrapText="1"/>
    </xf>
    <xf numFmtId="0" fontId="6" fillId="0" borderId="3" xfId="0" applyFont="1" applyBorder="1" applyAlignment="1">
      <alignment vertical="top"/>
    </xf>
    <xf numFmtId="4" fontId="6" fillId="0" borderId="3" xfId="0" applyNumberFormat="1" applyFont="1" applyBorder="1" applyAlignment="1">
      <alignment vertical="top"/>
    </xf>
    <xf numFmtId="3" fontId="6" fillId="0" borderId="3" xfId="0" applyNumberFormat="1" applyFont="1" applyBorder="1" applyAlignment="1">
      <alignment vertical="top"/>
    </xf>
    <xf numFmtId="3" fontId="6" fillId="0" borderId="5" xfId="0" applyNumberFormat="1" applyFont="1" applyBorder="1" applyAlignment="1">
      <alignment vertical="top"/>
    </xf>
    <xf numFmtId="0" fontId="33" fillId="0" borderId="3" xfId="0" applyFont="1" applyBorder="1" applyAlignment="1">
      <alignment vertical="justify" wrapText="1"/>
    </xf>
    <xf numFmtId="49" fontId="33" fillId="0" borderId="3" xfId="0" applyNumberFormat="1" applyFont="1" applyBorder="1" applyAlignment="1">
      <alignment horizontal="center" vertical="top" wrapText="1"/>
    </xf>
    <xf numFmtId="4" fontId="33" fillId="0" borderId="3" xfId="0" applyNumberFormat="1" applyFont="1" applyBorder="1" applyAlignment="1">
      <alignment vertical="top"/>
    </xf>
    <xf numFmtId="49" fontId="5" fillId="0" borderId="3" xfId="0" applyNumberFormat="1" applyFont="1" applyBorder="1" applyAlignment="1">
      <alignment vertical="top"/>
    </xf>
    <xf numFmtId="0" fontId="1" fillId="0" borderId="3" xfId="0" applyFont="1" applyBorder="1" applyAlignment="1">
      <alignment vertical="justify" wrapText="1"/>
    </xf>
    <xf numFmtId="49" fontId="4" fillId="0" borderId="3" xfId="0" applyNumberFormat="1" applyFont="1" applyBorder="1" applyAlignment="1" quotePrefix="1">
      <alignment horizontal="center" vertical="center" wrapText="1"/>
    </xf>
    <xf numFmtId="49" fontId="4" fillId="0" borderId="3" xfId="0" applyNumberFormat="1" applyFont="1" applyBorder="1" applyAlignment="1">
      <alignment horizontal="center" vertical="center" wrapText="1"/>
    </xf>
    <xf numFmtId="4" fontId="4" fillId="0" borderId="3" xfId="0" applyNumberFormat="1" applyFont="1" applyBorder="1" applyAlignment="1">
      <alignment vertical="center"/>
    </xf>
    <xf numFmtId="3" fontId="4" fillId="0" borderId="3" xfId="0" applyNumberFormat="1" applyFont="1" applyBorder="1" applyAlignment="1">
      <alignment vertical="center"/>
    </xf>
    <xf numFmtId="3" fontId="4" fillId="0" borderId="5" xfId="0" applyNumberFormat="1" applyFont="1" applyBorder="1" applyAlignment="1">
      <alignment vertical="center"/>
    </xf>
    <xf numFmtId="4" fontId="33" fillId="0" borderId="3" xfId="0" applyNumberFormat="1" applyFont="1" applyBorder="1" applyAlignment="1">
      <alignment vertical="center"/>
    </xf>
    <xf numFmtId="49" fontId="31" fillId="0" borderId="3" xfId="0" applyNumberFormat="1" applyFont="1" applyBorder="1" applyAlignment="1" quotePrefix="1">
      <alignment horizontal="center" vertical="top" wrapText="1"/>
    </xf>
    <xf numFmtId="0" fontId="5" fillId="0" borderId="3" xfId="0" applyNumberFormat="1" applyFont="1" applyBorder="1" applyAlignment="1">
      <alignment horizontal="left" vertical="center" wrapText="1"/>
    </xf>
    <xf numFmtId="0" fontId="34" fillId="0" borderId="3" xfId="0" applyFont="1" applyBorder="1" applyAlignment="1">
      <alignment wrapText="1"/>
    </xf>
    <xf numFmtId="16" fontId="1" fillId="0" borderId="3" xfId="0" applyNumberFormat="1" applyFont="1" applyBorder="1" applyAlignment="1">
      <alignment vertical="top"/>
    </xf>
    <xf numFmtId="0" fontId="31" fillId="0" borderId="3" xfId="0" applyFont="1" applyBorder="1" applyAlignment="1">
      <alignment vertical="distributed" wrapText="1"/>
    </xf>
    <xf numFmtId="16" fontId="4" fillId="0" borderId="3" xfId="0" applyNumberFormat="1" applyFont="1" applyBorder="1" applyAlignment="1">
      <alignment vertical="top"/>
    </xf>
    <xf numFmtId="49" fontId="4" fillId="0" borderId="3" xfId="0" applyNumberFormat="1" applyFont="1" applyBorder="1" applyAlignment="1">
      <alignment horizontal="center" vertical="top" wrapText="1"/>
    </xf>
    <xf numFmtId="4" fontId="4" fillId="0" borderId="3" xfId="0" applyNumberFormat="1" applyFont="1" applyBorder="1" applyAlignment="1">
      <alignment vertical="top"/>
    </xf>
    <xf numFmtId="49" fontId="35" fillId="0" borderId="3" xfId="0" applyNumberFormat="1" applyFont="1" applyBorder="1" applyAlignment="1">
      <alignment horizontal="center" vertical="top" wrapText="1"/>
    </xf>
    <xf numFmtId="3" fontId="2" fillId="0" borderId="5" xfId="0" applyNumberFormat="1" applyFont="1" applyBorder="1" applyAlignment="1">
      <alignment vertical="top"/>
    </xf>
    <xf numFmtId="0" fontId="36" fillId="0" borderId="3" xfId="0" applyFont="1" applyBorder="1" applyAlignment="1">
      <alignment vertical="top"/>
    </xf>
    <xf numFmtId="0" fontId="37" fillId="0" borderId="3" xfId="0" applyFont="1" applyBorder="1" applyAlignment="1">
      <alignment vertical="top"/>
    </xf>
    <xf numFmtId="0" fontId="37" fillId="0" borderId="3" xfId="0" applyFont="1" applyBorder="1" applyAlignment="1">
      <alignment vertical="justify" wrapText="1"/>
    </xf>
    <xf numFmtId="49" fontId="37" fillId="0" borderId="3" xfId="0" applyNumberFormat="1" applyFont="1" applyBorder="1" applyAlignment="1">
      <alignment horizontal="center" vertical="top" wrapText="1"/>
    </xf>
    <xf numFmtId="4" fontId="37" fillId="0" borderId="3" xfId="0" applyNumberFormat="1" applyFont="1" applyBorder="1" applyAlignment="1">
      <alignment vertical="top"/>
    </xf>
    <xf numFmtId="0" fontId="37" fillId="0" borderId="3" xfId="0" applyNumberFormat="1" applyFont="1" applyBorder="1" applyAlignment="1">
      <alignment horizontal="left" vertical="center" wrapText="1"/>
    </xf>
    <xf numFmtId="49" fontId="37" fillId="0" borderId="3" xfId="0" applyNumberFormat="1" applyFont="1" applyBorder="1" applyAlignment="1">
      <alignment horizontal="center" vertical="top" wrapText="1"/>
    </xf>
    <xf numFmtId="4" fontId="37" fillId="0" borderId="3" xfId="0" applyNumberFormat="1" applyFont="1" applyBorder="1" applyAlignment="1">
      <alignment vertical="top"/>
    </xf>
    <xf numFmtId="0" fontId="1" fillId="0" borderId="3" xfId="0" applyNumberFormat="1" applyFont="1" applyBorder="1" applyAlignment="1">
      <alignment horizontal="left" vertical="center" wrapText="1"/>
    </xf>
    <xf numFmtId="4" fontId="38" fillId="0" borderId="3" xfId="0" applyNumberFormat="1" applyFont="1" applyBorder="1" applyAlignment="1">
      <alignment vertical="top"/>
    </xf>
    <xf numFmtId="0" fontId="38" fillId="0" borderId="3" xfId="0" applyNumberFormat="1" applyFont="1" applyBorder="1" applyAlignment="1">
      <alignment horizontal="left" vertical="center" wrapText="1"/>
    </xf>
    <xf numFmtId="49" fontId="1" fillId="0" borderId="3" xfId="0" applyNumberFormat="1" applyFont="1" applyFill="1" applyBorder="1" applyAlignment="1">
      <alignment horizontal="center" vertical="top" wrapText="1"/>
    </xf>
    <xf numFmtId="0" fontId="37" fillId="0" borderId="3" xfId="0" applyFont="1" applyBorder="1" applyAlignment="1">
      <alignment wrapText="1"/>
    </xf>
    <xf numFmtId="0" fontId="37" fillId="0" borderId="0" xfId="0" applyFont="1" applyAlignment="1">
      <alignment wrapText="1"/>
    </xf>
    <xf numFmtId="0" fontId="1" fillId="0" borderId="0" xfId="0" applyFont="1" applyAlignment="1">
      <alignment wrapText="1"/>
    </xf>
    <xf numFmtId="1" fontId="1" fillId="0" borderId="3" xfId="0" applyNumberFormat="1" applyFont="1" applyBorder="1" applyAlignment="1">
      <alignment vertical="top"/>
    </xf>
    <xf numFmtId="1" fontId="1" fillId="0" borderId="5" xfId="0" applyNumberFormat="1" applyFont="1" applyBorder="1" applyAlignment="1">
      <alignment vertical="top"/>
    </xf>
    <xf numFmtId="16" fontId="5" fillId="0" borderId="4" xfId="0" applyNumberFormat="1" applyFont="1" applyBorder="1" applyAlignment="1">
      <alignment vertical="top"/>
    </xf>
    <xf numFmtId="0" fontId="5" fillId="0" borderId="4" xfId="0" applyFont="1" applyBorder="1" applyAlignment="1">
      <alignment vertical="top"/>
    </xf>
    <xf numFmtId="0" fontId="5" fillId="0" borderId="4" xfId="0" applyFont="1" applyBorder="1" applyAlignment="1">
      <alignment vertical="justify" wrapText="1"/>
    </xf>
    <xf numFmtId="49" fontId="5" fillId="0" borderId="4" xfId="0" applyNumberFormat="1" applyFont="1" applyBorder="1" applyAlignment="1">
      <alignment horizontal="center" vertical="top" wrapText="1"/>
    </xf>
    <xf numFmtId="4" fontId="5" fillId="0" borderId="4" xfId="0" applyNumberFormat="1"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8" xfId="0" applyFont="1" applyBorder="1" applyAlignment="1">
      <alignment vertical="justify"/>
    </xf>
    <xf numFmtId="49" fontId="2" fillId="0" borderId="8" xfId="0" applyNumberFormat="1" applyFont="1" applyBorder="1" applyAlignment="1">
      <alignment horizontal="center" vertical="top"/>
    </xf>
    <xf numFmtId="4" fontId="5" fillId="0" borderId="9" xfId="0" applyNumberFormat="1" applyFont="1" applyBorder="1" applyAlignment="1">
      <alignment vertical="top"/>
    </xf>
    <xf numFmtId="3" fontId="2" fillId="0" borderId="6" xfId="0" applyNumberFormat="1" applyFont="1" applyBorder="1" applyAlignment="1">
      <alignment vertical="top"/>
    </xf>
    <xf numFmtId="0" fontId="13" fillId="0" borderId="0" xfId="0" applyFont="1" applyBorder="1" applyAlignment="1">
      <alignment vertical="top"/>
    </xf>
    <xf numFmtId="49" fontId="13" fillId="0" borderId="0" xfId="0" applyNumberFormat="1" applyFont="1" applyBorder="1" applyAlignment="1">
      <alignment horizontal="center" vertical="top"/>
    </xf>
    <xf numFmtId="3" fontId="13" fillId="0" borderId="0" xfId="0" applyNumberFormat="1" applyFont="1" applyBorder="1" applyAlignment="1">
      <alignment vertical="top"/>
    </xf>
    <xf numFmtId="49" fontId="11" fillId="0" borderId="0" xfId="0" applyNumberFormat="1" applyFont="1" applyBorder="1" applyAlignment="1">
      <alignment horizontal="center" vertical="top"/>
    </xf>
    <xf numFmtId="0" fontId="11" fillId="0" borderId="0" xfId="0" applyNumberFormat="1" applyFont="1" applyAlignment="1">
      <alignment horizontal="center" vertical="top"/>
    </xf>
    <xf numFmtId="0" fontId="40" fillId="0" borderId="3" xfId="0" applyFont="1" applyBorder="1" applyAlignment="1">
      <alignment vertical="top"/>
    </xf>
    <xf numFmtId="0" fontId="41" fillId="0" borderId="3" xfId="0" applyFont="1" applyBorder="1" applyAlignment="1">
      <alignment vertical="top"/>
    </xf>
    <xf numFmtId="0" fontId="42" fillId="0" borderId="3" xfId="0" applyFont="1" applyBorder="1" applyAlignment="1">
      <alignment vertical="top"/>
    </xf>
    <xf numFmtId="0" fontId="42" fillId="0" borderId="3" xfId="0" applyNumberFormat="1" applyFont="1" applyBorder="1" applyAlignment="1">
      <alignment horizontal="left" vertical="center" wrapText="1"/>
    </xf>
    <xf numFmtId="49" fontId="42" fillId="0" borderId="3" xfId="0" applyNumberFormat="1" applyFont="1" applyBorder="1" applyAlignment="1">
      <alignment horizontal="center" vertical="top" wrapText="1"/>
    </xf>
    <xf numFmtId="4" fontId="42" fillId="0" borderId="3" xfId="0" applyNumberFormat="1" applyFont="1" applyBorder="1" applyAlignment="1">
      <alignment vertical="top"/>
    </xf>
    <xf numFmtId="0" fontId="41" fillId="0" borderId="3" xfId="0" applyNumberFormat="1" applyFont="1" applyBorder="1" applyAlignment="1">
      <alignment horizontal="left" vertical="center" wrapText="1"/>
    </xf>
    <xf numFmtId="49" fontId="41" fillId="0" borderId="3" xfId="0" applyNumberFormat="1" applyFont="1" applyBorder="1" applyAlignment="1">
      <alignment horizontal="center" vertical="top" wrapText="1"/>
    </xf>
    <xf numFmtId="4" fontId="41" fillId="0" borderId="3" xfId="0" applyNumberFormat="1" applyFont="1" applyBorder="1" applyAlignment="1">
      <alignment vertical="top"/>
    </xf>
    <xf numFmtId="0" fontId="43" fillId="0" borderId="3" xfId="0" applyFont="1" applyBorder="1" applyAlignment="1">
      <alignment vertical="top"/>
    </xf>
    <xf numFmtId="0" fontId="44" fillId="0" borderId="3" xfId="0" applyFont="1" applyBorder="1" applyAlignment="1">
      <alignment vertical="top"/>
    </xf>
    <xf numFmtId="0" fontId="43" fillId="0" borderId="3" xfId="0" applyFont="1" applyBorder="1" applyAlignment="1">
      <alignment vertical="justify" wrapText="1"/>
    </xf>
    <xf numFmtId="49" fontId="43" fillId="0" borderId="3" xfId="0" applyNumberFormat="1" applyFont="1" applyBorder="1" applyAlignment="1">
      <alignment horizontal="center" vertical="top" wrapText="1"/>
    </xf>
    <xf numFmtId="4" fontId="43" fillId="0" borderId="3" xfId="0" applyNumberFormat="1" applyFont="1" applyBorder="1" applyAlignment="1">
      <alignment vertical="top"/>
    </xf>
    <xf numFmtId="0" fontId="42" fillId="0" borderId="3" xfId="0" applyFont="1" applyBorder="1" applyAlignment="1">
      <alignment wrapText="1"/>
    </xf>
    <xf numFmtId="0" fontId="41" fillId="0" borderId="3" xfId="0" applyFont="1" applyBorder="1" applyAlignment="1">
      <alignment wrapText="1"/>
    </xf>
    <xf numFmtId="49" fontId="45" fillId="0" borderId="3" xfId="0" applyNumberFormat="1" applyFont="1" applyBorder="1" applyAlignment="1">
      <alignment horizontal="center" vertical="top" wrapText="1"/>
    </xf>
    <xf numFmtId="0" fontId="41" fillId="0" borderId="0" xfId="0" applyFont="1" applyAlignment="1">
      <alignment wrapText="1"/>
    </xf>
    <xf numFmtId="49" fontId="38" fillId="0" borderId="3" xfId="0" applyNumberFormat="1" applyFont="1" applyBorder="1" applyAlignment="1">
      <alignment horizontal="center" vertical="top" wrapText="1"/>
    </xf>
    <xf numFmtId="4" fontId="38" fillId="0" borderId="3" xfId="0" applyNumberFormat="1" applyFont="1" applyBorder="1" applyAlignment="1">
      <alignment vertical="top"/>
    </xf>
    <xf numFmtId="3" fontId="38" fillId="0" borderId="3" xfId="0" applyNumberFormat="1" applyFont="1" applyBorder="1" applyAlignment="1">
      <alignment vertical="top"/>
    </xf>
    <xf numFmtId="3" fontId="38" fillId="0" borderId="5" xfId="0" applyNumberFormat="1" applyFont="1" applyBorder="1" applyAlignment="1">
      <alignment vertical="top"/>
    </xf>
    <xf numFmtId="0" fontId="46" fillId="0" borderId="0" xfId="0" applyFont="1" applyAlignment="1">
      <alignment vertical="top"/>
    </xf>
    <xf numFmtId="3" fontId="37" fillId="0" borderId="3" xfId="0" applyNumberFormat="1" applyFont="1" applyBorder="1" applyAlignment="1">
      <alignment vertical="top"/>
    </xf>
    <xf numFmtId="3" fontId="37" fillId="0" borderId="5" xfId="0" applyNumberFormat="1" applyFont="1" applyBorder="1" applyAlignment="1">
      <alignment vertical="top"/>
    </xf>
    <xf numFmtId="49" fontId="17" fillId="0" borderId="4" xfId="0" applyNumberFormat="1" applyFont="1" applyBorder="1" applyAlignment="1">
      <alignment horizontal="center" vertical="top" wrapText="1"/>
    </xf>
    <xf numFmtId="49" fontId="17" fillId="0" borderId="4" xfId="0" applyNumberFormat="1" applyFont="1" applyBorder="1" applyAlignment="1">
      <alignment horizontal="center" vertical="top" wrapText="1"/>
    </xf>
    <xf numFmtId="168" fontId="19" fillId="0" borderId="0" xfId="0" applyNumberFormat="1" applyFont="1" applyAlignment="1">
      <alignment horizontal="center" vertical="top"/>
    </xf>
    <xf numFmtId="0" fontId="43" fillId="0" borderId="4" xfId="0" applyFont="1" applyBorder="1" applyAlignment="1">
      <alignment vertical="top"/>
    </xf>
    <xf numFmtId="49" fontId="45" fillId="0" borderId="4" xfId="0" applyNumberFormat="1" applyFont="1" applyBorder="1" applyAlignment="1">
      <alignment horizontal="center" vertical="top" wrapText="1"/>
    </xf>
    <xf numFmtId="0" fontId="42" fillId="0" borderId="0" xfId="0" applyFont="1" applyAlignment="1">
      <alignment wrapText="1"/>
    </xf>
    <xf numFmtId="168" fontId="1" fillId="0" borderId="0" xfId="0" applyNumberFormat="1" applyFont="1" applyAlignment="1">
      <alignment horizontal="center" vertical="top"/>
    </xf>
    <xf numFmtId="0" fontId="25" fillId="0" borderId="0" xfId="0" applyFont="1" applyAlignment="1">
      <alignment wrapText="1"/>
    </xf>
    <xf numFmtId="0" fontId="11" fillId="0" borderId="4" xfId="0" applyFont="1" applyBorder="1" applyAlignment="1">
      <alignment vertical="top"/>
    </xf>
    <xf numFmtId="0" fontId="28" fillId="0" borderId="0" xfId="0" applyFont="1" applyFill="1" applyBorder="1" applyAlignment="1">
      <alignment horizontal="center" vertical="top" wrapText="1"/>
    </xf>
    <xf numFmtId="0" fontId="29" fillId="0" borderId="4" xfId="0" applyFont="1" applyBorder="1" applyAlignment="1">
      <alignment horizontal="center" vertical="center"/>
    </xf>
    <xf numFmtId="0" fontId="29" fillId="0" borderId="10" xfId="0" applyFont="1" applyBorder="1" applyAlignment="1">
      <alignment horizontal="center" vertical="center"/>
    </xf>
    <xf numFmtId="0" fontId="28" fillId="0" borderId="4"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4" xfId="0" applyNumberFormat="1" applyFont="1" applyBorder="1" applyAlignment="1">
      <alignment horizontal="center" vertical="center" wrapText="1"/>
    </xf>
    <xf numFmtId="3" fontId="28" fillId="0" borderId="10"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49" fontId="11" fillId="0" borderId="13" xfId="0" applyNumberFormat="1" applyFont="1" applyBorder="1" applyAlignment="1">
      <alignment horizontal="center" vertical="top"/>
    </xf>
    <xf numFmtId="0" fontId="0" fillId="0" borderId="13" xfId="0" applyBorder="1" applyAlignment="1">
      <alignment horizontal="center" vertical="top"/>
    </xf>
    <xf numFmtId="49" fontId="19" fillId="0" borderId="0" xfId="0" applyNumberFormat="1" applyFont="1" applyAlignment="1">
      <alignment horizontal="center" vertical="top"/>
    </xf>
    <xf numFmtId="0" fontId="0" fillId="0" borderId="0" xfId="0" applyAlignment="1">
      <alignment horizontal="center" vertical="top"/>
    </xf>
    <xf numFmtId="49" fontId="11" fillId="0" borderId="0" xfId="0" applyNumberFormat="1" applyFont="1" applyAlignment="1">
      <alignment horizontal="left" vertical="top"/>
    </xf>
    <xf numFmtId="0" fontId="0" fillId="0" borderId="0" xfId="0" applyAlignment="1">
      <alignment horizontal="left" vertical="top"/>
    </xf>
    <xf numFmtId="0" fontId="39" fillId="0" borderId="0" xfId="0" applyFont="1" applyAlignment="1">
      <alignment horizontal="center" vertical="top"/>
    </xf>
    <xf numFmtId="49" fontId="1" fillId="0" borderId="0" xfId="0" applyNumberFormat="1" applyFont="1" applyAlignment="1">
      <alignment horizontal="center" vertical="top"/>
    </xf>
    <xf numFmtId="49" fontId="11" fillId="0" borderId="0" xfId="0" applyNumberFormat="1" applyFont="1" applyAlignment="1">
      <alignment horizontal="center" vertical="top"/>
    </xf>
    <xf numFmtId="0" fontId="10" fillId="0" borderId="0" xfId="0" applyFont="1" applyFill="1" applyBorder="1" applyAlignment="1">
      <alignment horizontal="center" vertical="top" wrapText="1"/>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89"/>
  <sheetViews>
    <sheetView view="pageBreakPreview" zoomScale="70" zoomScaleSheetLayoutView="70" workbookViewId="0" topLeftCell="C49">
      <selection activeCell="L57" sqref="L57"/>
    </sheetView>
  </sheetViews>
  <sheetFormatPr defaultColWidth="9.00390625" defaultRowHeight="12.75"/>
  <cols>
    <col min="1" max="1" width="8.375" style="1" customWidth="1"/>
    <col min="2" max="2" width="0.875" style="2" hidden="1" customWidth="1"/>
    <col min="3" max="3" width="69.125" style="1" customWidth="1"/>
    <col min="4" max="4" width="8.25390625" style="4" customWidth="1"/>
    <col min="5" max="5" width="7.625" style="4" customWidth="1"/>
    <col min="6" max="6" width="9.875" style="4" customWidth="1"/>
    <col min="7" max="7" width="8.125" style="4" customWidth="1"/>
    <col min="8" max="8" width="9.00390625" style="4" customWidth="1"/>
    <col min="9" max="9" width="7.00390625" style="4" customWidth="1"/>
    <col min="10" max="10" width="12.25390625" style="4" customWidth="1"/>
    <col min="11" max="11" width="8.875" style="4" customWidth="1"/>
    <col min="12" max="12" width="22.125" style="3" customWidth="1"/>
    <col min="13" max="14" width="0.12890625" style="3" hidden="1" customWidth="1"/>
    <col min="15" max="16" width="0.2421875" style="3" hidden="1" customWidth="1"/>
    <col min="17" max="17" width="13.125" style="3" hidden="1" customWidth="1"/>
    <col min="18" max="18" width="0.12890625" style="3" hidden="1" customWidth="1"/>
    <col min="19" max="19" width="7.375" style="3" hidden="1" customWidth="1"/>
    <col min="20" max="20" width="19.75390625" style="1" customWidth="1"/>
    <col min="21" max="21" width="17.125" style="1" customWidth="1"/>
    <col min="22" max="16384" width="9.125" style="1" customWidth="1"/>
  </cols>
  <sheetData>
    <row r="1" spans="8:12" ht="15.75">
      <c r="H1" s="119"/>
      <c r="I1" s="119"/>
      <c r="J1" s="119"/>
      <c r="K1" s="119"/>
      <c r="L1" s="119"/>
    </row>
    <row r="2" spans="3:12" ht="15.75">
      <c r="C2" s="9"/>
      <c r="H2" s="119"/>
      <c r="I2" s="119"/>
      <c r="J2" s="119"/>
      <c r="K2" s="119"/>
      <c r="L2" s="119"/>
    </row>
    <row r="3" spans="8:12" ht="15.75">
      <c r="H3" s="119"/>
      <c r="I3" s="119"/>
      <c r="J3" s="119"/>
      <c r="K3" s="119"/>
      <c r="L3" s="119"/>
    </row>
    <row r="4" spans="1:19" ht="16.5" customHeight="1">
      <c r="A4" s="265" t="s">
        <v>318</v>
      </c>
      <c r="B4" s="265"/>
      <c r="C4" s="265"/>
      <c r="D4" s="265"/>
      <c r="E4" s="265"/>
      <c r="F4" s="265"/>
      <c r="G4" s="265"/>
      <c r="H4" s="265"/>
      <c r="I4" s="265"/>
      <c r="J4" s="265"/>
      <c r="K4" s="265"/>
      <c r="L4" s="265"/>
      <c r="M4" s="265"/>
      <c r="N4" s="265"/>
      <c r="O4" s="265"/>
      <c r="P4" s="265"/>
      <c r="Q4" s="265"/>
      <c r="R4" s="265"/>
      <c r="S4" s="265"/>
    </row>
    <row r="5" spans="12:19" ht="16.5" customHeight="1">
      <c r="L5" s="120" t="s">
        <v>283</v>
      </c>
      <c r="M5" s="120"/>
      <c r="N5" s="120"/>
      <c r="O5" s="120"/>
      <c r="P5" s="120"/>
      <c r="Q5" s="120"/>
      <c r="R5" s="120"/>
      <c r="S5" s="120" t="s">
        <v>0</v>
      </c>
    </row>
    <row r="6" spans="1:21" s="5" customFormat="1" ht="42.75" customHeight="1">
      <c r="A6" s="266" t="s">
        <v>1</v>
      </c>
      <c r="B6" s="121"/>
      <c r="C6" s="268" t="s">
        <v>2</v>
      </c>
      <c r="D6" s="270" t="s">
        <v>3</v>
      </c>
      <c r="E6" s="271"/>
      <c r="F6" s="271"/>
      <c r="G6" s="271"/>
      <c r="H6" s="271"/>
      <c r="I6" s="271"/>
      <c r="J6" s="271"/>
      <c r="K6" s="272"/>
      <c r="L6" s="273" t="s">
        <v>319</v>
      </c>
      <c r="M6" s="273" t="s">
        <v>5</v>
      </c>
      <c r="N6" s="273" t="s">
        <v>6</v>
      </c>
      <c r="O6" s="273" t="s">
        <v>7</v>
      </c>
      <c r="P6" s="273" t="s">
        <v>8</v>
      </c>
      <c r="Q6" s="273" t="s">
        <v>9</v>
      </c>
      <c r="R6" s="273"/>
      <c r="S6" s="273" t="s">
        <v>10</v>
      </c>
      <c r="T6" s="273" t="s">
        <v>368</v>
      </c>
      <c r="U6" s="273" t="s">
        <v>292</v>
      </c>
    </row>
    <row r="7" spans="1:21" s="5" customFormat="1" ht="63">
      <c r="A7" s="267"/>
      <c r="B7" s="122"/>
      <c r="C7" s="269"/>
      <c r="D7" s="123" t="s">
        <v>11</v>
      </c>
      <c r="E7" s="123" t="s">
        <v>12</v>
      </c>
      <c r="F7" s="123" t="s">
        <v>13</v>
      </c>
      <c r="G7" s="123" t="s">
        <v>14</v>
      </c>
      <c r="H7" s="123" t="s">
        <v>15</v>
      </c>
      <c r="I7" s="123" t="s">
        <v>16</v>
      </c>
      <c r="J7" s="123" t="s">
        <v>17</v>
      </c>
      <c r="K7" s="123" t="s">
        <v>18</v>
      </c>
      <c r="L7" s="274"/>
      <c r="M7" s="274"/>
      <c r="N7" s="274"/>
      <c r="O7" s="274"/>
      <c r="P7" s="274"/>
      <c r="Q7" s="274"/>
      <c r="R7" s="274"/>
      <c r="S7" s="274"/>
      <c r="T7" s="274"/>
      <c r="U7" s="274"/>
    </row>
    <row r="8" spans="1:21" s="6" customFormat="1" ht="26.25" customHeight="1">
      <c r="A8" s="124" t="s">
        <v>19</v>
      </c>
      <c r="B8" s="124"/>
      <c r="C8" s="125" t="s">
        <v>20</v>
      </c>
      <c r="D8" s="126" t="s">
        <v>21</v>
      </c>
      <c r="E8" s="126">
        <v>1</v>
      </c>
      <c r="F8" s="126" t="s">
        <v>22</v>
      </c>
      <c r="G8" s="127" t="s">
        <v>22</v>
      </c>
      <c r="H8" s="127" t="s">
        <v>21</v>
      </c>
      <c r="I8" s="127" t="s">
        <v>22</v>
      </c>
      <c r="J8" s="127" t="s">
        <v>23</v>
      </c>
      <c r="K8" s="127" t="s">
        <v>21</v>
      </c>
      <c r="L8" s="128">
        <f>L9+L18+L22+L24+L40+L47+L58+L85+L90+L96+L124+L128+L130</f>
        <v>110213163</v>
      </c>
      <c r="M8" s="129" t="e">
        <f>M9+M18+#REF!+M24+M31+M47+M58+M90+M85+M96+M118+M124</f>
        <v>#REF!</v>
      </c>
      <c r="N8" s="129" t="e">
        <f>N9+N18+#REF!+N24+N31+N47+N58+N90+N85+N96+N118+N124</f>
        <v>#REF!</v>
      </c>
      <c r="O8" s="129" t="e">
        <f>O9+O18+#REF!+O24+O31+O47+O58+O85+O96+O118</f>
        <v>#REF!</v>
      </c>
      <c r="P8" s="129" t="e">
        <f>P9+P18+#REF!+P24+P31+P47+P58+P90+P85+P96+P118+P124</f>
        <v>#REF!</v>
      </c>
      <c r="Q8" s="129" t="e">
        <f>Q9+Q18+#REF!+Q24+Q31+Q47+Q58+Q90+Q85+Q96+Q118+Q124</f>
        <v>#REF!</v>
      </c>
      <c r="R8" s="129" t="e">
        <f>R9+R18+#REF!+R24+R31+R47+R58+R90+R85+R96+R118+R124</f>
        <v>#REF!</v>
      </c>
      <c r="S8" s="130" t="e">
        <f>#REF!=SUM(L8:R8)</f>
        <v>#REF!</v>
      </c>
      <c r="T8" s="128">
        <f>T9+T18+T22+T24+T40+T47+T58+T85+T90+T96+T124+T128+T130</f>
        <v>99836553.29</v>
      </c>
      <c r="U8" s="128">
        <f>T8/L8*100</f>
        <v>90.58496333146705</v>
      </c>
    </row>
    <row r="9" spans="1:21" s="7" customFormat="1" ht="23.25" customHeight="1">
      <c r="A9" s="131" t="s">
        <v>24</v>
      </c>
      <c r="B9" s="131"/>
      <c r="C9" s="132" t="s">
        <v>25</v>
      </c>
      <c r="D9" s="133" t="s">
        <v>21</v>
      </c>
      <c r="E9" s="133">
        <v>1</v>
      </c>
      <c r="F9" s="133" t="s">
        <v>26</v>
      </c>
      <c r="G9" s="134" t="s">
        <v>22</v>
      </c>
      <c r="H9" s="134" t="s">
        <v>21</v>
      </c>
      <c r="I9" s="134" t="s">
        <v>22</v>
      </c>
      <c r="J9" s="134" t="s">
        <v>23</v>
      </c>
      <c r="K9" s="134" t="s">
        <v>21</v>
      </c>
      <c r="L9" s="135">
        <f>L10</f>
        <v>58056000</v>
      </c>
      <c r="M9" s="136" t="e">
        <f aca="true" t="shared" si="0" ref="M9:R9">M10</f>
        <v>#REF!</v>
      </c>
      <c r="N9" s="136" t="e">
        <f t="shared" si="0"/>
        <v>#REF!</v>
      </c>
      <c r="O9" s="136" t="e">
        <f t="shared" si="0"/>
        <v>#REF!</v>
      </c>
      <c r="P9" s="136" t="e">
        <f t="shared" si="0"/>
        <v>#REF!</v>
      </c>
      <c r="Q9" s="136" t="e">
        <f t="shared" si="0"/>
        <v>#REF!</v>
      </c>
      <c r="R9" s="137" t="e">
        <f t="shared" si="0"/>
        <v>#REF!</v>
      </c>
      <c r="S9" s="137" t="e">
        <f>#REF!=SUM(L9:R9)</f>
        <v>#REF!</v>
      </c>
      <c r="T9" s="135">
        <f>T10</f>
        <v>52647958.370000005</v>
      </c>
      <c r="U9" s="128">
        <f aca="true" t="shared" si="1" ref="U9:U76">T9/L9*100</f>
        <v>90.68478429447431</v>
      </c>
    </row>
    <row r="10" spans="1:21" s="8" customFormat="1" ht="28.5" customHeight="1">
      <c r="A10" s="138" t="s">
        <v>27</v>
      </c>
      <c r="B10" s="138"/>
      <c r="C10" s="139" t="s">
        <v>28</v>
      </c>
      <c r="D10" s="140" t="s">
        <v>29</v>
      </c>
      <c r="E10" s="141">
        <v>1</v>
      </c>
      <c r="F10" s="141" t="s">
        <v>26</v>
      </c>
      <c r="G10" s="140" t="s">
        <v>30</v>
      </c>
      <c r="H10" s="140" t="s">
        <v>21</v>
      </c>
      <c r="I10" s="140" t="s">
        <v>26</v>
      </c>
      <c r="J10" s="140" t="s">
        <v>23</v>
      </c>
      <c r="K10" s="140" t="s">
        <v>31</v>
      </c>
      <c r="L10" s="142">
        <f>L11+L12+L15+L16</f>
        <v>58056000</v>
      </c>
      <c r="M10" s="143" t="e">
        <f>#REF!+M12+M15+M16</f>
        <v>#REF!</v>
      </c>
      <c r="N10" s="143" t="e">
        <f>#REF!+N12+N15+N16</f>
        <v>#REF!</v>
      </c>
      <c r="O10" s="143" t="e">
        <f>#REF!+O12+O15+O16</f>
        <v>#REF!</v>
      </c>
      <c r="P10" s="143" t="e">
        <f>#REF!+P12+P15+P16</f>
        <v>#REF!</v>
      </c>
      <c r="Q10" s="143" t="e">
        <f>#REF!+Q12+Q15+Q16</f>
        <v>#REF!</v>
      </c>
      <c r="R10" s="144" t="e">
        <f>#REF!+R12+R15+R16</f>
        <v>#REF!</v>
      </c>
      <c r="S10" s="144" t="e">
        <f>#REF!=SUM(L10:R10)</f>
        <v>#REF!</v>
      </c>
      <c r="T10" s="142">
        <f>T11+T12+T15+T16+T17</f>
        <v>52647958.370000005</v>
      </c>
      <c r="U10" s="128">
        <f t="shared" si="1"/>
        <v>90.68478429447431</v>
      </c>
    </row>
    <row r="11" spans="1:21" s="8" customFormat="1" ht="40.5" customHeight="1">
      <c r="A11" s="145" t="s">
        <v>212</v>
      </c>
      <c r="B11" s="138"/>
      <c r="C11" s="146" t="s">
        <v>238</v>
      </c>
      <c r="D11" s="147" t="s">
        <v>29</v>
      </c>
      <c r="E11" s="147" t="s">
        <v>38</v>
      </c>
      <c r="F11" s="147" t="s">
        <v>26</v>
      </c>
      <c r="G11" s="147" t="s">
        <v>30</v>
      </c>
      <c r="H11" s="147" t="s">
        <v>32</v>
      </c>
      <c r="I11" s="147" t="s">
        <v>26</v>
      </c>
      <c r="J11" s="147" t="s">
        <v>23</v>
      </c>
      <c r="K11" s="147" t="s">
        <v>31</v>
      </c>
      <c r="L11" s="148">
        <v>35000</v>
      </c>
      <c r="M11" s="143"/>
      <c r="N11" s="143"/>
      <c r="O11" s="143"/>
      <c r="P11" s="143"/>
      <c r="Q11" s="143"/>
      <c r="R11" s="144"/>
      <c r="S11" s="144"/>
      <c r="T11" s="148">
        <v>36042.9</v>
      </c>
      <c r="U11" s="128">
        <f t="shared" si="1"/>
        <v>102.97971428571428</v>
      </c>
    </row>
    <row r="12" spans="1:21" ht="60" customHeight="1">
      <c r="A12" s="145" t="s">
        <v>192</v>
      </c>
      <c r="B12" s="149"/>
      <c r="C12" s="146" t="s">
        <v>33</v>
      </c>
      <c r="D12" s="150" t="s">
        <v>29</v>
      </c>
      <c r="E12" s="151">
        <v>1</v>
      </c>
      <c r="F12" s="151" t="s">
        <v>26</v>
      </c>
      <c r="G12" s="150" t="s">
        <v>30</v>
      </c>
      <c r="H12" s="150" t="s">
        <v>34</v>
      </c>
      <c r="I12" s="150" t="s">
        <v>26</v>
      </c>
      <c r="J12" s="150" t="s">
        <v>23</v>
      </c>
      <c r="K12" s="150" t="s">
        <v>31</v>
      </c>
      <c r="L12" s="152">
        <f>L13+L14</f>
        <v>57979000</v>
      </c>
      <c r="M12" s="153">
        <f aca="true" t="shared" si="2" ref="M12:R12">SUM(M13:M14)</f>
        <v>10201</v>
      </c>
      <c r="N12" s="153">
        <f t="shared" si="2"/>
        <v>1327</v>
      </c>
      <c r="O12" s="153">
        <f t="shared" si="2"/>
        <v>1996</v>
      </c>
      <c r="P12" s="153">
        <f t="shared" si="2"/>
        <v>1647</v>
      </c>
      <c r="Q12" s="153">
        <f t="shared" si="2"/>
        <v>262</v>
      </c>
      <c r="R12" s="154">
        <f t="shared" si="2"/>
        <v>0</v>
      </c>
      <c r="S12" s="154" t="e">
        <f>#REF!=SUM(L12:R12)</f>
        <v>#REF!</v>
      </c>
      <c r="T12" s="152">
        <f>T13+T14</f>
        <v>52558248.17</v>
      </c>
      <c r="U12" s="128">
        <f t="shared" si="1"/>
        <v>90.65049098811639</v>
      </c>
    </row>
    <row r="13" spans="1:21" ht="125.25" customHeight="1">
      <c r="A13" s="145" t="s">
        <v>193</v>
      </c>
      <c r="B13" s="149"/>
      <c r="C13" s="155" t="s">
        <v>209</v>
      </c>
      <c r="D13" s="150" t="s">
        <v>29</v>
      </c>
      <c r="E13" s="151">
        <v>1</v>
      </c>
      <c r="F13" s="151" t="s">
        <v>26</v>
      </c>
      <c r="G13" s="150" t="s">
        <v>30</v>
      </c>
      <c r="H13" s="150" t="s">
        <v>35</v>
      </c>
      <c r="I13" s="150" t="s">
        <v>26</v>
      </c>
      <c r="J13" s="150" t="s">
        <v>23</v>
      </c>
      <c r="K13" s="150" t="s">
        <v>31</v>
      </c>
      <c r="L13" s="152">
        <v>57941000</v>
      </c>
      <c r="M13" s="153">
        <v>10201</v>
      </c>
      <c r="N13" s="153">
        <v>1327</v>
      </c>
      <c r="O13" s="153">
        <v>1996</v>
      </c>
      <c r="P13" s="153">
        <v>1647</v>
      </c>
      <c r="Q13" s="153">
        <v>262</v>
      </c>
      <c r="R13" s="154">
        <v>0</v>
      </c>
      <c r="S13" s="154" t="e">
        <f>#REF!=SUM(L13:R13)</f>
        <v>#REF!</v>
      </c>
      <c r="T13" s="152">
        <v>52524036.17</v>
      </c>
      <c r="U13" s="128">
        <f t="shared" si="1"/>
        <v>90.65089689511746</v>
      </c>
    </row>
    <row r="14" spans="1:21" ht="100.5" customHeight="1">
      <c r="A14" s="145" t="s">
        <v>194</v>
      </c>
      <c r="B14" s="149"/>
      <c r="C14" s="155" t="s">
        <v>210</v>
      </c>
      <c r="D14" s="150" t="s">
        <v>29</v>
      </c>
      <c r="E14" s="151">
        <v>1</v>
      </c>
      <c r="F14" s="151" t="s">
        <v>26</v>
      </c>
      <c r="G14" s="150" t="s">
        <v>30</v>
      </c>
      <c r="H14" s="150" t="s">
        <v>36</v>
      </c>
      <c r="I14" s="150" t="s">
        <v>26</v>
      </c>
      <c r="J14" s="150" t="s">
        <v>23</v>
      </c>
      <c r="K14" s="150" t="s">
        <v>31</v>
      </c>
      <c r="L14" s="152">
        <v>38000</v>
      </c>
      <c r="M14" s="153"/>
      <c r="N14" s="153"/>
      <c r="O14" s="153"/>
      <c r="P14" s="153"/>
      <c r="Q14" s="153"/>
      <c r="R14" s="154"/>
      <c r="S14" s="154" t="e">
        <f>#REF!=SUM(L14:R14)</f>
        <v>#REF!</v>
      </c>
      <c r="T14" s="152">
        <v>34212</v>
      </c>
      <c r="U14" s="128">
        <f t="shared" si="1"/>
        <v>90.03157894736842</v>
      </c>
    </row>
    <row r="15" spans="1:21" ht="36.75" customHeight="1">
      <c r="A15" s="145" t="s">
        <v>195</v>
      </c>
      <c r="B15" s="149"/>
      <c r="C15" s="146" t="s">
        <v>37</v>
      </c>
      <c r="D15" s="150" t="s">
        <v>29</v>
      </c>
      <c r="E15" s="150" t="s">
        <v>38</v>
      </c>
      <c r="F15" s="150" t="s">
        <v>26</v>
      </c>
      <c r="G15" s="150" t="s">
        <v>30</v>
      </c>
      <c r="H15" s="150" t="s">
        <v>39</v>
      </c>
      <c r="I15" s="150" t="s">
        <v>26</v>
      </c>
      <c r="J15" s="150" t="s">
        <v>23</v>
      </c>
      <c r="K15" s="150" t="s">
        <v>31</v>
      </c>
      <c r="L15" s="152">
        <v>41000</v>
      </c>
      <c r="M15" s="153"/>
      <c r="N15" s="153"/>
      <c r="O15" s="153"/>
      <c r="P15" s="153"/>
      <c r="Q15" s="153"/>
      <c r="R15" s="154"/>
      <c r="S15" s="154" t="e">
        <f>#REF!=SUM(L15:R15)</f>
        <v>#REF!</v>
      </c>
      <c r="T15" s="152">
        <v>51210.6</v>
      </c>
      <c r="U15" s="128">
        <f t="shared" si="1"/>
        <v>124.90390243902438</v>
      </c>
    </row>
    <row r="16" spans="1:21" ht="175.5" customHeight="1">
      <c r="A16" s="149"/>
      <c r="B16" s="149"/>
      <c r="C16" s="100" t="s">
        <v>263</v>
      </c>
      <c r="D16" s="150" t="s">
        <v>29</v>
      </c>
      <c r="E16" s="150" t="s">
        <v>38</v>
      </c>
      <c r="F16" s="150" t="s">
        <v>26</v>
      </c>
      <c r="G16" s="150" t="s">
        <v>30</v>
      </c>
      <c r="H16" s="150" t="s">
        <v>52</v>
      </c>
      <c r="I16" s="150" t="s">
        <v>26</v>
      </c>
      <c r="J16" s="150" t="s">
        <v>23</v>
      </c>
      <c r="K16" s="150" t="s">
        <v>31</v>
      </c>
      <c r="L16" s="152">
        <v>1000</v>
      </c>
      <c r="M16" s="153"/>
      <c r="N16" s="153"/>
      <c r="O16" s="153"/>
      <c r="P16" s="153"/>
      <c r="Q16" s="153"/>
      <c r="R16" s="154"/>
      <c r="S16" s="154" t="e">
        <f>#REF!=SUM(L16:R16)</f>
        <v>#REF!</v>
      </c>
      <c r="T16" s="152">
        <v>2156.7</v>
      </c>
      <c r="U16" s="128">
        <f t="shared" si="1"/>
        <v>215.67</v>
      </c>
    </row>
    <row r="17" spans="1:21" ht="175.5" customHeight="1">
      <c r="A17" s="149"/>
      <c r="B17" s="149"/>
      <c r="C17" s="100"/>
      <c r="D17" s="150" t="s">
        <v>29</v>
      </c>
      <c r="E17" s="150" t="s">
        <v>38</v>
      </c>
      <c r="F17" s="150" t="s">
        <v>26</v>
      </c>
      <c r="G17" s="150" t="s">
        <v>30</v>
      </c>
      <c r="H17" s="150" t="s">
        <v>369</v>
      </c>
      <c r="I17" s="150" t="s">
        <v>26</v>
      </c>
      <c r="J17" s="150" t="s">
        <v>23</v>
      </c>
      <c r="K17" s="150" t="s">
        <v>31</v>
      </c>
      <c r="L17" s="152"/>
      <c r="M17" s="153"/>
      <c r="N17" s="153"/>
      <c r="O17" s="153"/>
      <c r="P17" s="153"/>
      <c r="Q17" s="153"/>
      <c r="R17" s="154"/>
      <c r="S17" s="154"/>
      <c r="T17" s="152">
        <v>300</v>
      </c>
      <c r="U17" s="128"/>
    </row>
    <row r="18" spans="1:21" s="7" customFormat="1" ht="15.75">
      <c r="A18" s="131" t="s">
        <v>41</v>
      </c>
      <c r="B18" s="131"/>
      <c r="C18" s="132" t="s">
        <v>42</v>
      </c>
      <c r="D18" s="133" t="s">
        <v>21</v>
      </c>
      <c r="E18" s="134" t="s">
        <v>38</v>
      </c>
      <c r="F18" s="134" t="s">
        <v>43</v>
      </c>
      <c r="G18" s="134" t="s">
        <v>22</v>
      </c>
      <c r="H18" s="134" t="s">
        <v>21</v>
      </c>
      <c r="I18" s="134" t="s">
        <v>22</v>
      </c>
      <c r="J18" s="134" t="s">
        <v>23</v>
      </c>
      <c r="K18" s="134" t="s">
        <v>21</v>
      </c>
      <c r="L18" s="135">
        <f>L19+L21</f>
        <v>6840000</v>
      </c>
      <c r="M18" s="136">
        <f aca="true" t="shared" si="3" ref="M18:R18">M19</f>
        <v>0</v>
      </c>
      <c r="N18" s="136">
        <f t="shared" si="3"/>
        <v>0</v>
      </c>
      <c r="O18" s="136">
        <f t="shared" si="3"/>
        <v>0</v>
      </c>
      <c r="P18" s="136">
        <f t="shared" si="3"/>
        <v>0</v>
      </c>
      <c r="Q18" s="136">
        <f t="shared" si="3"/>
        <v>0</v>
      </c>
      <c r="R18" s="137">
        <f t="shared" si="3"/>
        <v>0</v>
      </c>
      <c r="S18" s="137" t="e">
        <f>#REF!=SUM(L18:R18)</f>
        <v>#REF!</v>
      </c>
      <c r="T18" s="135">
        <f>T19+T21</f>
        <v>6894822.090000001</v>
      </c>
      <c r="U18" s="128">
        <f t="shared" si="1"/>
        <v>100.80149254385967</v>
      </c>
    </row>
    <row r="19" spans="1:21" s="8" customFormat="1" ht="29.25" customHeight="1">
      <c r="A19" s="138" t="s">
        <v>44</v>
      </c>
      <c r="B19" s="138"/>
      <c r="C19" s="139" t="s">
        <v>45</v>
      </c>
      <c r="D19" s="140" t="s">
        <v>29</v>
      </c>
      <c r="E19" s="140" t="s">
        <v>38</v>
      </c>
      <c r="F19" s="140" t="s">
        <v>43</v>
      </c>
      <c r="G19" s="140" t="s">
        <v>30</v>
      </c>
      <c r="H19" s="140" t="s">
        <v>21</v>
      </c>
      <c r="I19" s="140" t="s">
        <v>30</v>
      </c>
      <c r="J19" s="140" t="s">
        <v>23</v>
      </c>
      <c r="K19" s="140" t="s">
        <v>31</v>
      </c>
      <c r="L19" s="142">
        <v>6800000</v>
      </c>
      <c r="M19" s="143"/>
      <c r="N19" s="143"/>
      <c r="O19" s="143"/>
      <c r="P19" s="143"/>
      <c r="Q19" s="143"/>
      <c r="R19" s="144"/>
      <c r="S19" s="144" t="e">
        <f>#REF!=SUM(L19:R19)</f>
        <v>#REF!</v>
      </c>
      <c r="T19" s="142">
        <v>6854700.98</v>
      </c>
      <c r="U19" s="128">
        <f t="shared" si="1"/>
        <v>100.80442617647059</v>
      </c>
    </row>
    <row r="20" spans="1:21" s="8" customFormat="1" ht="29.25" customHeight="1" hidden="1">
      <c r="A20" s="138" t="s">
        <v>46</v>
      </c>
      <c r="B20" s="138"/>
      <c r="C20" s="139" t="s">
        <v>45</v>
      </c>
      <c r="D20" s="140" t="s">
        <v>29</v>
      </c>
      <c r="E20" s="140" t="s">
        <v>38</v>
      </c>
      <c r="F20" s="140" t="s">
        <v>43</v>
      </c>
      <c r="G20" s="140" t="s">
        <v>30</v>
      </c>
      <c r="H20" s="140" t="s">
        <v>21</v>
      </c>
      <c r="I20" s="140" t="s">
        <v>26</v>
      </c>
      <c r="J20" s="140" t="s">
        <v>23</v>
      </c>
      <c r="K20" s="140" t="s">
        <v>31</v>
      </c>
      <c r="L20" s="142">
        <v>0</v>
      </c>
      <c r="M20" s="143"/>
      <c r="N20" s="143"/>
      <c r="O20" s="143"/>
      <c r="P20" s="143"/>
      <c r="Q20" s="143"/>
      <c r="R20" s="144"/>
      <c r="S20" s="144" t="e">
        <f>#REF!=SUM(L20:R20)</f>
        <v>#REF!</v>
      </c>
      <c r="T20" s="142">
        <v>0</v>
      </c>
      <c r="U20" s="128" t="e">
        <f t="shared" si="1"/>
        <v>#DIV/0!</v>
      </c>
    </row>
    <row r="21" spans="1:21" s="8" customFormat="1" ht="18.75" customHeight="1">
      <c r="A21" s="138" t="s">
        <v>47</v>
      </c>
      <c r="B21" s="138"/>
      <c r="C21" s="139" t="s">
        <v>48</v>
      </c>
      <c r="D21" s="140" t="s">
        <v>29</v>
      </c>
      <c r="E21" s="140" t="s">
        <v>38</v>
      </c>
      <c r="F21" s="140" t="s">
        <v>43</v>
      </c>
      <c r="G21" s="140" t="s">
        <v>49</v>
      </c>
      <c r="H21" s="140" t="s">
        <v>21</v>
      </c>
      <c r="I21" s="140" t="s">
        <v>26</v>
      </c>
      <c r="J21" s="140" t="s">
        <v>23</v>
      </c>
      <c r="K21" s="140" t="s">
        <v>31</v>
      </c>
      <c r="L21" s="142">
        <v>40000</v>
      </c>
      <c r="M21" s="143"/>
      <c r="N21" s="143"/>
      <c r="O21" s="143"/>
      <c r="P21" s="143"/>
      <c r="Q21" s="143"/>
      <c r="R21" s="144"/>
      <c r="S21" s="144"/>
      <c r="T21" s="142">
        <v>40121.11</v>
      </c>
      <c r="U21" s="128">
        <f t="shared" si="1"/>
        <v>100.302775</v>
      </c>
    </row>
    <row r="22" spans="1:21" s="8" customFormat="1" ht="18.75" customHeight="1">
      <c r="A22" s="138"/>
      <c r="B22" s="138"/>
      <c r="C22" s="132" t="s">
        <v>320</v>
      </c>
      <c r="D22" s="133" t="s">
        <v>21</v>
      </c>
      <c r="E22" s="134" t="s">
        <v>38</v>
      </c>
      <c r="F22" s="134" t="s">
        <v>50</v>
      </c>
      <c r="G22" s="134" t="s">
        <v>22</v>
      </c>
      <c r="H22" s="134" t="s">
        <v>21</v>
      </c>
      <c r="I22" s="134" t="s">
        <v>22</v>
      </c>
      <c r="J22" s="134" t="s">
        <v>23</v>
      </c>
      <c r="K22" s="134" t="s">
        <v>21</v>
      </c>
      <c r="L22" s="135">
        <f>L23</f>
        <v>0</v>
      </c>
      <c r="M22" s="143"/>
      <c r="N22" s="143"/>
      <c r="O22" s="143"/>
      <c r="P22" s="143"/>
      <c r="Q22" s="143"/>
      <c r="R22" s="144"/>
      <c r="S22" s="144"/>
      <c r="T22" s="135">
        <f>T23</f>
        <v>86</v>
      </c>
      <c r="U22" s="128" t="e">
        <f t="shared" si="1"/>
        <v>#DIV/0!</v>
      </c>
    </row>
    <row r="23" spans="1:21" s="8" customFormat="1" ht="18.75" customHeight="1">
      <c r="A23" s="138"/>
      <c r="B23" s="138"/>
      <c r="C23" s="139" t="s">
        <v>321</v>
      </c>
      <c r="D23" s="140" t="s">
        <v>21</v>
      </c>
      <c r="E23" s="140" t="s">
        <v>38</v>
      </c>
      <c r="F23" s="140" t="s">
        <v>50</v>
      </c>
      <c r="G23" s="140" t="s">
        <v>50</v>
      </c>
      <c r="H23" s="140" t="s">
        <v>322</v>
      </c>
      <c r="I23" s="140" t="s">
        <v>43</v>
      </c>
      <c r="J23" s="140" t="s">
        <v>23</v>
      </c>
      <c r="K23" s="140" t="s">
        <v>31</v>
      </c>
      <c r="L23" s="142"/>
      <c r="M23" s="143"/>
      <c r="N23" s="143"/>
      <c r="O23" s="143"/>
      <c r="P23" s="143"/>
      <c r="Q23" s="143"/>
      <c r="R23" s="144"/>
      <c r="S23" s="144"/>
      <c r="T23" s="142">
        <v>86</v>
      </c>
      <c r="U23" s="128" t="e">
        <f t="shared" si="1"/>
        <v>#DIV/0!</v>
      </c>
    </row>
    <row r="24" spans="1:21" ht="21.75" customHeight="1">
      <c r="A24" s="131" t="s">
        <v>180</v>
      </c>
      <c r="B24" s="131"/>
      <c r="C24" s="132" t="s">
        <v>55</v>
      </c>
      <c r="D24" s="133" t="s">
        <v>21</v>
      </c>
      <c r="E24" s="134" t="s">
        <v>38</v>
      </c>
      <c r="F24" s="134" t="s">
        <v>56</v>
      </c>
      <c r="G24" s="134" t="s">
        <v>22</v>
      </c>
      <c r="H24" s="134" t="s">
        <v>21</v>
      </c>
      <c r="I24" s="134" t="s">
        <v>22</v>
      </c>
      <c r="J24" s="134" t="s">
        <v>23</v>
      </c>
      <c r="K24" s="134" t="s">
        <v>21</v>
      </c>
      <c r="L24" s="135">
        <f>L26+L28</f>
        <v>4654000</v>
      </c>
      <c r="M24" s="136">
        <f aca="true" t="shared" si="4" ref="M24:R24">M26+M27+M30</f>
        <v>0</v>
      </c>
      <c r="N24" s="136">
        <f t="shared" si="4"/>
        <v>0</v>
      </c>
      <c r="O24" s="136">
        <f t="shared" si="4"/>
        <v>0</v>
      </c>
      <c r="P24" s="136">
        <f t="shared" si="4"/>
        <v>0</v>
      </c>
      <c r="Q24" s="136">
        <f t="shared" si="4"/>
        <v>0</v>
      </c>
      <c r="R24" s="137">
        <f t="shared" si="4"/>
        <v>0</v>
      </c>
      <c r="S24" s="137" t="e">
        <f>#REF!=SUM(L24:R24)</f>
        <v>#REF!</v>
      </c>
      <c r="T24" s="135">
        <f>T26+T28</f>
        <v>4619627.47</v>
      </c>
      <c r="U24" s="128">
        <f t="shared" si="1"/>
        <v>99.26144112591318</v>
      </c>
    </row>
    <row r="25" spans="1:21" ht="36.75" customHeight="1">
      <c r="A25" s="138" t="s">
        <v>196</v>
      </c>
      <c r="B25" s="131"/>
      <c r="C25" s="156" t="s">
        <v>182</v>
      </c>
      <c r="D25" s="157" t="s">
        <v>29</v>
      </c>
      <c r="E25" s="157" t="s">
        <v>38</v>
      </c>
      <c r="F25" s="157" t="s">
        <v>56</v>
      </c>
      <c r="G25" s="157" t="s">
        <v>49</v>
      </c>
      <c r="H25" s="157" t="s">
        <v>21</v>
      </c>
      <c r="I25" s="157" t="s">
        <v>22</v>
      </c>
      <c r="J25" s="157" t="s">
        <v>23</v>
      </c>
      <c r="K25" s="157" t="s">
        <v>21</v>
      </c>
      <c r="L25" s="158">
        <f>L26</f>
        <v>950000</v>
      </c>
      <c r="M25" s="136"/>
      <c r="N25" s="136"/>
      <c r="O25" s="136"/>
      <c r="P25" s="136"/>
      <c r="Q25" s="136"/>
      <c r="R25" s="137"/>
      <c r="S25" s="137"/>
      <c r="T25" s="158">
        <f>T26</f>
        <v>939657.47</v>
      </c>
      <c r="U25" s="128">
        <f t="shared" si="1"/>
        <v>98.91131263157894</v>
      </c>
    </row>
    <row r="26" spans="1:21" ht="75.75" customHeight="1">
      <c r="A26" s="145" t="s">
        <v>197</v>
      </c>
      <c r="B26" s="149"/>
      <c r="C26" s="159" t="s">
        <v>57</v>
      </c>
      <c r="D26" s="150" t="s">
        <v>29</v>
      </c>
      <c r="E26" s="150" t="s">
        <v>38</v>
      </c>
      <c r="F26" s="150" t="s">
        <v>56</v>
      </c>
      <c r="G26" s="150" t="s">
        <v>49</v>
      </c>
      <c r="H26" s="150" t="s">
        <v>32</v>
      </c>
      <c r="I26" s="150" t="s">
        <v>26</v>
      </c>
      <c r="J26" s="150" t="s">
        <v>23</v>
      </c>
      <c r="K26" s="150" t="s">
        <v>31</v>
      </c>
      <c r="L26" s="152">
        <v>950000</v>
      </c>
      <c r="M26" s="153"/>
      <c r="N26" s="153"/>
      <c r="O26" s="153"/>
      <c r="P26" s="153"/>
      <c r="Q26" s="153"/>
      <c r="R26" s="154"/>
      <c r="S26" s="154" t="e">
        <f>#REF!=SUM(L26:R26)</f>
        <v>#REF!</v>
      </c>
      <c r="T26" s="152">
        <v>939657.47</v>
      </c>
      <c r="U26" s="128">
        <f t="shared" si="1"/>
        <v>98.91131263157894</v>
      </c>
    </row>
    <row r="27" spans="1:21" ht="47.25" hidden="1">
      <c r="A27" s="149"/>
      <c r="B27" s="149"/>
      <c r="C27" s="159" t="s">
        <v>58</v>
      </c>
      <c r="D27" s="150" t="s">
        <v>59</v>
      </c>
      <c r="E27" s="150" t="s">
        <v>38</v>
      </c>
      <c r="F27" s="150" t="s">
        <v>56</v>
      </c>
      <c r="G27" s="150" t="s">
        <v>60</v>
      </c>
      <c r="H27" s="150" t="s">
        <v>21</v>
      </c>
      <c r="I27" s="150" t="s">
        <v>26</v>
      </c>
      <c r="J27" s="150" t="s">
        <v>23</v>
      </c>
      <c r="K27" s="150" t="s">
        <v>31</v>
      </c>
      <c r="L27" s="152"/>
      <c r="M27" s="153"/>
      <c r="N27" s="153"/>
      <c r="O27" s="153"/>
      <c r="P27" s="153"/>
      <c r="Q27" s="153"/>
      <c r="R27" s="154"/>
      <c r="S27" s="154" t="e">
        <f>#REF!=SUM(L27:R27)</f>
        <v>#REF!</v>
      </c>
      <c r="T27" s="152"/>
      <c r="U27" s="128" t="e">
        <f t="shared" si="1"/>
        <v>#DIV/0!</v>
      </c>
    </row>
    <row r="28" spans="1:21" ht="37.5" customHeight="1">
      <c r="A28" s="138" t="s">
        <v>46</v>
      </c>
      <c r="B28" s="149"/>
      <c r="C28" s="139" t="s">
        <v>183</v>
      </c>
      <c r="D28" s="140" t="s">
        <v>61</v>
      </c>
      <c r="E28" s="140" t="s">
        <v>38</v>
      </c>
      <c r="F28" s="140" t="s">
        <v>56</v>
      </c>
      <c r="G28" s="140" t="s">
        <v>62</v>
      </c>
      <c r="H28" s="140" t="s">
        <v>21</v>
      </c>
      <c r="I28" s="140" t="s">
        <v>22</v>
      </c>
      <c r="J28" s="140" t="s">
        <v>23</v>
      </c>
      <c r="K28" s="140" t="s">
        <v>21</v>
      </c>
      <c r="L28" s="142">
        <f>L29+L30</f>
        <v>3704000</v>
      </c>
      <c r="M28" s="153"/>
      <c r="N28" s="153"/>
      <c r="O28" s="153"/>
      <c r="P28" s="153"/>
      <c r="Q28" s="153"/>
      <c r="R28" s="154"/>
      <c r="S28" s="154"/>
      <c r="T28" s="142">
        <f>T29+T30</f>
        <v>3679970</v>
      </c>
      <c r="U28" s="128">
        <f t="shared" si="1"/>
        <v>99.35124190064795</v>
      </c>
    </row>
    <row r="29" spans="1:21" ht="49.5" customHeight="1">
      <c r="A29" s="138"/>
      <c r="B29" s="149"/>
      <c r="C29" s="263" t="s">
        <v>360</v>
      </c>
      <c r="D29" s="147" t="s">
        <v>139</v>
      </c>
      <c r="E29" s="147" t="s">
        <v>38</v>
      </c>
      <c r="F29" s="147" t="s">
        <v>56</v>
      </c>
      <c r="G29" s="147" t="s">
        <v>62</v>
      </c>
      <c r="H29" s="147" t="s">
        <v>361</v>
      </c>
      <c r="I29" s="147" t="s">
        <v>26</v>
      </c>
      <c r="J29" s="147" t="s">
        <v>23</v>
      </c>
      <c r="K29" s="147" t="s">
        <v>31</v>
      </c>
      <c r="L29" s="148">
        <v>54000</v>
      </c>
      <c r="M29" s="153"/>
      <c r="N29" s="153"/>
      <c r="O29" s="153"/>
      <c r="P29" s="153"/>
      <c r="Q29" s="153"/>
      <c r="R29" s="154"/>
      <c r="S29" s="154"/>
      <c r="T29" s="148">
        <v>54000</v>
      </c>
      <c r="U29" s="128">
        <f t="shared" si="1"/>
        <v>100</v>
      </c>
    </row>
    <row r="30" spans="1:21" ht="93.75" customHeight="1">
      <c r="A30" s="145" t="s">
        <v>198</v>
      </c>
      <c r="B30" s="149"/>
      <c r="C30" s="159" t="s">
        <v>181</v>
      </c>
      <c r="D30" s="150" t="s">
        <v>61</v>
      </c>
      <c r="E30" s="150" t="s">
        <v>38</v>
      </c>
      <c r="F30" s="150" t="s">
        <v>56</v>
      </c>
      <c r="G30" s="150" t="s">
        <v>62</v>
      </c>
      <c r="H30" s="150" t="s">
        <v>63</v>
      </c>
      <c r="I30" s="150" t="s">
        <v>26</v>
      </c>
      <c r="J30" s="150" t="s">
        <v>23</v>
      </c>
      <c r="K30" s="150" t="s">
        <v>31</v>
      </c>
      <c r="L30" s="152">
        <v>3650000</v>
      </c>
      <c r="M30" s="153"/>
      <c r="N30" s="153"/>
      <c r="O30" s="153"/>
      <c r="P30" s="153"/>
      <c r="Q30" s="153"/>
      <c r="R30" s="154"/>
      <c r="S30" s="154" t="e">
        <f>#REF!=SUM(L30:R30)</f>
        <v>#REF!</v>
      </c>
      <c r="T30" s="152">
        <v>3625970</v>
      </c>
      <c r="U30" s="128">
        <f t="shared" si="1"/>
        <v>99.34164383561644</v>
      </c>
    </row>
    <row r="31" spans="1:21" s="7" customFormat="1" ht="27.75" customHeight="1" hidden="1">
      <c r="A31" s="131" t="s">
        <v>64</v>
      </c>
      <c r="B31" s="131"/>
      <c r="C31" s="132" t="s">
        <v>65</v>
      </c>
      <c r="D31" s="133" t="s">
        <v>21</v>
      </c>
      <c r="E31" s="134" t="s">
        <v>38</v>
      </c>
      <c r="F31" s="134" t="s">
        <v>66</v>
      </c>
      <c r="G31" s="134" t="s">
        <v>22</v>
      </c>
      <c r="H31" s="134" t="s">
        <v>21</v>
      </c>
      <c r="I31" s="134" t="s">
        <v>22</v>
      </c>
      <c r="J31" s="134" t="s">
        <v>23</v>
      </c>
      <c r="K31" s="134" t="s">
        <v>21</v>
      </c>
      <c r="L31" s="135">
        <v>0</v>
      </c>
      <c r="M31" s="136">
        <f aca="true" t="shared" si="5" ref="M31:R31">M32+M34+M36</f>
        <v>0</v>
      </c>
      <c r="N31" s="136">
        <f t="shared" si="5"/>
        <v>0</v>
      </c>
      <c r="O31" s="136">
        <f t="shared" si="5"/>
        <v>0</v>
      </c>
      <c r="P31" s="136">
        <f t="shared" si="5"/>
        <v>0</v>
      </c>
      <c r="Q31" s="136">
        <f t="shared" si="5"/>
        <v>0</v>
      </c>
      <c r="R31" s="137">
        <f t="shared" si="5"/>
        <v>0</v>
      </c>
      <c r="S31" s="137" t="e">
        <f>#REF!=SUM(L31:R31)</f>
        <v>#REF!</v>
      </c>
      <c r="T31" s="135">
        <v>0</v>
      </c>
      <c r="U31" s="128" t="e">
        <f t="shared" si="1"/>
        <v>#DIV/0!</v>
      </c>
    </row>
    <row r="32" spans="1:21" s="8" customFormat="1" ht="39.75" customHeight="1" hidden="1">
      <c r="A32" s="160" t="s">
        <v>67</v>
      </c>
      <c r="B32" s="160"/>
      <c r="C32" s="159" t="s">
        <v>68</v>
      </c>
      <c r="D32" s="147" t="s">
        <v>29</v>
      </c>
      <c r="E32" s="147" t="s">
        <v>38</v>
      </c>
      <c r="F32" s="147" t="s">
        <v>66</v>
      </c>
      <c r="G32" s="147" t="s">
        <v>26</v>
      </c>
      <c r="H32" s="147" t="s">
        <v>21</v>
      </c>
      <c r="I32" s="147" t="s">
        <v>49</v>
      </c>
      <c r="J32" s="147" t="s">
        <v>23</v>
      </c>
      <c r="K32" s="147" t="s">
        <v>31</v>
      </c>
      <c r="L32" s="148">
        <v>0</v>
      </c>
      <c r="M32" s="161"/>
      <c r="N32" s="161"/>
      <c r="O32" s="161"/>
      <c r="P32" s="161"/>
      <c r="Q32" s="161"/>
      <c r="R32" s="162"/>
      <c r="S32" s="162" t="e">
        <f>#REF!=SUM(L32:R32)</f>
        <v>#REF!</v>
      </c>
      <c r="T32" s="148">
        <v>0</v>
      </c>
      <c r="U32" s="128" t="e">
        <f t="shared" si="1"/>
        <v>#DIV/0!</v>
      </c>
    </row>
    <row r="33" spans="1:21" s="8" customFormat="1" ht="31.5" hidden="1">
      <c r="A33" s="160" t="s">
        <v>69</v>
      </c>
      <c r="B33" s="160"/>
      <c r="C33" s="139" t="s">
        <v>70</v>
      </c>
      <c r="D33" s="140" t="s">
        <v>21</v>
      </c>
      <c r="E33" s="140" t="s">
        <v>38</v>
      </c>
      <c r="F33" s="140" t="s">
        <v>66</v>
      </c>
      <c r="G33" s="140" t="s">
        <v>43</v>
      </c>
      <c r="H33" s="140" t="s">
        <v>21</v>
      </c>
      <c r="I33" s="140" t="s">
        <v>26</v>
      </c>
      <c r="J33" s="140" t="s">
        <v>23</v>
      </c>
      <c r="K33" s="140" t="s">
        <v>31</v>
      </c>
      <c r="L33" s="142" t="e">
        <v>#REF!</v>
      </c>
      <c r="M33" s="143" t="e">
        <f>#REF!</f>
        <v>#REF!</v>
      </c>
      <c r="N33" s="143" t="e">
        <f>#REF!</f>
        <v>#REF!</v>
      </c>
      <c r="O33" s="143" t="e">
        <f>#REF!</f>
        <v>#REF!</v>
      </c>
      <c r="P33" s="143" t="e">
        <f>#REF!</f>
        <v>#REF!</v>
      </c>
      <c r="Q33" s="143" t="e">
        <f>#REF!</f>
        <v>#REF!</v>
      </c>
      <c r="R33" s="144" t="e">
        <f>#REF!</f>
        <v>#REF!</v>
      </c>
      <c r="S33" s="144" t="e">
        <f>#REF!=SUM(L33:R33)</f>
        <v>#REF!</v>
      </c>
      <c r="T33" s="142" t="e">
        <v>#REF!</v>
      </c>
      <c r="U33" s="128" t="e">
        <f t="shared" si="1"/>
        <v>#REF!</v>
      </c>
    </row>
    <row r="34" spans="1:21" s="8" customFormat="1" ht="25.5" customHeight="1" hidden="1">
      <c r="A34" s="160"/>
      <c r="B34" s="160"/>
      <c r="C34" s="139" t="s">
        <v>71</v>
      </c>
      <c r="D34" s="140" t="s">
        <v>29</v>
      </c>
      <c r="E34" s="140" t="s">
        <v>38</v>
      </c>
      <c r="F34" s="140" t="s">
        <v>66</v>
      </c>
      <c r="G34" s="140" t="s">
        <v>50</v>
      </c>
      <c r="H34" s="140" t="s">
        <v>21</v>
      </c>
      <c r="I34" s="140" t="s">
        <v>30</v>
      </c>
      <c r="J34" s="140" t="s">
        <v>23</v>
      </c>
      <c r="K34" s="140" t="s">
        <v>31</v>
      </c>
      <c r="L34" s="142">
        <v>0</v>
      </c>
      <c r="M34" s="143">
        <f aca="true" t="shared" si="6" ref="M34:R34">M35</f>
        <v>0</v>
      </c>
      <c r="N34" s="143">
        <f t="shared" si="6"/>
        <v>0</v>
      </c>
      <c r="O34" s="143">
        <f t="shared" si="6"/>
        <v>0</v>
      </c>
      <c r="P34" s="143">
        <f t="shared" si="6"/>
        <v>0</v>
      </c>
      <c r="Q34" s="143">
        <f t="shared" si="6"/>
        <v>0</v>
      </c>
      <c r="R34" s="144">
        <f t="shared" si="6"/>
        <v>0</v>
      </c>
      <c r="S34" s="144" t="e">
        <f>#REF!=SUM(L34:R34)</f>
        <v>#REF!</v>
      </c>
      <c r="T34" s="142">
        <v>0</v>
      </c>
      <c r="U34" s="128" t="e">
        <f t="shared" si="1"/>
        <v>#DIV/0!</v>
      </c>
    </row>
    <row r="35" spans="1:21" s="9" customFormat="1" ht="13.5" customHeight="1" hidden="1">
      <c r="A35" s="160" t="s">
        <v>72</v>
      </c>
      <c r="B35" s="163"/>
      <c r="C35" s="159" t="s">
        <v>73</v>
      </c>
      <c r="D35" s="147" t="s">
        <v>29</v>
      </c>
      <c r="E35" s="147" t="s">
        <v>38</v>
      </c>
      <c r="F35" s="147" t="s">
        <v>66</v>
      </c>
      <c r="G35" s="147" t="s">
        <v>50</v>
      </c>
      <c r="H35" s="147" t="s">
        <v>32</v>
      </c>
      <c r="I35" s="147" t="s">
        <v>30</v>
      </c>
      <c r="J35" s="147" t="s">
        <v>23</v>
      </c>
      <c r="K35" s="147" t="s">
        <v>31</v>
      </c>
      <c r="L35" s="148">
        <v>0</v>
      </c>
      <c r="M35" s="161"/>
      <c r="N35" s="161"/>
      <c r="O35" s="161"/>
      <c r="P35" s="161"/>
      <c r="Q35" s="161"/>
      <c r="R35" s="162"/>
      <c r="S35" s="162" t="e">
        <f>#REF!=SUM(L35:R35)</f>
        <v>#REF!</v>
      </c>
      <c r="T35" s="148">
        <v>0</v>
      </c>
      <c r="U35" s="128" t="e">
        <f t="shared" si="1"/>
        <v>#DIV/0!</v>
      </c>
    </row>
    <row r="36" spans="1:21" s="9" customFormat="1" ht="19.5" customHeight="1" hidden="1">
      <c r="A36" s="160"/>
      <c r="B36" s="163"/>
      <c r="C36" s="139" t="s">
        <v>74</v>
      </c>
      <c r="D36" s="140" t="s">
        <v>29</v>
      </c>
      <c r="E36" s="140" t="s">
        <v>38</v>
      </c>
      <c r="F36" s="140" t="s">
        <v>66</v>
      </c>
      <c r="G36" s="140" t="s">
        <v>62</v>
      </c>
      <c r="H36" s="140" t="s">
        <v>21</v>
      </c>
      <c r="I36" s="140" t="s">
        <v>49</v>
      </c>
      <c r="J36" s="140" t="s">
        <v>23</v>
      </c>
      <c r="K36" s="140" t="s">
        <v>31</v>
      </c>
      <c r="L36" s="142">
        <v>0</v>
      </c>
      <c r="M36" s="143">
        <f aca="true" t="shared" si="7" ref="M36:R36">M37+M38+M39</f>
        <v>0</v>
      </c>
      <c r="N36" s="143">
        <f t="shared" si="7"/>
        <v>0</v>
      </c>
      <c r="O36" s="143">
        <f t="shared" si="7"/>
        <v>0</v>
      </c>
      <c r="P36" s="143">
        <f t="shared" si="7"/>
        <v>0</v>
      </c>
      <c r="Q36" s="143">
        <f t="shared" si="7"/>
        <v>0</v>
      </c>
      <c r="R36" s="144">
        <f t="shared" si="7"/>
        <v>0</v>
      </c>
      <c r="S36" s="144" t="e">
        <f>#REF!=SUM(L36:R36)</f>
        <v>#REF!</v>
      </c>
      <c r="T36" s="142">
        <v>0</v>
      </c>
      <c r="U36" s="128" t="e">
        <f t="shared" si="1"/>
        <v>#DIV/0!</v>
      </c>
    </row>
    <row r="37" spans="1:21" s="9" customFormat="1" ht="16.5" customHeight="1" hidden="1">
      <c r="A37" s="160" t="s">
        <v>75</v>
      </c>
      <c r="B37" s="163"/>
      <c r="C37" s="159" t="s">
        <v>76</v>
      </c>
      <c r="D37" s="147" t="s">
        <v>29</v>
      </c>
      <c r="E37" s="147" t="s">
        <v>38</v>
      </c>
      <c r="F37" s="147" t="s">
        <v>66</v>
      </c>
      <c r="G37" s="147" t="s">
        <v>62</v>
      </c>
      <c r="H37" s="147" t="s">
        <v>32</v>
      </c>
      <c r="I37" s="147" t="s">
        <v>49</v>
      </c>
      <c r="J37" s="147" t="s">
        <v>23</v>
      </c>
      <c r="K37" s="147" t="s">
        <v>31</v>
      </c>
      <c r="L37" s="148">
        <v>0</v>
      </c>
      <c r="M37" s="161"/>
      <c r="N37" s="161"/>
      <c r="O37" s="161"/>
      <c r="P37" s="161"/>
      <c r="Q37" s="161"/>
      <c r="R37" s="162"/>
      <c r="S37" s="162" t="e">
        <f>#REF!=SUM(L37:R37)</f>
        <v>#REF!</v>
      </c>
      <c r="T37" s="148">
        <v>0</v>
      </c>
      <c r="U37" s="128" t="e">
        <f t="shared" si="1"/>
        <v>#DIV/0!</v>
      </c>
    </row>
    <row r="38" spans="1:21" s="9" customFormat="1" ht="40.5" customHeight="1" hidden="1">
      <c r="A38" s="160" t="s">
        <v>77</v>
      </c>
      <c r="B38" s="163"/>
      <c r="C38" s="159" t="s">
        <v>78</v>
      </c>
      <c r="D38" s="147" t="s">
        <v>29</v>
      </c>
      <c r="E38" s="147" t="s">
        <v>38</v>
      </c>
      <c r="F38" s="147" t="s">
        <v>66</v>
      </c>
      <c r="G38" s="147" t="s">
        <v>62</v>
      </c>
      <c r="H38" s="147" t="s">
        <v>39</v>
      </c>
      <c r="I38" s="147" t="s">
        <v>49</v>
      </c>
      <c r="J38" s="147" t="s">
        <v>23</v>
      </c>
      <c r="K38" s="147" t="s">
        <v>31</v>
      </c>
      <c r="L38" s="148">
        <v>0</v>
      </c>
      <c r="M38" s="161"/>
      <c r="N38" s="161"/>
      <c r="O38" s="161"/>
      <c r="P38" s="161"/>
      <c r="Q38" s="161"/>
      <c r="R38" s="162"/>
      <c r="S38" s="162" t="e">
        <f>#REF!=SUM(L38:R38)</f>
        <v>#REF!</v>
      </c>
      <c r="T38" s="148">
        <v>0</v>
      </c>
      <c r="U38" s="128" t="e">
        <f t="shared" si="1"/>
        <v>#DIV/0!</v>
      </c>
    </row>
    <row r="39" spans="1:21" s="9" customFormat="1" ht="18" customHeight="1" hidden="1">
      <c r="A39" s="160" t="s">
        <v>77</v>
      </c>
      <c r="B39" s="163"/>
      <c r="C39" s="159" t="s">
        <v>79</v>
      </c>
      <c r="D39" s="147" t="s">
        <v>29</v>
      </c>
      <c r="E39" s="147" t="s">
        <v>38</v>
      </c>
      <c r="F39" s="147" t="s">
        <v>66</v>
      </c>
      <c r="G39" s="147" t="s">
        <v>62</v>
      </c>
      <c r="H39" s="147" t="s">
        <v>80</v>
      </c>
      <c r="I39" s="147" t="s">
        <v>49</v>
      </c>
      <c r="J39" s="147" t="s">
        <v>23</v>
      </c>
      <c r="K39" s="147" t="s">
        <v>31</v>
      </c>
      <c r="L39" s="148">
        <v>0</v>
      </c>
      <c r="M39" s="161"/>
      <c r="N39" s="161"/>
      <c r="O39" s="161"/>
      <c r="P39" s="161"/>
      <c r="Q39" s="161"/>
      <c r="R39" s="162"/>
      <c r="S39" s="162" t="e">
        <f>#REF!=SUM(L39:R39)</f>
        <v>#REF!</v>
      </c>
      <c r="T39" s="148">
        <v>0</v>
      </c>
      <c r="U39" s="128" t="e">
        <f t="shared" si="1"/>
        <v>#DIV/0!</v>
      </c>
    </row>
    <row r="40" spans="1:21" s="9" customFormat="1" ht="48" customHeight="1">
      <c r="A40" s="164" t="s">
        <v>54</v>
      </c>
      <c r="B40" s="163"/>
      <c r="C40" s="132" t="s">
        <v>214</v>
      </c>
      <c r="D40" s="134" t="s">
        <v>21</v>
      </c>
      <c r="E40" s="134" t="s">
        <v>38</v>
      </c>
      <c r="F40" s="134" t="s">
        <v>66</v>
      </c>
      <c r="G40" s="134" t="s">
        <v>22</v>
      </c>
      <c r="H40" s="134" t="s">
        <v>21</v>
      </c>
      <c r="I40" s="134" t="s">
        <v>22</v>
      </c>
      <c r="J40" s="134" t="s">
        <v>23</v>
      </c>
      <c r="K40" s="134" t="s">
        <v>21</v>
      </c>
      <c r="L40" s="135">
        <f>SUM(L41:L46)</f>
        <v>13000</v>
      </c>
      <c r="M40" s="161"/>
      <c r="N40" s="161"/>
      <c r="O40" s="161"/>
      <c r="P40" s="161"/>
      <c r="Q40" s="161"/>
      <c r="R40" s="162"/>
      <c r="S40" s="162"/>
      <c r="T40" s="135">
        <f>SUM(T41:T46)</f>
        <v>12559.03</v>
      </c>
      <c r="U40" s="128">
        <f t="shared" si="1"/>
        <v>96.60792307692309</v>
      </c>
    </row>
    <row r="41" spans="1:21" s="9" customFormat="1" ht="51.75" customHeight="1">
      <c r="A41" s="160"/>
      <c r="B41" s="163"/>
      <c r="C41" s="159" t="s">
        <v>215</v>
      </c>
      <c r="D41" s="147" t="s">
        <v>29</v>
      </c>
      <c r="E41" s="147" t="s">
        <v>38</v>
      </c>
      <c r="F41" s="147" t="s">
        <v>66</v>
      </c>
      <c r="G41" s="147" t="s">
        <v>26</v>
      </c>
      <c r="H41" s="147" t="s">
        <v>39</v>
      </c>
      <c r="I41" s="147" t="s">
        <v>43</v>
      </c>
      <c r="J41" s="147" t="s">
        <v>23</v>
      </c>
      <c r="K41" s="147" t="s">
        <v>31</v>
      </c>
      <c r="L41" s="148">
        <v>13000</v>
      </c>
      <c r="M41" s="161"/>
      <c r="N41" s="161"/>
      <c r="O41" s="161"/>
      <c r="P41" s="161"/>
      <c r="Q41" s="161"/>
      <c r="R41" s="162"/>
      <c r="S41" s="162"/>
      <c r="T41" s="148">
        <v>12557.91</v>
      </c>
      <c r="U41" s="128">
        <f t="shared" si="1"/>
        <v>96.59930769230769</v>
      </c>
    </row>
    <row r="42" spans="1:21" s="9" customFormat="1" ht="34.5" customHeight="1">
      <c r="A42" s="160"/>
      <c r="B42" s="163"/>
      <c r="C42" s="159" t="s">
        <v>216</v>
      </c>
      <c r="D42" s="147" t="s">
        <v>29</v>
      </c>
      <c r="E42" s="147" t="s">
        <v>38</v>
      </c>
      <c r="F42" s="147" t="s">
        <v>66</v>
      </c>
      <c r="G42" s="147" t="s">
        <v>49</v>
      </c>
      <c r="H42" s="147" t="s">
        <v>32</v>
      </c>
      <c r="I42" s="147" t="s">
        <v>43</v>
      </c>
      <c r="J42" s="147" t="s">
        <v>23</v>
      </c>
      <c r="K42" s="147" t="s">
        <v>31</v>
      </c>
      <c r="L42" s="148"/>
      <c r="M42" s="161"/>
      <c r="N42" s="161"/>
      <c r="O42" s="161"/>
      <c r="P42" s="161"/>
      <c r="Q42" s="161"/>
      <c r="R42" s="162"/>
      <c r="S42" s="162"/>
      <c r="T42" s="148"/>
      <c r="U42" s="128" t="e">
        <f t="shared" si="1"/>
        <v>#DIV/0!</v>
      </c>
    </row>
    <row r="43" spans="1:21" s="9" customFormat="1" ht="33" customHeight="1">
      <c r="A43" s="160"/>
      <c r="B43" s="163"/>
      <c r="C43" s="165" t="s">
        <v>264</v>
      </c>
      <c r="D43" s="147" t="s">
        <v>29</v>
      </c>
      <c r="E43" s="147" t="s">
        <v>38</v>
      </c>
      <c r="F43" s="147" t="s">
        <v>66</v>
      </c>
      <c r="G43" s="147" t="s">
        <v>49</v>
      </c>
      <c r="H43" s="147" t="s">
        <v>35</v>
      </c>
      <c r="I43" s="147" t="s">
        <v>43</v>
      </c>
      <c r="J43" s="147" t="s">
        <v>23</v>
      </c>
      <c r="K43" s="147" t="s">
        <v>31</v>
      </c>
      <c r="L43" s="148"/>
      <c r="M43" s="161"/>
      <c r="N43" s="161"/>
      <c r="O43" s="161"/>
      <c r="P43" s="161"/>
      <c r="Q43" s="161"/>
      <c r="R43" s="162"/>
      <c r="S43" s="162"/>
      <c r="T43" s="148"/>
      <c r="U43" s="128" t="e">
        <f t="shared" si="1"/>
        <v>#DIV/0!</v>
      </c>
    </row>
    <row r="44" spans="1:21" s="9" customFormat="1" ht="47.25" customHeight="1">
      <c r="A44" s="160"/>
      <c r="B44" s="163"/>
      <c r="C44" s="159" t="s">
        <v>217</v>
      </c>
      <c r="D44" s="147" t="s">
        <v>29</v>
      </c>
      <c r="E44" s="147" t="s">
        <v>38</v>
      </c>
      <c r="F44" s="147" t="s">
        <v>66</v>
      </c>
      <c r="G44" s="147" t="s">
        <v>49</v>
      </c>
      <c r="H44" s="147" t="s">
        <v>39</v>
      </c>
      <c r="I44" s="147" t="s">
        <v>43</v>
      </c>
      <c r="J44" s="147" t="s">
        <v>23</v>
      </c>
      <c r="K44" s="147" t="s">
        <v>31</v>
      </c>
      <c r="L44" s="148"/>
      <c r="M44" s="161"/>
      <c r="N44" s="161"/>
      <c r="O44" s="161"/>
      <c r="P44" s="161"/>
      <c r="Q44" s="161"/>
      <c r="R44" s="162"/>
      <c r="S44" s="162"/>
      <c r="T44" s="148"/>
      <c r="U44" s="128" t="e">
        <f t="shared" si="1"/>
        <v>#DIV/0!</v>
      </c>
    </row>
    <row r="45" spans="1:21" s="9" customFormat="1" ht="20.25" customHeight="1">
      <c r="A45" s="160"/>
      <c r="B45" s="163"/>
      <c r="C45" s="159" t="s">
        <v>218</v>
      </c>
      <c r="D45" s="147" t="s">
        <v>29</v>
      </c>
      <c r="E45" s="147" t="s">
        <v>38</v>
      </c>
      <c r="F45" s="147" t="s">
        <v>66</v>
      </c>
      <c r="G45" s="147" t="s">
        <v>50</v>
      </c>
      <c r="H45" s="147" t="s">
        <v>32</v>
      </c>
      <c r="I45" s="147" t="s">
        <v>30</v>
      </c>
      <c r="J45" s="147" t="s">
        <v>23</v>
      </c>
      <c r="K45" s="147" t="s">
        <v>31</v>
      </c>
      <c r="L45" s="148"/>
      <c r="M45" s="161"/>
      <c r="N45" s="161"/>
      <c r="O45" s="161"/>
      <c r="P45" s="161"/>
      <c r="Q45" s="161"/>
      <c r="R45" s="162"/>
      <c r="S45" s="162"/>
      <c r="T45" s="148"/>
      <c r="U45" s="128" t="e">
        <f t="shared" si="1"/>
        <v>#DIV/0!</v>
      </c>
    </row>
    <row r="46" spans="1:21" s="9" customFormat="1" ht="42" customHeight="1">
      <c r="A46" s="160"/>
      <c r="B46" s="163"/>
      <c r="C46" s="99" t="s">
        <v>265</v>
      </c>
      <c r="D46" s="147" t="s">
        <v>29</v>
      </c>
      <c r="E46" s="147" t="s">
        <v>38</v>
      </c>
      <c r="F46" s="147" t="s">
        <v>66</v>
      </c>
      <c r="G46" s="147" t="s">
        <v>62</v>
      </c>
      <c r="H46" s="147" t="s">
        <v>80</v>
      </c>
      <c r="I46" s="147" t="s">
        <v>43</v>
      </c>
      <c r="J46" s="147" t="s">
        <v>23</v>
      </c>
      <c r="K46" s="147" t="s">
        <v>31</v>
      </c>
      <c r="L46" s="148"/>
      <c r="M46" s="161"/>
      <c r="N46" s="161"/>
      <c r="O46" s="161"/>
      <c r="P46" s="161"/>
      <c r="Q46" s="161"/>
      <c r="R46" s="162"/>
      <c r="S46" s="162"/>
      <c r="T46" s="148">
        <v>1.12</v>
      </c>
      <c r="U46" s="128" t="e">
        <f t="shared" si="1"/>
        <v>#DIV/0!</v>
      </c>
    </row>
    <row r="47" spans="1:21" s="7" customFormat="1" ht="58.5" customHeight="1">
      <c r="A47" s="131" t="s">
        <v>64</v>
      </c>
      <c r="B47" s="131"/>
      <c r="C47" s="132" t="s">
        <v>81</v>
      </c>
      <c r="D47" s="133" t="s">
        <v>21</v>
      </c>
      <c r="E47" s="134" t="s">
        <v>38</v>
      </c>
      <c r="F47" s="134" t="s">
        <v>82</v>
      </c>
      <c r="G47" s="134" t="s">
        <v>22</v>
      </c>
      <c r="H47" s="134" t="s">
        <v>21</v>
      </c>
      <c r="I47" s="134" t="s">
        <v>22</v>
      </c>
      <c r="J47" s="134" t="s">
        <v>23</v>
      </c>
      <c r="K47" s="134" t="s">
        <v>21</v>
      </c>
      <c r="L47" s="135">
        <f>L48</f>
        <v>6964011</v>
      </c>
      <c r="M47" s="136" t="e">
        <f aca="true" t="shared" si="8" ref="M47:R47">M48</f>
        <v>#REF!</v>
      </c>
      <c r="N47" s="136" t="e">
        <f t="shared" si="8"/>
        <v>#REF!</v>
      </c>
      <c r="O47" s="136" t="e">
        <f t="shared" si="8"/>
        <v>#REF!</v>
      </c>
      <c r="P47" s="136" t="e">
        <f t="shared" si="8"/>
        <v>#REF!</v>
      </c>
      <c r="Q47" s="136" t="e">
        <f t="shared" si="8"/>
        <v>#REF!</v>
      </c>
      <c r="R47" s="136" t="e">
        <f t="shared" si="8"/>
        <v>#REF!</v>
      </c>
      <c r="S47" s="137" t="e">
        <f>#REF!=SUM(L47:R47)</f>
        <v>#REF!</v>
      </c>
      <c r="T47" s="135">
        <f>T48</f>
        <v>7126360.11</v>
      </c>
      <c r="U47" s="128">
        <f t="shared" si="1"/>
        <v>102.33125866688033</v>
      </c>
    </row>
    <row r="48" spans="1:21" s="8" customFormat="1" ht="109.5" customHeight="1">
      <c r="A48" s="166" t="s">
        <v>67</v>
      </c>
      <c r="B48" s="138"/>
      <c r="C48" s="139" t="s">
        <v>190</v>
      </c>
      <c r="D48" s="141" t="s">
        <v>21</v>
      </c>
      <c r="E48" s="140" t="s">
        <v>38</v>
      </c>
      <c r="F48" s="140" t="s">
        <v>82</v>
      </c>
      <c r="G48" s="140" t="s">
        <v>43</v>
      </c>
      <c r="H48" s="140" t="s">
        <v>21</v>
      </c>
      <c r="I48" s="140" t="s">
        <v>22</v>
      </c>
      <c r="J48" s="140" t="s">
        <v>23</v>
      </c>
      <c r="K48" s="140" t="s">
        <v>83</v>
      </c>
      <c r="L48" s="142">
        <f>L49+L54</f>
        <v>6964011</v>
      </c>
      <c r="M48" s="143" t="e">
        <f aca="true" t="shared" si="9" ref="M48:R48">M49+M54</f>
        <v>#REF!</v>
      </c>
      <c r="N48" s="143" t="e">
        <f t="shared" si="9"/>
        <v>#REF!</v>
      </c>
      <c r="O48" s="143" t="e">
        <f t="shared" si="9"/>
        <v>#REF!</v>
      </c>
      <c r="P48" s="143" t="e">
        <f t="shared" si="9"/>
        <v>#REF!</v>
      </c>
      <c r="Q48" s="143" t="e">
        <f t="shared" si="9"/>
        <v>#REF!</v>
      </c>
      <c r="R48" s="144" t="e">
        <f t="shared" si="9"/>
        <v>#REF!</v>
      </c>
      <c r="S48" s="144" t="e">
        <f>#REF!=SUM(L48:R48)</f>
        <v>#REF!</v>
      </c>
      <c r="T48" s="142">
        <f>T49+T54</f>
        <v>7126360.11</v>
      </c>
      <c r="U48" s="128">
        <f t="shared" si="1"/>
        <v>102.33125866688033</v>
      </c>
    </row>
    <row r="49" spans="1:21" ht="78.75" customHeight="1">
      <c r="A49" s="145" t="s">
        <v>239</v>
      </c>
      <c r="B49" s="149"/>
      <c r="C49" s="132" t="s">
        <v>191</v>
      </c>
      <c r="D49" s="134" t="s">
        <v>139</v>
      </c>
      <c r="E49" s="134" t="s">
        <v>38</v>
      </c>
      <c r="F49" s="134" t="s">
        <v>82</v>
      </c>
      <c r="G49" s="134" t="s">
        <v>43</v>
      </c>
      <c r="H49" s="134" t="s">
        <v>32</v>
      </c>
      <c r="I49" s="134" t="s">
        <v>22</v>
      </c>
      <c r="J49" s="134" t="s">
        <v>23</v>
      </c>
      <c r="K49" s="134" t="s">
        <v>83</v>
      </c>
      <c r="L49" s="135">
        <f>L53</f>
        <v>1500000</v>
      </c>
      <c r="M49" s="153"/>
      <c r="N49" s="153"/>
      <c r="O49" s="153"/>
      <c r="P49" s="153"/>
      <c r="Q49" s="153"/>
      <c r="R49" s="154">
        <f>SUM(R50:R52)</f>
        <v>0</v>
      </c>
      <c r="S49" s="154" t="e">
        <f>#REF!=SUM(L49:R49)</f>
        <v>#REF!</v>
      </c>
      <c r="T49" s="135">
        <f>T53</f>
        <v>1486486.71</v>
      </c>
      <c r="U49" s="128">
        <f t="shared" si="1"/>
        <v>99.099114</v>
      </c>
    </row>
    <row r="50" spans="1:21" ht="29.25" customHeight="1" hidden="1">
      <c r="A50" s="149"/>
      <c r="B50" s="149"/>
      <c r="C50" s="146" t="s">
        <v>84</v>
      </c>
      <c r="D50" s="151" t="s">
        <v>21</v>
      </c>
      <c r="E50" s="150" t="s">
        <v>38</v>
      </c>
      <c r="F50" s="150" t="s">
        <v>82</v>
      </c>
      <c r="G50" s="150" t="s">
        <v>43</v>
      </c>
      <c r="H50" s="150" t="s">
        <v>53</v>
      </c>
      <c r="I50" s="150" t="s">
        <v>26</v>
      </c>
      <c r="J50" s="150" t="s">
        <v>23</v>
      </c>
      <c r="K50" s="150" t="s">
        <v>83</v>
      </c>
      <c r="L50" s="152">
        <v>0</v>
      </c>
      <c r="M50" s="153"/>
      <c r="N50" s="153"/>
      <c r="O50" s="153"/>
      <c r="P50" s="153"/>
      <c r="Q50" s="153"/>
      <c r="R50" s="154"/>
      <c r="S50" s="154" t="e">
        <f>#REF!=SUM(L50:R50)</f>
        <v>#REF!</v>
      </c>
      <c r="T50" s="152">
        <v>0</v>
      </c>
      <c r="U50" s="128" t="e">
        <f t="shared" si="1"/>
        <v>#DIV/0!</v>
      </c>
    </row>
    <row r="51" spans="1:21" ht="29.25" customHeight="1" hidden="1">
      <c r="A51" s="149"/>
      <c r="B51" s="149"/>
      <c r="C51" s="146" t="s">
        <v>85</v>
      </c>
      <c r="D51" s="151" t="s">
        <v>21</v>
      </c>
      <c r="E51" s="150" t="s">
        <v>38</v>
      </c>
      <c r="F51" s="150" t="s">
        <v>82</v>
      </c>
      <c r="G51" s="150" t="s">
        <v>43</v>
      </c>
      <c r="H51" s="150" t="s">
        <v>86</v>
      </c>
      <c r="I51" s="150" t="s">
        <v>26</v>
      </c>
      <c r="J51" s="150" t="s">
        <v>23</v>
      </c>
      <c r="K51" s="150" t="s">
        <v>83</v>
      </c>
      <c r="L51" s="152">
        <v>0</v>
      </c>
      <c r="M51" s="153"/>
      <c r="N51" s="153"/>
      <c r="O51" s="153"/>
      <c r="P51" s="153"/>
      <c r="Q51" s="153"/>
      <c r="R51" s="154"/>
      <c r="S51" s="154" t="e">
        <f>#REF!=SUM(L51:R51)</f>
        <v>#REF!</v>
      </c>
      <c r="T51" s="152">
        <v>0</v>
      </c>
      <c r="U51" s="128" t="e">
        <f t="shared" si="1"/>
        <v>#DIV/0!</v>
      </c>
    </row>
    <row r="52" spans="1:21" ht="33" customHeight="1" hidden="1">
      <c r="A52" s="149"/>
      <c r="B52" s="149"/>
      <c r="C52" s="146" t="s">
        <v>87</v>
      </c>
      <c r="D52" s="151" t="s">
        <v>21</v>
      </c>
      <c r="E52" s="150" t="s">
        <v>38</v>
      </c>
      <c r="F52" s="150" t="s">
        <v>82</v>
      </c>
      <c r="G52" s="150" t="s">
        <v>43</v>
      </c>
      <c r="H52" s="150" t="s">
        <v>88</v>
      </c>
      <c r="I52" s="150" t="s">
        <v>26</v>
      </c>
      <c r="J52" s="150" t="s">
        <v>23</v>
      </c>
      <c r="K52" s="150" t="s">
        <v>83</v>
      </c>
      <c r="L52" s="152">
        <v>0</v>
      </c>
      <c r="M52" s="153"/>
      <c r="N52" s="153"/>
      <c r="O52" s="153"/>
      <c r="P52" s="153"/>
      <c r="Q52" s="153"/>
      <c r="R52" s="154"/>
      <c r="S52" s="154" t="e">
        <f>#REF!=SUM(L52:R52)</f>
        <v>#REF!</v>
      </c>
      <c r="T52" s="152">
        <v>0</v>
      </c>
      <c r="U52" s="128" t="e">
        <f t="shared" si="1"/>
        <v>#DIV/0!</v>
      </c>
    </row>
    <row r="53" spans="1:21" ht="96.75" customHeight="1">
      <c r="A53" s="145" t="s">
        <v>240</v>
      </c>
      <c r="B53" s="149"/>
      <c r="C53" s="167" t="s">
        <v>185</v>
      </c>
      <c r="D53" s="150" t="s">
        <v>139</v>
      </c>
      <c r="E53" s="150" t="s">
        <v>38</v>
      </c>
      <c r="F53" s="150" t="s">
        <v>82</v>
      </c>
      <c r="G53" s="150" t="s">
        <v>43</v>
      </c>
      <c r="H53" s="150" t="s">
        <v>32</v>
      </c>
      <c r="I53" s="150" t="s">
        <v>51</v>
      </c>
      <c r="J53" s="150" t="s">
        <v>23</v>
      </c>
      <c r="K53" s="150" t="s">
        <v>83</v>
      </c>
      <c r="L53" s="152">
        <v>1500000</v>
      </c>
      <c r="M53" s="153"/>
      <c r="N53" s="153"/>
      <c r="O53" s="153"/>
      <c r="P53" s="153"/>
      <c r="Q53" s="153"/>
      <c r="R53" s="154"/>
      <c r="S53" s="154"/>
      <c r="T53" s="152">
        <v>1486486.71</v>
      </c>
      <c r="U53" s="128">
        <f t="shared" si="1"/>
        <v>99.099114</v>
      </c>
    </row>
    <row r="54" spans="1:21" ht="74.25" customHeight="1">
      <c r="A54" s="145" t="s">
        <v>241</v>
      </c>
      <c r="B54" s="149"/>
      <c r="C54" s="168" t="s">
        <v>189</v>
      </c>
      <c r="D54" s="134" t="s">
        <v>139</v>
      </c>
      <c r="E54" s="134" t="s">
        <v>38</v>
      </c>
      <c r="F54" s="134" t="s">
        <v>82</v>
      </c>
      <c r="G54" s="134" t="s">
        <v>43</v>
      </c>
      <c r="H54" s="134" t="s">
        <v>39</v>
      </c>
      <c r="I54" s="134" t="s">
        <v>22</v>
      </c>
      <c r="J54" s="134" t="s">
        <v>23</v>
      </c>
      <c r="K54" s="134" t="s">
        <v>83</v>
      </c>
      <c r="L54" s="135">
        <f>L57</f>
        <v>5464011</v>
      </c>
      <c r="M54" s="153" t="e">
        <f>#REF!</f>
        <v>#REF!</v>
      </c>
      <c r="N54" s="153" t="e">
        <f>#REF!</f>
        <v>#REF!</v>
      </c>
      <c r="O54" s="153" t="e">
        <f>#REF!</f>
        <v>#REF!</v>
      </c>
      <c r="P54" s="153" t="e">
        <f>#REF!</f>
        <v>#REF!</v>
      </c>
      <c r="Q54" s="153" t="e">
        <f>#REF!</f>
        <v>#REF!</v>
      </c>
      <c r="R54" s="154" t="e">
        <f>#REF!</f>
        <v>#REF!</v>
      </c>
      <c r="S54" s="154" t="e">
        <f>#REF!=SUM(L54:R54)</f>
        <v>#REF!</v>
      </c>
      <c r="T54" s="135">
        <f>T57</f>
        <v>5639873.4</v>
      </c>
      <c r="U54" s="128">
        <f t="shared" si="1"/>
        <v>103.21855867420473</v>
      </c>
    </row>
    <row r="55" spans="1:21" ht="32.25" customHeight="1" hidden="1">
      <c r="A55" s="149"/>
      <c r="B55" s="149"/>
      <c r="C55" s="146" t="s">
        <v>90</v>
      </c>
      <c r="D55" s="151" t="s">
        <v>21</v>
      </c>
      <c r="E55" s="150" t="s">
        <v>38</v>
      </c>
      <c r="F55" s="150" t="s">
        <v>82</v>
      </c>
      <c r="G55" s="150" t="s">
        <v>56</v>
      </c>
      <c r="H55" s="150" t="s">
        <v>52</v>
      </c>
      <c r="I55" s="150" t="s">
        <v>22</v>
      </c>
      <c r="J55" s="150" t="s">
        <v>23</v>
      </c>
      <c r="K55" s="150" t="s">
        <v>83</v>
      </c>
      <c r="L55" s="152">
        <v>0</v>
      </c>
      <c r="M55" s="153">
        <f aca="true" t="shared" si="10" ref="M55:R55">M56</f>
        <v>0</v>
      </c>
      <c r="N55" s="153">
        <f t="shared" si="10"/>
        <v>0</v>
      </c>
      <c r="O55" s="153">
        <f t="shared" si="10"/>
        <v>0</v>
      </c>
      <c r="P55" s="153">
        <f t="shared" si="10"/>
        <v>0</v>
      </c>
      <c r="Q55" s="153">
        <f t="shared" si="10"/>
        <v>0</v>
      </c>
      <c r="R55" s="154">
        <f t="shared" si="10"/>
        <v>0</v>
      </c>
      <c r="S55" s="154" t="e">
        <f>#REF!=SUM(L55:R55)</f>
        <v>#REF!</v>
      </c>
      <c r="T55" s="152">
        <v>0</v>
      </c>
      <c r="U55" s="128" t="e">
        <f t="shared" si="1"/>
        <v>#DIV/0!</v>
      </c>
    </row>
    <row r="56" spans="1:21" ht="32.25" customHeight="1" hidden="1">
      <c r="A56" s="149"/>
      <c r="B56" s="149"/>
      <c r="C56" s="146" t="s">
        <v>91</v>
      </c>
      <c r="D56" s="151" t="s">
        <v>21</v>
      </c>
      <c r="E56" s="150" t="s">
        <v>38</v>
      </c>
      <c r="F56" s="150" t="s">
        <v>82</v>
      </c>
      <c r="G56" s="150" t="s">
        <v>56</v>
      </c>
      <c r="H56" s="150" t="s">
        <v>92</v>
      </c>
      <c r="I56" s="150" t="s">
        <v>30</v>
      </c>
      <c r="J56" s="150" t="s">
        <v>23</v>
      </c>
      <c r="K56" s="150" t="s">
        <v>83</v>
      </c>
      <c r="L56" s="152">
        <v>0</v>
      </c>
      <c r="M56" s="153"/>
      <c r="N56" s="153"/>
      <c r="O56" s="153"/>
      <c r="P56" s="153"/>
      <c r="Q56" s="153"/>
      <c r="R56" s="154"/>
      <c r="S56" s="154" t="e">
        <f>#REF!=SUM(L56:R56)</f>
        <v>#REF!</v>
      </c>
      <c r="T56" s="152">
        <v>0</v>
      </c>
      <c r="U56" s="128" t="e">
        <f t="shared" si="1"/>
        <v>#DIV/0!</v>
      </c>
    </row>
    <row r="57" spans="1:21" ht="66.75" customHeight="1">
      <c r="A57" s="149"/>
      <c r="B57" s="149"/>
      <c r="C57" s="169" t="s">
        <v>205</v>
      </c>
      <c r="D57" s="150" t="s">
        <v>139</v>
      </c>
      <c r="E57" s="150" t="s">
        <v>38</v>
      </c>
      <c r="F57" s="150" t="s">
        <v>82</v>
      </c>
      <c r="G57" s="150" t="s">
        <v>43</v>
      </c>
      <c r="H57" s="150" t="s">
        <v>206</v>
      </c>
      <c r="I57" s="150" t="s">
        <v>43</v>
      </c>
      <c r="J57" s="150" t="s">
        <v>23</v>
      </c>
      <c r="K57" s="150" t="s">
        <v>83</v>
      </c>
      <c r="L57" s="152">
        <f>5450000+14011</f>
        <v>5464011</v>
      </c>
      <c r="M57" s="153"/>
      <c r="N57" s="153"/>
      <c r="O57" s="153"/>
      <c r="P57" s="153"/>
      <c r="Q57" s="153"/>
      <c r="R57" s="154"/>
      <c r="S57" s="154"/>
      <c r="T57" s="152">
        <v>5639873.4</v>
      </c>
      <c r="U57" s="128">
        <f t="shared" si="1"/>
        <v>103.21855867420473</v>
      </c>
    </row>
    <row r="58" spans="1:21" s="7" customFormat="1" ht="35.25" customHeight="1">
      <c r="A58" s="131" t="s">
        <v>93</v>
      </c>
      <c r="B58" s="131"/>
      <c r="C58" s="132" t="s">
        <v>94</v>
      </c>
      <c r="D58" s="133" t="s">
        <v>21</v>
      </c>
      <c r="E58" s="134" t="s">
        <v>38</v>
      </c>
      <c r="F58" s="134" t="s">
        <v>95</v>
      </c>
      <c r="G58" s="134" t="s">
        <v>22</v>
      </c>
      <c r="H58" s="134" t="s">
        <v>21</v>
      </c>
      <c r="I58" s="134" t="s">
        <v>22</v>
      </c>
      <c r="J58" s="134" t="s">
        <v>23</v>
      </c>
      <c r="K58" s="134" t="s">
        <v>21</v>
      </c>
      <c r="L58" s="135">
        <f>L59</f>
        <v>2500000</v>
      </c>
      <c r="M58" s="136">
        <f aca="true" t="shared" si="11" ref="M58:R58">M59+M62+M66</f>
        <v>0</v>
      </c>
      <c r="N58" s="136">
        <f t="shared" si="11"/>
        <v>0</v>
      </c>
      <c r="O58" s="136">
        <f t="shared" si="11"/>
        <v>0</v>
      </c>
      <c r="P58" s="136">
        <f t="shared" si="11"/>
        <v>0</v>
      </c>
      <c r="Q58" s="136">
        <f t="shared" si="11"/>
        <v>0</v>
      </c>
      <c r="R58" s="137">
        <f t="shared" si="11"/>
        <v>0</v>
      </c>
      <c r="S58" s="137" t="e">
        <f>#REF!=SUM(L58:R58)</f>
        <v>#REF!</v>
      </c>
      <c r="T58" s="135">
        <f>T59</f>
        <v>992785.37</v>
      </c>
      <c r="U58" s="128">
        <f t="shared" si="1"/>
        <v>39.7114148</v>
      </c>
    </row>
    <row r="59" spans="1:21" s="8" customFormat="1" ht="27.75" customHeight="1">
      <c r="A59" s="166" t="s">
        <v>96</v>
      </c>
      <c r="B59" s="138"/>
      <c r="C59" s="139" t="s">
        <v>97</v>
      </c>
      <c r="D59" s="140" t="s">
        <v>98</v>
      </c>
      <c r="E59" s="140" t="s">
        <v>38</v>
      </c>
      <c r="F59" s="140" t="s">
        <v>95</v>
      </c>
      <c r="G59" s="140" t="s">
        <v>26</v>
      </c>
      <c r="H59" s="140" t="s">
        <v>21</v>
      </c>
      <c r="I59" s="140" t="s">
        <v>26</v>
      </c>
      <c r="J59" s="140" t="s">
        <v>23</v>
      </c>
      <c r="K59" s="140" t="s">
        <v>83</v>
      </c>
      <c r="L59" s="142">
        <v>2500000</v>
      </c>
      <c r="M59" s="143"/>
      <c r="N59" s="143"/>
      <c r="O59" s="143"/>
      <c r="P59" s="143"/>
      <c r="Q59" s="143"/>
      <c r="R59" s="144"/>
      <c r="S59" s="144" t="e">
        <f>#REF!=SUM(L59:R59)</f>
        <v>#REF!</v>
      </c>
      <c r="T59" s="142">
        <v>992785.37</v>
      </c>
      <c r="U59" s="128">
        <f t="shared" si="1"/>
        <v>39.7114148</v>
      </c>
    </row>
    <row r="60" spans="1:21" ht="15.75" hidden="1">
      <c r="A60" s="149"/>
      <c r="B60" s="149"/>
      <c r="C60" s="170" t="s">
        <v>99</v>
      </c>
      <c r="D60" s="150" t="s">
        <v>29</v>
      </c>
      <c r="E60" s="150" t="s">
        <v>38</v>
      </c>
      <c r="F60" s="150" t="s">
        <v>95</v>
      </c>
      <c r="G60" s="150" t="s">
        <v>30</v>
      </c>
      <c r="H60" s="150" t="s">
        <v>100</v>
      </c>
      <c r="I60" s="150" t="s">
        <v>26</v>
      </c>
      <c r="J60" s="150" t="s">
        <v>23</v>
      </c>
      <c r="K60" s="150" t="s">
        <v>83</v>
      </c>
      <c r="L60" s="152">
        <v>0</v>
      </c>
      <c r="M60" s="153">
        <f aca="true" t="shared" si="12" ref="M60:R60">M61</f>
        <v>0</v>
      </c>
      <c r="N60" s="153">
        <f t="shared" si="12"/>
        <v>0</v>
      </c>
      <c r="O60" s="153">
        <f t="shared" si="12"/>
        <v>0</v>
      </c>
      <c r="P60" s="153">
        <f t="shared" si="12"/>
        <v>0</v>
      </c>
      <c r="Q60" s="153">
        <f t="shared" si="12"/>
        <v>0</v>
      </c>
      <c r="R60" s="154">
        <f t="shared" si="12"/>
        <v>0</v>
      </c>
      <c r="S60" s="154" t="e">
        <f>#REF!=SUM(L60:R60)</f>
        <v>#REF!</v>
      </c>
      <c r="T60" s="152">
        <v>0</v>
      </c>
      <c r="U60" s="128" t="e">
        <f t="shared" si="1"/>
        <v>#DIV/0!</v>
      </c>
    </row>
    <row r="61" spans="1:21" ht="31.5" hidden="1">
      <c r="A61" s="149"/>
      <c r="B61" s="149"/>
      <c r="C61" s="167" t="s">
        <v>101</v>
      </c>
      <c r="D61" s="150" t="s">
        <v>29</v>
      </c>
      <c r="E61" s="150" t="s">
        <v>38</v>
      </c>
      <c r="F61" s="150" t="s">
        <v>95</v>
      </c>
      <c r="G61" s="150" t="s">
        <v>30</v>
      </c>
      <c r="H61" s="150" t="s">
        <v>102</v>
      </c>
      <c r="I61" s="150" t="s">
        <v>26</v>
      </c>
      <c r="J61" s="150" t="s">
        <v>23</v>
      </c>
      <c r="K61" s="150" t="s">
        <v>83</v>
      </c>
      <c r="L61" s="152">
        <v>0</v>
      </c>
      <c r="M61" s="153"/>
      <c r="N61" s="153"/>
      <c r="O61" s="153"/>
      <c r="P61" s="153"/>
      <c r="Q61" s="153"/>
      <c r="R61" s="154"/>
      <c r="S61" s="154" t="e">
        <f>#REF!=SUM(L61:R61)</f>
        <v>#REF!</v>
      </c>
      <c r="T61" s="152">
        <v>0</v>
      </c>
      <c r="U61" s="128" t="e">
        <f t="shared" si="1"/>
        <v>#DIV/0!</v>
      </c>
    </row>
    <row r="62" spans="1:21" s="8" customFormat="1" ht="15.75" hidden="1">
      <c r="A62" s="138" t="s">
        <v>103</v>
      </c>
      <c r="B62" s="138"/>
      <c r="C62" s="139" t="s">
        <v>104</v>
      </c>
      <c r="D62" s="140" t="s">
        <v>105</v>
      </c>
      <c r="E62" s="140" t="s">
        <v>38</v>
      </c>
      <c r="F62" s="140" t="s">
        <v>95</v>
      </c>
      <c r="G62" s="140" t="s">
        <v>60</v>
      </c>
      <c r="H62" s="140" t="s">
        <v>21</v>
      </c>
      <c r="I62" s="140" t="s">
        <v>22</v>
      </c>
      <c r="J62" s="140" t="s">
        <v>23</v>
      </c>
      <c r="K62" s="140" t="s">
        <v>83</v>
      </c>
      <c r="L62" s="142">
        <v>0</v>
      </c>
      <c r="M62" s="143">
        <f aca="true" t="shared" si="13" ref="M62:R62">M63</f>
        <v>0</v>
      </c>
      <c r="N62" s="143">
        <f t="shared" si="13"/>
        <v>0</v>
      </c>
      <c r="O62" s="143">
        <f t="shared" si="13"/>
        <v>0</v>
      </c>
      <c r="P62" s="143">
        <f t="shared" si="13"/>
        <v>0</v>
      </c>
      <c r="Q62" s="143">
        <f t="shared" si="13"/>
        <v>0</v>
      </c>
      <c r="R62" s="144">
        <f t="shared" si="13"/>
        <v>0</v>
      </c>
      <c r="S62" s="144" t="e">
        <f>#REF!=SUM(L62:R62)</f>
        <v>#REF!</v>
      </c>
      <c r="T62" s="142">
        <v>0</v>
      </c>
      <c r="U62" s="128" t="e">
        <f t="shared" si="1"/>
        <v>#DIV/0!</v>
      </c>
    </row>
    <row r="63" spans="1:21" s="10" customFormat="1" ht="29.25" customHeight="1" hidden="1">
      <c r="A63" s="171"/>
      <c r="B63" s="171"/>
      <c r="C63" s="167" t="s">
        <v>106</v>
      </c>
      <c r="D63" s="172" t="s">
        <v>105</v>
      </c>
      <c r="E63" s="172" t="s">
        <v>38</v>
      </c>
      <c r="F63" s="172" t="s">
        <v>95</v>
      </c>
      <c r="G63" s="172" t="s">
        <v>60</v>
      </c>
      <c r="H63" s="172" t="s">
        <v>34</v>
      </c>
      <c r="I63" s="172" t="s">
        <v>30</v>
      </c>
      <c r="J63" s="172" t="s">
        <v>23</v>
      </c>
      <c r="K63" s="172" t="s">
        <v>83</v>
      </c>
      <c r="L63" s="148">
        <v>0</v>
      </c>
      <c r="M63" s="161">
        <f aca="true" t="shared" si="14" ref="M63:R63">M64+M65</f>
        <v>0</v>
      </c>
      <c r="N63" s="161">
        <f t="shared" si="14"/>
        <v>0</v>
      </c>
      <c r="O63" s="161">
        <f t="shared" si="14"/>
        <v>0</v>
      </c>
      <c r="P63" s="161">
        <f t="shared" si="14"/>
        <v>0</v>
      </c>
      <c r="Q63" s="161">
        <f t="shared" si="14"/>
        <v>0</v>
      </c>
      <c r="R63" s="162">
        <f t="shared" si="14"/>
        <v>0</v>
      </c>
      <c r="S63" s="162" t="e">
        <f>#REF!=SUM(L63:R63)</f>
        <v>#REF!</v>
      </c>
      <c r="T63" s="148">
        <v>0</v>
      </c>
      <c r="U63" s="128" t="e">
        <f t="shared" si="1"/>
        <v>#DIV/0!</v>
      </c>
    </row>
    <row r="64" spans="1:21" ht="27" customHeight="1" hidden="1">
      <c r="A64" s="149"/>
      <c r="B64" s="149"/>
      <c r="C64" s="146" t="s">
        <v>107</v>
      </c>
      <c r="D64" s="150" t="s">
        <v>105</v>
      </c>
      <c r="E64" s="150" t="s">
        <v>38</v>
      </c>
      <c r="F64" s="150" t="s">
        <v>95</v>
      </c>
      <c r="G64" s="150" t="s">
        <v>60</v>
      </c>
      <c r="H64" s="150" t="s">
        <v>35</v>
      </c>
      <c r="I64" s="150" t="s">
        <v>30</v>
      </c>
      <c r="J64" s="150" t="s">
        <v>23</v>
      </c>
      <c r="K64" s="150" t="s">
        <v>83</v>
      </c>
      <c r="L64" s="152">
        <v>0</v>
      </c>
      <c r="M64" s="153"/>
      <c r="N64" s="153"/>
      <c r="O64" s="153"/>
      <c r="P64" s="153"/>
      <c r="Q64" s="153"/>
      <c r="R64" s="154"/>
      <c r="S64" s="154" t="e">
        <f>#REF!=SUM(L64:R64)</f>
        <v>#REF!</v>
      </c>
      <c r="T64" s="152">
        <v>0</v>
      </c>
      <c r="U64" s="128" t="e">
        <f t="shared" si="1"/>
        <v>#DIV/0!</v>
      </c>
    </row>
    <row r="65" spans="1:21" ht="27.75" customHeight="1" hidden="1">
      <c r="A65" s="149"/>
      <c r="B65" s="149"/>
      <c r="C65" s="146" t="s">
        <v>108</v>
      </c>
      <c r="D65" s="150" t="s">
        <v>105</v>
      </c>
      <c r="E65" s="150" t="s">
        <v>38</v>
      </c>
      <c r="F65" s="150" t="s">
        <v>95</v>
      </c>
      <c r="G65" s="150" t="s">
        <v>60</v>
      </c>
      <c r="H65" s="150" t="s">
        <v>36</v>
      </c>
      <c r="I65" s="150" t="s">
        <v>30</v>
      </c>
      <c r="J65" s="150" t="s">
        <v>23</v>
      </c>
      <c r="K65" s="150" t="s">
        <v>83</v>
      </c>
      <c r="L65" s="152">
        <v>0</v>
      </c>
      <c r="M65" s="153"/>
      <c r="N65" s="153"/>
      <c r="O65" s="153"/>
      <c r="P65" s="153"/>
      <c r="Q65" s="153"/>
      <c r="R65" s="154"/>
      <c r="S65" s="154" t="e">
        <f>#REF!=SUM(L65:R65)</f>
        <v>#REF!</v>
      </c>
      <c r="T65" s="152">
        <v>0</v>
      </c>
      <c r="U65" s="128" t="e">
        <f t="shared" si="1"/>
        <v>#DIV/0!</v>
      </c>
    </row>
    <row r="66" spans="1:21" s="8" customFormat="1" ht="47.25" hidden="1">
      <c r="A66" s="138" t="s">
        <v>109</v>
      </c>
      <c r="B66" s="138"/>
      <c r="C66" s="139" t="s">
        <v>110</v>
      </c>
      <c r="D66" s="140" t="s">
        <v>21</v>
      </c>
      <c r="E66" s="140" t="s">
        <v>38</v>
      </c>
      <c r="F66" s="140" t="s">
        <v>95</v>
      </c>
      <c r="G66" s="140" t="s">
        <v>62</v>
      </c>
      <c r="H66" s="140" t="s">
        <v>21</v>
      </c>
      <c r="I66" s="140" t="s">
        <v>22</v>
      </c>
      <c r="J66" s="140" t="s">
        <v>23</v>
      </c>
      <c r="K66" s="140" t="s">
        <v>83</v>
      </c>
      <c r="L66" s="142">
        <v>0</v>
      </c>
      <c r="M66" s="143">
        <f aca="true" t="shared" si="15" ref="M66:R66">M67</f>
        <v>0</v>
      </c>
      <c r="N66" s="143">
        <f t="shared" si="15"/>
        <v>0</v>
      </c>
      <c r="O66" s="143">
        <f t="shared" si="15"/>
        <v>0</v>
      </c>
      <c r="P66" s="143">
        <f t="shared" si="15"/>
        <v>0</v>
      </c>
      <c r="Q66" s="143">
        <f t="shared" si="15"/>
        <v>0</v>
      </c>
      <c r="R66" s="144">
        <f t="shared" si="15"/>
        <v>0</v>
      </c>
      <c r="S66" s="144" t="e">
        <f>#REF!=SUM(L66:R66)</f>
        <v>#REF!</v>
      </c>
      <c r="T66" s="142">
        <v>0</v>
      </c>
      <c r="U66" s="128" t="e">
        <f t="shared" si="1"/>
        <v>#DIV/0!</v>
      </c>
    </row>
    <row r="67" spans="1:21" ht="63" hidden="1">
      <c r="A67" s="149"/>
      <c r="B67" s="149"/>
      <c r="C67" s="167" t="s">
        <v>111</v>
      </c>
      <c r="D67" s="172" t="s">
        <v>112</v>
      </c>
      <c r="E67" s="172" t="s">
        <v>38</v>
      </c>
      <c r="F67" s="172" t="s">
        <v>95</v>
      </c>
      <c r="G67" s="172" t="s">
        <v>62</v>
      </c>
      <c r="H67" s="172" t="s">
        <v>34</v>
      </c>
      <c r="I67" s="172" t="s">
        <v>30</v>
      </c>
      <c r="J67" s="172" t="s">
        <v>23</v>
      </c>
      <c r="K67" s="172" t="s">
        <v>83</v>
      </c>
      <c r="L67" s="152">
        <v>0</v>
      </c>
      <c r="M67" s="153"/>
      <c r="N67" s="153"/>
      <c r="O67" s="153"/>
      <c r="P67" s="153"/>
      <c r="Q67" s="153"/>
      <c r="R67" s="154"/>
      <c r="S67" s="154" t="e">
        <f>#REF!=SUM(L67:R67)</f>
        <v>#REF!</v>
      </c>
      <c r="T67" s="152">
        <v>0</v>
      </c>
      <c r="U67" s="128" t="e">
        <f t="shared" si="1"/>
        <v>#DIV/0!</v>
      </c>
    </row>
    <row r="68" spans="1:21" ht="15.75" hidden="1">
      <c r="A68" s="149"/>
      <c r="B68" s="149"/>
      <c r="C68" s="146"/>
      <c r="D68" s="151"/>
      <c r="E68" s="150"/>
      <c r="F68" s="150"/>
      <c r="G68" s="150"/>
      <c r="H68" s="150"/>
      <c r="I68" s="150"/>
      <c r="J68" s="150"/>
      <c r="K68" s="150"/>
      <c r="L68" s="152">
        <v>0</v>
      </c>
      <c r="M68" s="153"/>
      <c r="N68" s="153"/>
      <c r="O68" s="153"/>
      <c r="P68" s="153"/>
      <c r="Q68" s="153"/>
      <c r="R68" s="154"/>
      <c r="S68" s="154" t="e">
        <f>#REF!=SUM(L68:R68)</f>
        <v>#REF!</v>
      </c>
      <c r="T68" s="152">
        <v>0</v>
      </c>
      <c r="U68" s="128" t="e">
        <f t="shared" si="1"/>
        <v>#DIV/0!</v>
      </c>
    </row>
    <row r="69" spans="1:21" s="7" customFormat="1" ht="31.5" hidden="1">
      <c r="A69" s="131" t="s">
        <v>113</v>
      </c>
      <c r="B69" s="131"/>
      <c r="C69" s="132" t="s">
        <v>114</v>
      </c>
      <c r="D69" s="134" t="s">
        <v>21</v>
      </c>
      <c r="E69" s="134" t="s">
        <v>38</v>
      </c>
      <c r="F69" s="134" t="s">
        <v>115</v>
      </c>
      <c r="G69" s="134" t="s">
        <v>22</v>
      </c>
      <c r="H69" s="134" t="s">
        <v>21</v>
      </c>
      <c r="I69" s="134" t="s">
        <v>22</v>
      </c>
      <c r="J69" s="134" t="s">
        <v>23</v>
      </c>
      <c r="K69" s="134" t="s">
        <v>21</v>
      </c>
      <c r="L69" s="135">
        <v>0</v>
      </c>
      <c r="M69" s="136">
        <f aca="true" t="shared" si="16" ref="M69:R69">M70+M75</f>
        <v>0</v>
      </c>
      <c r="N69" s="136">
        <f t="shared" si="16"/>
        <v>0</v>
      </c>
      <c r="O69" s="136">
        <f t="shared" si="16"/>
        <v>0</v>
      </c>
      <c r="P69" s="136">
        <f t="shared" si="16"/>
        <v>0</v>
      </c>
      <c r="Q69" s="136">
        <f t="shared" si="16"/>
        <v>0</v>
      </c>
      <c r="R69" s="137">
        <f t="shared" si="16"/>
        <v>0</v>
      </c>
      <c r="S69" s="137" t="e">
        <f>#REF!=SUM(L69:R69)</f>
        <v>#REF!</v>
      </c>
      <c r="T69" s="135">
        <v>0</v>
      </c>
      <c r="U69" s="128" t="e">
        <f t="shared" si="1"/>
        <v>#DIV/0!</v>
      </c>
    </row>
    <row r="70" spans="1:21" s="8" customFormat="1" ht="15.75" hidden="1">
      <c r="A70" s="138" t="s">
        <v>116</v>
      </c>
      <c r="B70" s="138"/>
      <c r="C70" s="139" t="s">
        <v>117</v>
      </c>
      <c r="D70" s="140" t="s">
        <v>21</v>
      </c>
      <c r="E70" s="140" t="s">
        <v>38</v>
      </c>
      <c r="F70" s="140" t="s">
        <v>115</v>
      </c>
      <c r="G70" s="140" t="s">
        <v>30</v>
      </c>
      <c r="H70" s="140" t="s">
        <v>21</v>
      </c>
      <c r="I70" s="140" t="s">
        <v>22</v>
      </c>
      <c r="J70" s="140" t="s">
        <v>23</v>
      </c>
      <c r="K70" s="140" t="s">
        <v>118</v>
      </c>
      <c r="L70" s="142">
        <v>0</v>
      </c>
      <c r="M70" s="143">
        <f aca="true" t="shared" si="17" ref="M70:R70">M71+M73</f>
        <v>0</v>
      </c>
      <c r="N70" s="143">
        <f t="shared" si="17"/>
        <v>0</v>
      </c>
      <c r="O70" s="143">
        <f t="shared" si="17"/>
        <v>0</v>
      </c>
      <c r="P70" s="143">
        <f t="shared" si="17"/>
        <v>0</v>
      </c>
      <c r="Q70" s="143">
        <f t="shared" si="17"/>
        <v>0</v>
      </c>
      <c r="R70" s="144">
        <f t="shared" si="17"/>
        <v>0</v>
      </c>
      <c r="S70" s="144" t="e">
        <f>#REF!=SUM(L70:R70)</f>
        <v>#REF!</v>
      </c>
      <c r="T70" s="142">
        <v>0</v>
      </c>
      <c r="U70" s="128" t="e">
        <f t="shared" si="1"/>
        <v>#DIV/0!</v>
      </c>
    </row>
    <row r="71" spans="1:21" s="9" customFormat="1" ht="31.5" hidden="1">
      <c r="A71" s="173"/>
      <c r="B71" s="173"/>
      <c r="C71" s="167" t="s">
        <v>119</v>
      </c>
      <c r="D71" s="150" t="s">
        <v>21</v>
      </c>
      <c r="E71" s="150" t="s">
        <v>38</v>
      </c>
      <c r="F71" s="150" t="s">
        <v>115</v>
      </c>
      <c r="G71" s="150" t="s">
        <v>30</v>
      </c>
      <c r="H71" s="150" t="s">
        <v>32</v>
      </c>
      <c r="I71" s="150" t="s">
        <v>26</v>
      </c>
      <c r="J71" s="150" t="s">
        <v>23</v>
      </c>
      <c r="K71" s="150" t="s">
        <v>118</v>
      </c>
      <c r="L71" s="148">
        <v>0</v>
      </c>
      <c r="M71" s="161">
        <f aca="true" t="shared" si="18" ref="M71:R71">M72</f>
        <v>0</v>
      </c>
      <c r="N71" s="161">
        <f t="shared" si="18"/>
        <v>0</v>
      </c>
      <c r="O71" s="161">
        <f t="shared" si="18"/>
        <v>0</v>
      </c>
      <c r="P71" s="161">
        <f t="shared" si="18"/>
        <v>0</v>
      </c>
      <c r="Q71" s="161">
        <f t="shared" si="18"/>
        <v>0</v>
      </c>
      <c r="R71" s="162">
        <f t="shared" si="18"/>
        <v>0</v>
      </c>
      <c r="S71" s="162" t="e">
        <f>#REF!=SUM(L71:R71)</f>
        <v>#REF!</v>
      </c>
      <c r="T71" s="148">
        <v>0</v>
      </c>
      <c r="U71" s="128" t="e">
        <f t="shared" si="1"/>
        <v>#DIV/0!</v>
      </c>
    </row>
    <row r="72" spans="1:21" s="9" customFormat="1" ht="44.25" customHeight="1" hidden="1">
      <c r="A72" s="173"/>
      <c r="B72" s="173"/>
      <c r="C72" s="167" t="s">
        <v>120</v>
      </c>
      <c r="D72" s="172" t="s">
        <v>63</v>
      </c>
      <c r="E72" s="172" t="s">
        <v>38</v>
      </c>
      <c r="F72" s="172" t="s">
        <v>115</v>
      </c>
      <c r="G72" s="172" t="s">
        <v>30</v>
      </c>
      <c r="H72" s="172" t="s">
        <v>89</v>
      </c>
      <c r="I72" s="172" t="s">
        <v>26</v>
      </c>
      <c r="J72" s="172" t="s">
        <v>23</v>
      </c>
      <c r="K72" s="172" t="s">
        <v>118</v>
      </c>
      <c r="L72" s="148">
        <v>0</v>
      </c>
      <c r="M72" s="161"/>
      <c r="N72" s="161"/>
      <c r="O72" s="161"/>
      <c r="P72" s="161"/>
      <c r="Q72" s="161"/>
      <c r="R72" s="162"/>
      <c r="S72" s="162" t="e">
        <f>#REF!=SUM(L72:R72)</f>
        <v>#REF!</v>
      </c>
      <c r="T72" s="148">
        <v>0</v>
      </c>
      <c r="U72" s="128" t="e">
        <f t="shared" si="1"/>
        <v>#DIV/0!</v>
      </c>
    </row>
    <row r="73" spans="1:21" s="9" customFormat="1" ht="15.75" hidden="1">
      <c r="A73" s="173"/>
      <c r="B73" s="173"/>
      <c r="C73" s="167" t="s">
        <v>121</v>
      </c>
      <c r="D73" s="150" t="s">
        <v>21</v>
      </c>
      <c r="E73" s="150" t="s">
        <v>38</v>
      </c>
      <c r="F73" s="150" t="s">
        <v>115</v>
      </c>
      <c r="G73" s="150" t="s">
        <v>30</v>
      </c>
      <c r="H73" s="150" t="s">
        <v>34</v>
      </c>
      <c r="I73" s="150" t="s">
        <v>22</v>
      </c>
      <c r="J73" s="150" t="s">
        <v>23</v>
      </c>
      <c r="K73" s="150" t="s">
        <v>118</v>
      </c>
      <c r="L73" s="148">
        <v>0</v>
      </c>
      <c r="M73" s="161">
        <f aca="true" t="shared" si="19" ref="M73:R73">M74</f>
        <v>0</v>
      </c>
      <c r="N73" s="161">
        <f t="shared" si="19"/>
        <v>0</v>
      </c>
      <c r="O73" s="161">
        <f t="shared" si="19"/>
        <v>0</v>
      </c>
      <c r="P73" s="161">
        <f t="shared" si="19"/>
        <v>0</v>
      </c>
      <c r="Q73" s="161">
        <f t="shared" si="19"/>
        <v>0</v>
      </c>
      <c r="R73" s="162">
        <f t="shared" si="19"/>
        <v>0</v>
      </c>
      <c r="S73" s="162" t="e">
        <f>#REF!=SUM(L73:R73)</f>
        <v>#REF!</v>
      </c>
      <c r="T73" s="148">
        <v>0</v>
      </c>
      <c r="U73" s="128" t="e">
        <f t="shared" si="1"/>
        <v>#DIV/0!</v>
      </c>
    </row>
    <row r="74" spans="1:21" s="9" customFormat="1" ht="31.5" hidden="1">
      <c r="A74" s="173"/>
      <c r="B74" s="173"/>
      <c r="C74" s="167" t="s">
        <v>122</v>
      </c>
      <c r="D74" s="172" t="s">
        <v>21</v>
      </c>
      <c r="E74" s="172" t="s">
        <v>38</v>
      </c>
      <c r="F74" s="172" t="s">
        <v>115</v>
      </c>
      <c r="G74" s="172" t="s">
        <v>30</v>
      </c>
      <c r="H74" s="172" t="s">
        <v>36</v>
      </c>
      <c r="I74" s="172" t="s">
        <v>30</v>
      </c>
      <c r="J74" s="172" t="s">
        <v>23</v>
      </c>
      <c r="K74" s="172" t="s">
        <v>118</v>
      </c>
      <c r="L74" s="148">
        <v>0</v>
      </c>
      <c r="M74" s="161"/>
      <c r="N74" s="161"/>
      <c r="O74" s="161"/>
      <c r="P74" s="161"/>
      <c r="Q74" s="161"/>
      <c r="R74" s="162"/>
      <c r="S74" s="162" t="e">
        <f>#REF!=SUM(L74:R74)</f>
        <v>#REF!</v>
      </c>
      <c r="T74" s="148">
        <v>0</v>
      </c>
      <c r="U74" s="128" t="e">
        <f t="shared" si="1"/>
        <v>#DIV/0!</v>
      </c>
    </row>
    <row r="75" spans="1:21" s="8" customFormat="1" ht="31.5" hidden="1">
      <c r="A75" s="138" t="s">
        <v>116</v>
      </c>
      <c r="B75" s="138"/>
      <c r="C75" s="139" t="s">
        <v>123</v>
      </c>
      <c r="D75" s="140" t="s">
        <v>21</v>
      </c>
      <c r="E75" s="140" t="s">
        <v>38</v>
      </c>
      <c r="F75" s="140" t="s">
        <v>115</v>
      </c>
      <c r="G75" s="140" t="s">
        <v>49</v>
      </c>
      <c r="H75" s="140" t="s">
        <v>21</v>
      </c>
      <c r="I75" s="140" t="s">
        <v>22</v>
      </c>
      <c r="J75" s="140" t="s">
        <v>23</v>
      </c>
      <c r="K75" s="140" t="s">
        <v>118</v>
      </c>
      <c r="L75" s="142">
        <v>0</v>
      </c>
      <c r="M75" s="143">
        <f aca="true" t="shared" si="20" ref="M75:R75">M76</f>
        <v>0</v>
      </c>
      <c r="N75" s="143">
        <f t="shared" si="20"/>
        <v>0</v>
      </c>
      <c r="O75" s="143">
        <f t="shared" si="20"/>
        <v>0</v>
      </c>
      <c r="P75" s="143">
        <f t="shared" si="20"/>
        <v>0</v>
      </c>
      <c r="Q75" s="143">
        <f t="shared" si="20"/>
        <v>0</v>
      </c>
      <c r="R75" s="144">
        <f t="shared" si="20"/>
        <v>0</v>
      </c>
      <c r="S75" s="144" t="e">
        <f>#REF!=SUM(L75:R75)</f>
        <v>#REF!</v>
      </c>
      <c r="T75" s="142">
        <v>0</v>
      </c>
      <c r="U75" s="128" t="e">
        <f t="shared" si="1"/>
        <v>#DIV/0!</v>
      </c>
    </row>
    <row r="76" spans="1:21" s="9" customFormat="1" ht="31.5" hidden="1">
      <c r="A76" s="173"/>
      <c r="B76" s="173"/>
      <c r="C76" s="167" t="s">
        <v>124</v>
      </c>
      <c r="D76" s="150" t="s">
        <v>21</v>
      </c>
      <c r="E76" s="150" t="s">
        <v>38</v>
      </c>
      <c r="F76" s="150" t="s">
        <v>115</v>
      </c>
      <c r="G76" s="150" t="s">
        <v>49</v>
      </c>
      <c r="H76" s="150" t="s">
        <v>34</v>
      </c>
      <c r="I76" s="150" t="s">
        <v>30</v>
      </c>
      <c r="J76" s="150" t="s">
        <v>23</v>
      </c>
      <c r="K76" s="150" t="s">
        <v>118</v>
      </c>
      <c r="L76" s="148">
        <v>0</v>
      </c>
      <c r="M76" s="161">
        <f aca="true" t="shared" si="21" ref="M76:R76">M78+M77</f>
        <v>0</v>
      </c>
      <c r="N76" s="161">
        <f t="shared" si="21"/>
        <v>0</v>
      </c>
      <c r="O76" s="161">
        <f t="shared" si="21"/>
        <v>0</v>
      </c>
      <c r="P76" s="161">
        <f t="shared" si="21"/>
        <v>0</v>
      </c>
      <c r="Q76" s="161">
        <f t="shared" si="21"/>
        <v>0</v>
      </c>
      <c r="R76" s="162">
        <f t="shared" si="21"/>
        <v>0</v>
      </c>
      <c r="S76" s="162" t="e">
        <f>#REF!=SUM(L76:R76)</f>
        <v>#REF!</v>
      </c>
      <c r="T76" s="148">
        <v>0</v>
      </c>
      <c r="U76" s="128" t="e">
        <f t="shared" si="1"/>
        <v>#DIV/0!</v>
      </c>
    </row>
    <row r="77" spans="1:21" s="9" customFormat="1" ht="30" customHeight="1" hidden="1">
      <c r="A77" s="173"/>
      <c r="B77" s="173"/>
      <c r="C77" s="167" t="s">
        <v>124</v>
      </c>
      <c r="D77" s="150" t="s">
        <v>21</v>
      </c>
      <c r="E77" s="150" t="s">
        <v>38</v>
      </c>
      <c r="F77" s="150" t="s">
        <v>115</v>
      </c>
      <c r="G77" s="150" t="s">
        <v>49</v>
      </c>
      <c r="H77" s="150" t="s">
        <v>34</v>
      </c>
      <c r="I77" s="150" t="s">
        <v>30</v>
      </c>
      <c r="J77" s="150" t="s">
        <v>23</v>
      </c>
      <c r="K77" s="150" t="s">
        <v>118</v>
      </c>
      <c r="L77" s="174">
        <v>0</v>
      </c>
      <c r="M77" s="175"/>
      <c r="N77" s="175"/>
      <c r="O77" s="175"/>
      <c r="P77" s="175"/>
      <c r="Q77" s="175"/>
      <c r="R77" s="176"/>
      <c r="S77" s="176" t="e">
        <f>#REF!=SUM(L77:R77)</f>
        <v>#REF!</v>
      </c>
      <c r="T77" s="174">
        <v>0</v>
      </c>
      <c r="U77" s="128" t="e">
        <f aca="true" t="shared" si="22" ref="U77:U155">T77/L77*100</f>
        <v>#DIV/0!</v>
      </c>
    </row>
    <row r="78" spans="1:21" ht="27.75" customHeight="1" hidden="1">
      <c r="A78" s="149"/>
      <c r="B78" s="149"/>
      <c r="C78" s="167" t="s">
        <v>124</v>
      </c>
      <c r="D78" s="150" t="s">
        <v>61</v>
      </c>
      <c r="E78" s="150" t="s">
        <v>38</v>
      </c>
      <c r="F78" s="150" t="s">
        <v>115</v>
      </c>
      <c r="G78" s="150" t="s">
        <v>49</v>
      </c>
      <c r="H78" s="150" t="s">
        <v>34</v>
      </c>
      <c r="I78" s="150" t="s">
        <v>30</v>
      </c>
      <c r="J78" s="150" t="s">
        <v>23</v>
      </c>
      <c r="K78" s="150" t="s">
        <v>118</v>
      </c>
      <c r="L78" s="152">
        <v>0</v>
      </c>
      <c r="M78" s="153"/>
      <c r="N78" s="153"/>
      <c r="O78" s="153"/>
      <c r="P78" s="153"/>
      <c r="Q78" s="153"/>
      <c r="R78" s="154"/>
      <c r="S78" s="154" t="e">
        <f>#REF!=SUM(L78:R78)</f>
        <v>#REF!</v>
      </c>
      <c r="T78" s="152">
        <v>0</v>
      </c>
      <c r="U78" s="128" t="e">
        <f t="shared" si="22"/>
        <v>#DIV/0!</v>
      </c>
    </row>
    <row r="79" spans="1:21" ht="15.75" hidden="1">
      <c r="A79" s="149"/>
      <c r="B79" s="149"/>
      <c r="C79" s="146"/>
      <c r="D79" s="151"/>
      <c r="E79" s="150"/>
      <c r="F79" s="150"/>
      <c r="G79" s="150"/>
      <c r="H79" s="150"/>
      <c r="I79" s="150"/>
      <c r="J79" s="150"/>
      <c r="K79" s="150"/>
      <c r="L79" s="152">
        <v>0</v>
      </c>
      <c r="M79" s="153"/>
      <c r="N79" s="153"/>
      <c r="O79" s="153"/>
      <c r="P79" s="153"/>
      <c r="Q79" s="153"/>
      <c r="R79" s="154"/>
      <c r="S79" s="154" t="e">
        <f>#REF!=SUM(L79:R79)</f>
        <v>#REF!</v>
      </c>
      <c r="T79" s="152">
        <v>0</v>
      </c>
      <c r="U79" s="128" t="e">
        <f t="shared" si="22"/>
        <v>#DIV/0!</v>
      </c>
    </row>
    <row r="80" spans="1:21" s="7" customFormat="1" ht="31.5" hidden="1">
      <c r="A80" s="131" t="s">
        <v>125</v>
      </c>
      <c r="B80" s="131"/>
      <c r="C80" s="132" t="s">
        <v>126</v>
      </c>
      <c r="D80" s="134" t="s">
        <v>21</v>
      </c>
      <c r="E80" s="134" t="s">
        <v>38</v>
      </c>
      <c r="F80" s="134" t="s">
        <v>127</v>
      </c>
      <c r="G80" s="134" t="s">
        <v>22</v>
      </c>
      <c r="H80" s="134" t="s">
        <v>21</v>
      </c>
      <c r="I80" s="134" t="s">
        <v>22</v>
      </c>
      <c r="J80" s="134" t="s">
        <v>23</v>
      </c>
      <c r="K80" s="134" t="s">
        <v>21</v>
      </c>
      <c r="L80" s="135" t="e">
        <v>#REF!</v>
      </c>
      <c r="M80" s="136" t="e">
        <f>M81+M83+#REF!+#REF!+#REF!</f>
        <v>#REF!</v>
      </c>
      <c r="N80" s="136" t="e">
        <f>N81+N83+#REF!+#REF!+#REF!</f>
        <v>#REF!</v>
      </c>
      <c r="O80" s="136" t="e">
        <f>O81+O83+#REF!+#REF!+#REF!</f>
        <v>#REF!</v>
      </c>
      <c r="P80" s="136" t="e">
        <f>P81+P83+#REF!+#REF!+#REF!</f>
        <v>#REF!</v>
      </c>
      <c r="Q80" s="136" t="e">
        <f>Q81+Q83+#REF!+#REF!+#REF!</f>
        <v>#REF!</v>
      </c>
      <c r="R80" s="137" t="e">
        <f>R81+R83+#REF!+#REF!+#REF!</f>
        <v>#REF!</v>
      </c>
      <c r="S80" s="137" t="e">
        <f>#REF!=SUM(L80:R80)</f>
        <v>#REF!</v>
      </c>
      <c r="T80" s="135" t="e">
        <v>#REF!</v>
      </c>
      <c r="U80" s="128" t="e">
        <f t="shared" si="22"/>
        <v>#REF!</v>
      </c>
    </row>
    <row r="81" spans="1:21" s="8" customFormat="1" ht="15.75" hidden="1">
      <c r="A81" s="138" t="s">
        <v>128</v>
      </c>
      <c r="B81" s="138"/>
      <c r="C81" s="139" t="s">
        <v>129</v>
      </c>
      <c r="D81" s="140" t="s">
        <v>21</v>
      </c>
      <c r="E81" s="140" t="s">
        <v>38</v>
      </c>
      <c r="F81" s="140" t="s">
        <v>127</v>
      </c>
      <c r="G81" s="140" t="s">
        <v>26</v>
      </c>
      <c r="H81" s="140" t="s">
        <v>21</v>
      </c>
      <c r="I81" s="140" t="s">
        <v>22</v>
      </c>
      <c r="J81" s="140" t="s">
        <v>23</v>
      </c>
      <c r="K81" s="140" t="s">
        <v>21</v>
      </c>
      <c r="L81" s="142">
        <v>0</v>
      </c>
      <c r="M81" s="143">
        <f aca="true" t="shared" si="23" ref="M81:R81">M82</f>
        <v>0</v>
      </c>
      <c r="N81" s="143">
        <f t="shared" si="23"/>
        <v>0</v>
      </c>
      <c r="O81" s="143">
        <f t="shared" si="23"/>
        <v>0</v>
      </c>
      <c r="P81" s="143">
        <f t="shared" si="23"/>
        <v>0</v>
      </c>
      <c r="Q81" s="143">
        <f t="shared" si="23"/>
        <v>0</v>
      </c>
      <c r="R81" s="144">
        <f t="shared" si="23"/>
        <v>0</v>
      </c>
      <c r="S81" s="144" t="e">
        <f>#REF!=SUM(L81:R81)</f>
        <v>#REF!</v>
      </c>
      <c r="T81" s="142">
        <v>0</v>
      </c>
      <c r="U81" s="128" t="e">
        <f t="shared" si="22"/>
        <v>#DIV/0!</v>
      </c>
    </row>
    <row r="82" spans="1:21" ht="17.25" customHeight="1" hidden="1">
      <c r="A82" s="149"/>
      <c r="B82" s="149"/>
      <c r="C82" s="167" t="s">
        <v>130</v>
      </c>
      <c r="D82" s="150" t="s">
        <v>131</v>
      </c>
      <c r="E82" s="150" t="s">
        <v>38</v>
      </c>
      <c r="F82" s="150" t="s">
        <v>127</v>
      </c>
      <c r="G82" s="150" t="s">
        <v>26</v>
      </c>
      <c r="H82" s="150" t="s">
        <v>34</v>
      </c>
      <c r="I82" s="150" t="s">
        <v>30</v>
      </c>
      <c r="J82" s="150" t="s">
        <v>23</v>
      </c>
      <c r="K82" s="150" t="s">
        <v>132</v>
      </c>
      <c r="L82" s="152">
        <v>0</v>
      </c>
      <c r="M82" s="153"/>
      <c r="N82" s="153"/>
      <c r="O82" s="153"/>
      <c r="P82" s="153"/>
      <c r="Q82" s="153"/>
      <c r="R82" s="154"/>
      <c r="S82" s="154" t="e">
        <f>#REF!=SUM(L82:R82)</f>
        <v>#REF!</v>
      </c>
      <c r="T82" s="152">
        <v>0</v>
      </c>
      <c r="U82" s="128" t="e">
        <f t="shared" si="22"/>
        <v>#DIV/0!</v>
      </c>
    </row>
    <row r="83" spans="1:21" s="8" customFormat="1" ht="31.5" hidden="1">
      <c r="A83" s="138" t="s">
        <v>133</v>
      </c>
      <c r="B83" s="138"/>
      <c r="C83" s="139" t="s">
        <v>134</v>
      </c>
      <c r="D83" s="140" t="s">
        <v>21</v>
      </c>
      <c r="E83" s="140" t="s">
        <v>38</v>
      </c>
      <c r="F83" s="140" t="s">
        <v>127</v>
      </c>
      <c r="G83" s="140" t="s">
        <v>30</v>
      </c>
      <c r="H83" s="140" t="s">
        <v>21</v>
      </c>
      <c r="I83" s="140" t="s">
        <v>22</v>
      </c>
      <c r="J83" s="140" t="s">
        <v>23</v>
      </c>
      <c r="K83" s="140" t="s">
        <v>21</v>
      </c>
      <c r="L83" s="142" t="e">
        <v>#REF!</v>
      </c>
      <c r="M83" s="143" t="e">
        <f>M84+#REF!+#REF!+#REF!+#REF!+#REF!</f>
        <v>#REF!</v>
      </c>
      <c r="N83" s="143" t="e">
        <f>N84+#REF!+#REF!+#REF!+#REF!+#REF!</f>
        <v>#REF!</v>
      </c>
      <c r="O83" s="143" t="e">
        <f>O84+#REF!+#REF!+#REF!+#REF!+#REF!</f>
        <v>#REF!</v>
      </c>
      <c r="P83" s="143" t="e">
        <f>P84+#REF!+#REF!+#REF!+#REF!+#REF!</f>
        <v>#REF!</v>
      </c>
      <c r="Q83" s="143" t="e">
        <f>Q84+#REF!+#REF!+#REF!+#REF!+#REF!</f>
        <v>#REF!</v>
      </c>
      <c r="R83" s="144" t="e">
        <f>R84+#REF!+#REF!+#REF!+#REF!+#REF!</f>
        <v>#REF!</v>
      </c>
      <c r="S83" s="144" t="e">
        <f>#REF!=SUM(L83:R83)</f>
        <v>#REF!</v>
      </c>
      <c r="T83" s="142" t="e">
        <v>#REF!</v>
      </c>
      <c r="U83" s="128" t="e">
        <f t="shared" si="22"/>
        <v>#REF!</v>
      </c>
    </row>
    <row r="84" spans="1:21" ht="47.25" hidden="1">
      <c r="A84" s="149"/>
      <c r="B84" s="149"/>
      <c r="C84" s="167" t="s">
        <v>135</v>
      </c>
      <c r="D84" s="150" t="s">
        <v>131</v>
      </c>
      <c r="E84" s="150" t="s">
        <v>38</v>
      </c>
      <c r="F84" s="150" t="s">
        <v>127</v>
      </c>
      <c r="G84" s="150" t="s">
        <v>30</v>
      </c>
      <c r="H84" s="150" t="s">
        <v>34</v>
      </c>
      <c r="I84" s="150" t="s">
        <v>30</v>
      </c>
      <c r="J84" s="150" t="s">
        <v>23</v>
      </c>
      <c r="K84" s="150" t="s">
        <v>132</v>
      </c>
      <c r="L84" s="152">
        <v>0</v>
      </c>
      <c r="M84" s="153"/>
      <c r="N84" s="153"/>
      <c r="O84" s="153"/>
      <c r="P84" s="153"/>
      <c r="Q84" s="153"/>
      <c r="R84" s="154"/>
      <c r="S84" s="154" t="e">
        <f>#REF!=SUM(L84:R84)</f>
        <v>#REF!</v>
      </c>
      <c r="T84" s="152">
        <v>0</v>
      </c>
      <c r="U84" s="128" t="e">
        <f t="shared" si="22"/>
        <v>#DIV/0!</v>
      </c>
    </row>
    <row r="85" spans="1:21" ht="38.25" customHeight="1">
      <c r="A85" s="131" t="s">
        <v>136</v>
      </c>
      <c r="B85" s="131"/>
      <c r="C85" s="132" t="s">
        <v>114</v>
      </c>
      <c r="D85" s="134" t="s">
        <v>21</v>
      </c>
      <c r="E85" s="134" t="s">
        <v>38</v>
      </c>
      <c r="F85" s="134" t="s">
        <v>115</v>
      </c>
      <c r="G85" s="134" t="s">
        <v>22</v>
      </c>
      <c r="H85" s="134" t="s">
        <v>21</v>
      </c>
      <c r="I85" s="134" t="s">
        <v>22</v>
      </c>
      <c r="J85" s="134" t="s">
        <v>23</v>
      </c>
      <c r="K85" s="134" t="s">
        <v>21</v>
      </c>
      <c r="L85" s="135">
        <f>L86+L88</f>
        <v>26519000</v>
      </c>
      <c r="M85" s="136"/>
      <c r="N85" s="136">
        <v>0</v>
      </c>
      <c r="O85" s="136"/>
      <c r="P85" s="136"/>
      <c r="Q85" s="153"/>
      <c r="R85" s="154"/>
      <c r="S85" s="154"/>
      <c r="T85" s="135">
        <f>T86+T88</f>
        <v>24112669.53</v>
      </c>
      <c r="U85" s="128">
        <f t="shared" si="22"/>
        <v>90.92601353746372</v>
      </c>
    </row>
    <row r="86" spans="1:21" ht="19.5" customHeight="1">
      <c r="A86" s="138" t="s">
        <v>137</v>
      </c>
      <c r="B86" s="131"/>
      <c r="C86" s="177" t="s">
        <v>117</v>
      </c>
      <c r="D86" s="178" t="s">
        <v>21</v>
      </c>
      <c r="E86" s="178" t="s">
        <v>38</v>
      </c>
      <c r="F86" s="178" t="s">
        <v>115</v>
      </c>
      <c r="G86" s="178" t="s">
        <v>30</v>
      </c>
      <c r="H86" s="178" t="s">
        <v>21</v>
      </c>
      <c r="I86" s="178" t="s">
        <v>22</v>
      </c>
      <c r="J86" s="178" t="s">
        <v>23</v>
      </c>
      <c r="K86" s="178" t="s">
        <v>118</v>
      </c>
      <c r="L86" s="179">
        <f>L87</f>
        <v>0</v>
      </c>
      <c r="M86" s="136"/>
      <c r="N86" s="136"/>
      <c r="O86" s="136"/>
      <c r="P86" s="136"/>
      <c r="Q86" s="153"/>
      <c r="R86" s="154"/>
      <c r="S86" s="154"/>
      <c r="T86" s="179">
        <f>T87</f>
        <v>0</v>
      </c>
      <c r="U86" s="128" t="e">
        <f t="shared" si="22"/>
        <v>#DIV/0!</v>
      </c>
    </row>
    <row r="87" spans="1:21" ht="37.5" customHeight="1">
      <c r="A87" s="145" t="s">
        <v>199</v>
      </c>
      <c r="B87" s="149"/>
      <c r="C87" s="167" t="s">
        <v>138</v>
      </c>
      <c r="D87" s="150" t="s">
        <v>139</v>
      </c>
      <c r="E87" s="150" t="s">
        <v>38</v>
      </c>
      <c r="F87" s="150" t="s">
        <v>115</v>
      </c>
      <c r="G87" s="150" t="s">
        <v>30</v>
      </c>
      <c r="H87" s="150" t="s">
        <v>140</v>
      </c>
      <c r="I87" s="150" t="s">
        <v>43</v>
      </c>
      <c r="J87" s="150" t="s">
        <v>23</v>
      </c>
      <c r="K87" s="150" t="s">
        <v>118</v>
      </c>
      <c r="L87" s="152"/>
      <c r="M87" s="153"/>
      <c r="N87" s="153"/>
      <c r="O87" s="153"/>
      <c r="P87" s="153"/>
      <c r="Q87" s="153"/>
      <c r="R87" s="154"/>
      <c r="S87" s="154"/>
      <c r="T87" s="152"/>
      <c r="U87" s="128" t="e">
        <f t="shared" si="22"/>
        <v>#DIV/0!</v>
      </c>
    </row>
    <row r="88" spans="1:21" ht="37.5" customHeight="1">
      <c r="A88" s="180" t="s">
        <v>103</v>
      </c>
      <c r="B88" s="138"/>
      <c r="C88" s="139" t="s">
        <v>123</v>
      </c>
      <c r="D88" s="140" t="s">
        <v>21</v>
      </c>
      <c r="E88" s="140" t="s">
        <v>38</v>
      </c>
      <c r="F88" s="140" t="s">
        <v>115</v>
      </c>
      <c r="G88" s="140" t="s">
        <v>49</v>
      </c>
      <c r="H88" s="140" t="s">
        <v>21</v>
      </c>
      <c r="I88" s="140" t="s">
        <v>22</v>
      </c>
      <c r="J88" s="140" t="s">
        <v>23</v>
      </c>
      <c r="K88" s="140" t="s">
        <v>118</v>
      </c>
      <c r="L88" s="142">
        <f>L89</f>
        <v>26519000</v>
      </c>
      <c r="M88" s="153"/>
      <c r="N88" s="153"/>
      <c r="O88" s="153"/>
      <c r="P88" s="153"/>
      <c r="Q88" s="153"/>
      <c r="R88" s="154"/>
      <c r="S88" s="154"/>
      <c r="T88" s="142">
        <f>T89</f>
        <v>24112669.53</v>
      </c>
      <c r="U88" s="128">
        <f t="shared" si="22"/>
        <v>90.92601353746372</v>
      </c>
    </row>
    <row r="89" spans="1:21" ht="59.25" customHeight="1">
      <c r="A89" s="145" t="s">
        <v>267</v>
      </c>
      <c r="B89" s="149"/>
      <c r="C89" s="167" t="s">
        <v>268</v>
      </c>
      <c r="D89" s="150" t="s">
        <v>21</v>
      </c>
      <c r="E89" s="150" t="s">
        <v>38</v>
      </c>
      <c r="F89" s="150" t="s">
        <v>115</v>
      </c>
      <c r="G89" s="150" t="s">
        <v>49</v>
      </c>
      <c r="H89" s="150" t="s">
        <v>80</v>
      </c>
      <c r="I89" s="150" t="s">
        <v>43</v>
      </c>
      <c r="J89" s="150" t="s">
        <v>23</v>
      </c>
      <c r="K89" s="150" t="s">
        <v>118</v>
      </c>
      <c r="L89" s="152">
        <v>26519000</v>
      </c>
      <c r="M89" s="153"/>
      <c r="N89" s="153"/>
      <c r="O89" s="153"/>
      <c r="P89" s="153"/>
      <c r="Q89" s="153"/>
      <c r="R89" s="154"/>
      <c r="S89" s="154"/>
      <c r="T89" s="152">
        <v>24112669.53</v>
      </c>
      <c r="U89" s="128">
        <f t="shared" si="22"/>
        <v>90.92601353746372</v>
      </c>
    </row>
    <row r="90" spans="1:21" s="7" customFormat="1" ht="37.5" customHeight="1">
      <c r="A90" s="131" t="s">
        <v>141</v>
      </c>
      <c r="B90" s="131"/>
      <c r="C90" s="132" t="s">
        <v>126</v>
      </c>
      <c r="D90" s="134" t="s">
        <v>21</v>
      </c>
      <c r="E90" s="134" t="s">
        <v>38</v>
      </c>
      <c r="F90" s="134" t="s">
        <v>127</v>
      </c>
      <c r="G90" s="134" t="s">
        <v>22</v>
      </c>
      <c r="H90" s="134" t="s">
        <v>21</v>
      </c>
      <c r="I90" s="134" t="s">
        <v>22</v>
      </c>
      <c r="J90" s="134" t="s">
        <v>23</v>
      </c>
      <c r="K90" s="134" t="s">
        <v>21</v>
      </c>
      <c r="L90" s="135">
        <f>L91+L93</f>
        <v>1280000</v>
      </c>
      <c r="M90" s="136">
        <f aca="true" t="shared" si="24" ref="M90:R91">M91</f>
        <v>0</v>
      </c>
      <c r="N90" s="136">
        <f t="shared" si="24"/>
        <v>0</v>
      </c>
      <c r="O90" s="136">
        <f t="shared" si="24"/>
        <v>0</v>
      </c>
      <c r="P90" s="136">
        <f t="shared" si="24"/>
        <v>0</v>
      </c>
      <c r="Q90" s="136">
        <f t="shared" si="24"/>
        <v>0</v>
      </c>
      <c r="R90" s="137">
        <f t="shared" si="24"/>
        <v>0</v>
      </c>
      <c r="S90" s="137" t="e">
        <f>#REF!=SUM(L90:R90)</f>
        <v>#REF!</v>
      </c>
      <c r="T90" s="135">
        <f>T91+T93</f>
        <v>350608.05</v>
      </c>
      <c r="U90" s="128">
        <f t="shared" si="22"/>
        <v>27.39125390625</v>
      </c>
    </row>
    <row r="91" spans="1:21" ht="94.5" customHeight="1">
      <c r="A91" s="138" t="s">
        <v>142</v>
      </c>
      <c r="B91" s="138"/>
      <c r="C91" s="139" t="s">
        <v>235</v>
      </c>
      <c r="D91" s="140" t="s">
        <v>139</v>
      </c>
      <c r="E91" s="140" t="s">
        <v>38</v>
      </c>
      <c r="F91" s="140" t="s">
        <v>127</v>
      </c>
      <c r="G91" s="140" t="s">
        <v>30</v>
      </c>
      <c r="H91" s="140" t="s">
        <v>21</v>
      </c>
      <c r="I91" s="140" t="s">
        <v>22</v>
      </c>
      <c r="J91" s="140" t="s">
        <v>23</v>
      </c>
      <c r="K91" s="140" t="s">
        <v>21</v>
      </c>
      <c r="L91" s="142">
        <f>L92</f>
        <v>1100000</v>
      </c>
      <c r="M91" s="143">
        <f t="shared" si="24"/>
        <v>0</v>
      </c>
      <c r="N91" s="143">
        <f t="shared" si="24"/>
        <v>0</v>
      </c>
      <c r="O91" s="143">
        <f t="shared" si="24"/>
        <v>0</v>
      </c>
      <c r="P91" s="143">
        <f t="shared" si="24"/>
        <v>0</v>
      </c>
      <c r="Q91" s="143">
        <f t="shared" si="24"/>
        <v>0</v>
      </c>
      <c r="R91" s="144">
        <f t="shared" si="24"/>
        <v>0</v>
      </c>
      <c r="S91" s="144" t="e">
        <f>#REF!=SUM(L91:R91)</f>
        <v>#REF!</v>
      </c>
      <c r="T91" s="142">
        <f>T92</f>
        <v>173016.15</v>
      </c>
      <c r="U91" s="128">
        <f t="shared" si="22"/>
        <v>15.728740909090908</v>
      </c>
    </row>
    <row r="92" spans="1:21" ht="74.25" customHeight="1">
      <c r="A92" s="145" t="s">
        <v>200</v>
      </c>
      <c r="B92" s="149"/>
      <c r="C92" s="181" t="s">
        <v>236</v>
      </c>
      <c r="D92" s="147" t="s">
        <v>139</v>
      </c>
      <c r="E92" s="147" t="s">
        <v>38</v>
      </c>
      <c r="F92" s="147" t="s">
        <v>127</v>
      </c>
      <c r="G92" s="147" t="s">
        <v>30</v>
      </c>
      <c r="H92" s="147" t="s">
        <v>237</v>
      </c>
      <c r="I92" s="147" t="s">
        <v>43</v>
      </c>
      <c r="J92" s="147" t="s">
        <v>23</v>
      </c>
      <c r="K92" s="147" t="s">
        <v>132</v>
      </c>
      <c r="L92" s="148">
        <v>1100000</v>
      </c>
      <c r="M92" s="153"/>
      <c r="N92" s="153"/>
      <c r="O92" s="153"/>
      <c r="P92" s="153"/>
      <c r="Q92" s="153"/>
      <c r="R92" s="154"/>
      <c r="S92" s="154" t="e">
        <f>#REF!=SUM(L92:R92)</f>
        <v>#REF!</v>
      </c>
      <c r="T92" s="148">
        <v>173016.15</v>
      </c>
      <c r="U92" s="128">
        <f t="shared" si="22"/>
        <v>15.728740909090908</v>
      </c>
    </row>
    <row r="93" spans="1:21" ht="96.75" customHeight="1">
      <c r="A93" s="145"/>
      <c r="B93" s="149"/>
      <c r="C93" s="139" t="s">
        <v>207</v>
      </c>
      <c r="D93" s="140" t="s">
        <v>139</v>
      </c>
      <c r="E93" s="140" t="s">
        <v>38</v>
      </c>
      <c r="F93" s="140" t="s">
        <v>127</v>
      </c>
      <c r="G93" s="140" t="s">
        <v>50</v>
      </c>
      <c r="H93" s="140" t="s">
        <v>21</v>
      </c>
      <c r="I93" s="140" t="s">
        <v>22</v>
      </c>
      <c r="J93" s="140" t="s">
        <v>23</v>
      </c>
      <c r="K93" s="140" t="s">
        <v>262</v>
      </c>
      <c r="L93" s="142">
        <f>L94+L95</f>
        <v>180000</v>
      </c>
      <c r="M93" s="153"/>
      <c r="N93" s="153"/>
      <c r="O93" s="153"/>
      <c r="P93" s="153"/>
      <c r="Q93" s="153"/>
      <c r="R93" s="154"/>
      <c r="S93" s="154"/>
      <c r="T93" s="142">
        <f>T94+T95</f>
        <v>177591.9</v>
      </c>
      <c r="U93" s="128">
        <f t="shared" si="22"/>
        <v>98.66216666666666</v>
      </c>
    </row>
    <row r="94" spans="1:21" ht="59.25" customHeight="1">
      <c r="A94" s="145"/>
      <c r="B94" s="149"/>
      <c r="C94" s="181" t="s">
        <v>208</v>
      </c>
      <c r="D94" s="150" t="s">
        <v>139</v>
      </c>
      <c r="E94" s="150" t="s">
        <v>38</v>
      </c>
      <c r="F94" s="150" t="s">
        <v>127</v>
      </c>
      <c r="G94" s="150" t="s">
        <v>50</v>
      </c>
      <c r="H94" s="150" t="s">
        <v>86</v>
      </c>
      <c r="I94" s="150" t="s">
        <v>51</v>
      </c>
      <c r="J94" s="150" t="s">
        <v>23</v>
      </c>
      <c r="K94" s="150" t="s">
        <v>262</v>
      </c>
      <c r="L94" s="152">
        <v>180000</v>
      </c>
      <c r="M94" s="153"/>
      <c r="N94" s="153"/>
      <c r="O94" s="153"/>
      <c r="P94" s="153"/>
      <c r="Q94" s="153"/>
      <c r="R94" s="154"/>
      <c r="S94" s="154"/>
      <c r="T94" s="152">
        <v>177591.9</v>
      </c>
      <c r="U94" s="128">
        <f t="shared" si="22"/>
        <v>98.66216666666666</v>
      </c>
    </row>
    <row r="95" spans="1:21" ht="59.25" customHeight="1">
      <c r="A95" s="145"/>
      <c r="B95" s="149"/>
      <c r="C95" s="181" t="s">
        <v>258</v>
      </c>
      <c r="D95" s="147" t="s">
        <v>139</v>
      </c>
      <c r="E95" s="147" t="s">
        <v>38</v>
      </c>
      <c r="F95" s="147" t="s">
        <v>127</v>
      </c>
      <c r="G95" s="147" t="s">
        <v>50</v>
      </c>
      <c r="H95" s="147" t="s">
        <v>259</v>
      </c>
      <c r="I95" s="147" t="s">
        <v>43</v>
      </c>
      <c r="J95" s="147" t="s">
        <v>23</v>
      </c>
      <c r="K95" s="147" t="s">
        <v>262</v>
      </c>
      <c r="L95" s="148"/>
      <c r="M95" s="153"/>
      <c r="N95" s="153"/>
      <c r="O95" s="153"/>
      <c r="P95" s="153"/>
      <c r="Q95" s="153"/>
      <c r="R95" s="154"/>
      <c r="S95" s="154"/>
      <c r="T95" s="148"/>
      <c r="U95" s="128" t="e">
        <f t="shared" si="22"/>
        <v>#DIV/0!</v>
      </c>
    </row>
    <row r="96" spans="1:21" s="7" customFormat="1" ht="24" customHeight="1">
      <c r="A96" s="164" t="s">
        <v>113</v>
      </c>
      <c r="B96" s="164"/>
      <c r="C96" s="132" t="s">
        <v>143</v>
      </c>
      <c r="D96" s="182" t="s">
        <v>21</v>
      </c>
      <c r="E96" s="183" t="s">
        <v>38</v>
      </c>
      <c r="F96" s="183" t="s">
        <v>144</v>
      </c>
      <c r="G96" s="183" t="s">
        <v>22</v>
      </c>
      <c r="H96" s="183" t="s">
        <v>21</v>
      </c>
      <c r="I96" s="183" t="s">
        <v>22</v>
      </c>
      <c r="J96" s="183" t="s">
        <v>23</v>
      </c>
      <c r="K96" s="183" t="s">
        <v>21</v>
      </c>
      <c r="L96" s="184">
        <f>L97+SUM(L108:L116)</f>
        <v>2376400</v>
      </c>
      <c r="M96" s="185"/>
      <c r="N96" s="185">
        <f>N97+N116</f>
        <v>0</v>
      </c>
      <c r="O96" s="185">
        <f>O97+O116</f>
        <v>0</v>
      </c>
      <c r="P96" s="185">
        <f>P97+P116</f>
        <v>0</v>
      </c>
      <c r="Q96" s="185">
        <f>Q97+Q116</f>
        <v>0</v>
      </c>
      <c r="R96" s="186">
        <f>R97+R116</f>
        <v>0</v>
      </c>
      <c r="S96" s="186" t="e">
        <f>#REF!=SUM(L96:R96)</f>
        <v>#REF!</v>
      </c>
      <c r="T96" s="184">
        <f>T97+T108+T109+T110+T111+T112+T113+T114+T115+T116</f>
        <v>2248039.27</v>
      </c>
      <c r="U96" s="128">
        <f t="shared" si="22"/>
        <v>94.59852171351625</v>
      </c>
    </row>
    <row r="97" spans="1:21" s="8" customFormat="1" ht="34.5" customHeight="1">
      <c r="A97" s="166" t="s">
        <v>116</v>
      </c>
      <c r="B97" s="138"/>
      <c r="C97" s="139" t="s">
        <v>145</v>
      </c>
      <c r="D97" s="140" t="s">
        <v>21</v>
      </c>
      <c r="E97" s="140" t="s">
        <v>38</v>
      </c>
      <c r="F97" s="140" t="s">
        <v>144</v>
      </c>
      <c r="G97" s="140" t="s">
        <v>49</v>
      </c>
      <c r="H97" s="140" t="s">
        <v>21</v>
      </c>
      <c r="I97" s="140" t="s">
        <v>22</v>
      </c>
      <c r="J97" s="140" t="s">
        <v>23</v>
      </c>
      <c r="K97" s="140" t="s">
        <v>63</v>
      </c>
      <c r="L97" s="187">
        <f>L98+L107</f>
        <v>15000</v>
      </c>
      <c r="M97" s="143"/>
      <c r="N97" s="143">
        <f>N98+N99+N107</f>
        <v>0</v>
      </c>
      <c r="O97" s="143">
        <f>O98+O99+O107</f>
        <v>0</v>
      </c>
      <c r="P97" s="143">
        <f>P98+P99+P107</f>
        <v>0</v>
      </c>
      <c r="Q97" s="143">
        <f>Q98+Q99+Q107</f>
        <v>0</v>
      </c>
      <c r="R97" s="143">
        <f>R98+R99+R107</f>
        <v>0</v>
      </c>
      <c r="S97" s="144" t="e">
        <f>#REF!=SUM(L97:R97)</f>
        <v>#REF!</v>
      </c>
      <c r="T97" s="187">
        <f>T98+T107</f>
        <v>18850</v>
      </c>
      <c r="U97" s="128">
        <f t="shared" si="22"/>
        <v>125.66666666666666</v>
      </c>
    </row>
    <row r="98" spans="1:21" s="9" customFormat="1" ht="89.25" customHeight="1">
      <c r="A98" s="145" t="s">
        <v>242</v>
      </c>
      <c r="B98" s="173"/>
      <c r="C98" s="159" t="s">
        <v>146</v>
      </c>
      <c r="D98" s="172" t="s">
        <v>29</v>
      </c>
      <c r="E98" s="172" t="s">
        <v>38</v>
      </c>
      <c r="F98" s="172" t="s">
        <v>144</v>
      </c>
      <c r="G98" s="172" t="s">
        <v>49</v>
      </c>
      <c r="H98" s="172" t="s">
        <v>32</v>
      </c>
      <c r="I98" s="172" t="s">
        <v>26</v>
      </c>
      <c r="J98" s="172" t="s">
        <v>23</v>
      </c>
      <c r="K98" s="172" t="s">
        <v>63</v>
      </c>
      <c r="L98" s="148">
        <v>12000</v>
      </c>
      <c r="M98" s="161"/>
      <c r="N98" s="161"/>
      <c r="O98" s="161"/>
      <c r="P98" s="161"/>
      <c r="Q98" s="161"/>
      <c r="R98" s="162"/>
      <c r="S98" s="162" t="e">
        <f>#REF!=SUM(L98:R98)</f>
        <v>#REF!</v>
      </c>
      <c r="T98" s="148">
        <v>10950</v>
      </c>
      <c r="U98" s="128">
        <f t="shared" si="22"/>
        <v>91.25</v>
      </c>
    </row>
    <row r="99" spans="1:21" s="8" customFormat="1" ht="26.25" customHeight="1" hidden="1">
      <c r="A99" s="138" t="s">
        <v>133</v>
      </c>
      <c r="B99" s="138"/>
      <c r="C99" s="139" t="s">
        <v>145</v>
      </c>
      <c r="D99" s="140" t="s">
        <v>29</v>
      </c>
      <c r="E99" s="140" t="s">
        <v>38</v>
      </c>
      <c r="F99" s="140" t="s">
        <v>144</v>
      </c>
      <c r="G99" s="140" t="s">
        <v>49</v>
      </c>
      <c r="H99" s="140" t="s">
        <v>21</v>
      </c>
      <c r="I99" s="140" t="s">
        <v>22</v>
      </c>
      <c r="J99" s="140" t="s">
        <v>23</v>
      </c>
      <c r="K99" s="140" t="s">
        <v>63</v>
      </c>
      <c r="L99" s="142">
        <v>0</v>
      </c>
      <c r="M99" s="143"/>
      <c r="N99" s="143"/>
      <c r="O99" s="143"/>
      <c r="P99" s="143"/>
      <c r="Q99" s="143"/>
      <c r="R99" s="144"/>
      <c r="S99" s="144" t="e">
        <f>#REF!=SUM(L99:R99)</f>
        <v>#REF!</v>
      </c>
      <c r="T99" s="142">
        <v>0</v>
      </c>
      <c r="U99" s="128" t="e">
        <f t="shared" si="22"/>
        <v>#DIV/0!</v>
      </c>
    </row>
    <row r="100" spans="1:21" s="9" customFormat="1" ht="23.25" customHeight="1" hidden="1">
      <c r="A100" s="173"/>
      <c r="B100" s="173"/>
      <c r="C100" s="167" t="s">
        <v>147</v>
      </c>
      <c r="D100" s="172" t="s">
        <v>29</v>
      </c>
      <c r="E100" s="172" t="s">
        <v>38</v>
      </c>
      <c r="F100" s="172" t="s">
        <v>144</v>
      </c>
      <c r="G100" s="172" t="s">
        <v>49</v>
      </c>
      <c r="H100" s="172" t="s">
        <v>32</v>
      </c>
      <c r="I100" s="172" t="s">
        <v>26</v>
      </c>
      <c r="J100" s="172" t="s">
        <v>23</v>
      </c>
      <c r="K100" s="172" t="s">
        <v>63</v>
      </c>
      <c r="L100" s="148">
        <v>0</v>
      </c>
      <c r="M100" s="161"/>
      <c r="N100" s="161"/>
      <c r="O100" s="161"/>
      <c r="P100" s="161"/>
      <c r="Q100" s="161"/>
      <c r="R100" s="162"/>
      <c r="S100" s="162" t="e">
        <f>#REF!=SUM(L100:R100)</f>
        <v>#REF!</v>
      </c>
      <c r="T100" s="148">
        <v>0</v>
      </c>
      <c r="U100" s="128" t="e">
        <f t="shared" si="22"/>
        <v>#DIV/0!</v>
      </c>
    </row>
    <row r="101" spans="1:21" s="9" customFormat="1" ht="22.5" customHeight="1" hidden="1">
      <c r="A101" s="173"/>
      <c r="B101" s="173"/>
      <c r="C101" s="167" t="s">
        <v>148</v>
      </c>
      <c r="D101" s="172" t="s">
        <v>29</v>
      </c>
      <c r="E101" s="172" t="s">
        <v>38</v>
      </c>
      <c r="F101" s="172" t="s">
        <v>144</v>
      </c>
      <c r="G101" s="172" t="s">
        <v>49</v>
      </c>
      <c r="H101" s="172" t="s">
        <v>34</v>
      </c>
      <c r="I101" s="172" t="s">
        <v>30</v>
      </c>
      <c r="J101" s="172" t="s">
        <v>23</v>
      </c>
      <c r="K101" s="172" t="s">
        <v>63</v>
      </c>
      <c r="L101" s="174">
        <v>0</v>
      </c>
      <c r="M101" s="175"/>
      <c r="N101" s="175"/>
      <c r="O101" s="175"/>
      <c r="P101" s="175"/>
      <c r="Q101" s="175"/>
      <c r="R101" s="176"/>
      <c r="S101" s="176" t="e">
        <f>#REF!=SUM(L101:R101)</f>
        <v>#REF!</v>
      </c>
      <c r="T101" s="174">
        <v>0</v>
      </c>
      <c r="U101" s="128" t="e">
        <f t="shared" si="22"/>
        <v>#DIV/0!</v>
      </c>
    </row>
    <row r="102" spans="1:21" s="9" customFormat="1" ht="24" customHeight="1" hidden="1">
      <c r="A102" s="173"/>
      <c r="B102" s="173"/>
      <c r="C102" s="167" t="s">
        <v>149</v>
      </c>
      <c r="D102" s="172" t="s">
        <v>29</v>
      </c>
      <c r="E102" s="172" t="s">
        <v>38</v>
      </c>
      <c r="F102" s="172" t="s">
        <v>144</v>
      </c>
      <c r="G102" s="172" t="s">
        <v>49</v>
      </c>
      <c r="H102" s="172" t="s">
        <v>39</v>
      </c>
      <c r="I102" s="172" t="s">
        <v>26</v>
      </c>
      <c r="J102" s="172" t="s">
        <v>23</v>
      </c>
      <c r="K102" s="172" t="s">
        <v>63</v>
      </c>
      <c r="L102" s="174">
        <v>0</v>
      </c>
      <c r="M102" s="175"/>
      <c r="N102" s="175"/>
      <c r="O102" s="175"/>
      <c r="P102" s="175"/>
      <c r="Q102" s="175"/>
      <c r="R102" s="176"/>
      <c r="S102" s="176" t="e">
        <f>#REF!=SUM(L102:R102)</f>
        <v>#REF!</v>
      </c>
      <c r="T102" s="174">
        <v>0</v>
      </c>
      <c r="U102" s="128" t="e">
        <f t="shared" si="22"/>
        <v>#DIV/0!</v>
      </c>
    </row>
    <row r="103" spans="1:21" s="8" customFormat="1" ht="24" customHeight="1" hidden="1">
      <c r="A103" s="138" t="s">
        <v>150</v>
      </c>
      <c r="B103" s="138"/>
      <c r="C103" s="139" t="s">
        <v>151</v>
      </c>
      <c r="D103" s="140" t="s">
        <v>21</v>
      </c>
      <c r="E103" s="140" t="s">
        <v>38</v>
      </c>
      <c r="F103" s="140" t="s">
        <v>144</v>
      </c>
      <c r="G103" s="140" t="s">
        <v>152</v>
      </c>
      <c r="H103" s="140" t="s">
        <v>21</v>
      </c>
      <c r="I103" s="140" t="s">
        <v>22</v>
      </c>
      <c r="J103" s="140" t="s">
        <v>23</v>
      </c>
      <c r="K103" s="140" t="s">
        <v>63</v>
      </c>
      <c r="L103" s="142">
        <v>0</v>
      </c>
      <c r="M103" s="143"/>
      <c r="N103" s="143"/>
      <c r="O103" s="143"/>
      <c r="P103" s="143"/>
      <c r="Q103" s="143"/>
      <c r="R103" s="144"/>
      <c r="S103" s="144" t="e">
        <f>#REF!=SUM(L103:R103)</f>
        <v>#REF!</v>
      </c>
      <c r="T103" s="142">
        <v>0</v>
      </c>
      <c r="U103" s="128" t="e">
        <f t="shared" si="22"/>
        <v>#DIV/0!</v>
      </c>
    </row>
    <row r="104" spans="1:21" s="9" customFormat="1" ht="25.5" customHeight="1" hidden="1">
      <c r="A104" s="173"/>
      <c r="B104" s="173"/>
      <c r="C104" s="167" t="s">
        <v>153</v>
      </c>
      <c r="D104" s="172" t="s">
        <v>21</v>
      </c>
      <c r="E104" s="172" t="s">
        <v>38</v>
      </c>
      <c r="F104" s="172" t="s">
        <v>144</v>
      </c>
      <c r="G104" s="172" t="s">
        <v>152</v>
      </c>
      <c r="H104" s="172" t="s">
        <v>34</v>
      </c>
      <c r="I104" s="172" t="s">
        <v>30</v>
      </c>
      <c r="J104" s="172" t="s">
        <v>23</v>
      </c>
      <c r="K104" s="172" t="s">
        <v>63</v>
      </c>
      <c r="L104" s="174">
        <v>0</v>
      </c>
      <c r="M104" s="175"/>
      <c r="N104" s="175"/>
      <c r="O104" s="175"/>
      <c r="P104" s="175"/>
      <c r="Q104" s="175"/>
      <c r="R104" s="176"/>
      <c r="S104" s="176" t="e">
        <f>#REF!=SUM(L104:R104)</f>
        <v>#REF!</v>
      </c>
      <c r="T104" s="174">
        <v>0</v>
      </c>
      <c r="U104" s="128" t="e">
        <f t="shared" si="22"/>
        <v>#DIV/0!</v>
      </c>
    </row>
    <row r="105" spans="1:21" s="8" customFormat="1" ht="1.5" customHeight="1" hidden="1">
      <c r="A105" s="138" t="s">
        <v>154</v>
      </c>
      <c r="B105" s="138"/>
      <c r="C105" s="139" t="s">
        <v>155</v>
      </c>
      <c r="D105" s="141" t="s">
        <v>21</v>
      </c>
      <c r="E105" s="140" t="s">
        <v>38</v>
      </c>
      <c r="F105" s="140" t="s">
        <v>144</v>
      </c>
      <c r="G105" s="140" t="s">
        <v>156</v>
      </c>
      <c r="H105" s="140" t="s">
        <v>21</v>
      </c>
      <c r="I105" s="140" t="s">
        <v>22</v>
      </c>
      <c r="J105" s="140" t="s">
        <v>23</v>
      </c>
      <c r="K105" s="140" t="s">
        <v>21</v>
      </c>
      <c r="L105" s="142">
        <v>0</v>
      </c>
      <c r="M105" s="143"/>
      <c r="N105" s="143"/>
      <c r="O105" s="143"/>
      <c r="P105" s="143"/>
      <c r="Q105" s="143"/>
      <c r="R105" s="144"/>
      <c r="S105" s="144" t="e">
        <f>#REF!=SUM(L105:R105)</f>
        <v>#REF!</v>
      </c>
      <c r="T105" s="142">
        <v>0</v>
      </c>
      <c r="U105" s="128" t="e">
        <f t="shared" si="22"/>
        <v>#DIV/0!</v>
      </c>
    </row>
    <row r="106" spans="1:21" s="9" customFormat="1" ht="38.25" customHeight="1" hidden="1">
      <c r="A106" s="173"/>
      <c r="B106" s="173"/>
      <c r="C106" s="167" t="s">
        <v>157</v>
      </c>
      <c r="D106" s="188" t="s">
        <v>21</v>
      </c>
      <c r="E106" s="172" t="s">
        <v>38</v>
      </c>
      <c r="F106" s="172" t="s">
        <v>144</v>
      </c>
      <c r="G106" s="172" t="s">
        <v>156</v>
      </c>
      <c r="H106" s="172" t="s">
        <v>34</v>
      </c>
      <c r="I106" s="172" t="s">
        <v>30</v>
      </c>
      <c r="J106" s="172" t="s">
        <v>23</v>
      </c>
      <c r="K106" s="172" t="s">
        <v>21</v>
      </c>
      <c r="L106" s="174">
        <v>0</v>
      </c>
      <c r="M106" s="175"/>
      <c r="N106" s="175"/>
      <c r="O106" s="175"/>
      <c r="P106" s="175"/>
      <c r="Q106" s="175"/>
      <c r="R106" s="176"/>
      <c r="S106" s="176" t="e">
        <f>#REF!=SUM(L106:R106)</f>
        <v>#REF!</v>
      </c>
      <c r="T106" s="174">
        <v>0</v>
      </c>
      <c r="U106" s="128" t="e">
        <f t="shared" si="22"/>
        <v>#DIV/0!</v>
      </c>
    </row>
    <row r="107" spans="1:21" ht="57.75" customHeight="1">
      <c r="A107" s="145" t="s">
        <v>243</v>
      </c>
      <c r="B107" s="149"/>
      <c r="C107" s="159" t="s">
        <v>149</v>
      </c>
      <c r="D107" s="150" t="s">
        <v>29</v>
      </c>
      <c r="E107" s="150" t="s">
        <v>38</v>
      </c>
      <c r="F107" s="150" t="s">
        <v>144</v>
      </c>
      <c r="G107" s="150" t="s">
        <v>49</v>
      </c>
      <c r="H107" s="150" t="s">
        <v>39</v>
      </c>
      <c r="I107" s="150" t="s">
        <v>26</v>
      </c>
      <c r="J107" s="150" t="s">
        <v>23</v>
      </c>
      <c r="K107" s="150" t="s">
        <v>63</v>
      </c>
      <c r="L107" s="152">
        <v>3000</v>
      </c>
      <c r="M107" s="153"/>
      <c r="N107" s="153"/>
      <c r="O107" s="153"/>
      <c r="P107" s="153"/>
      <c r="Q107" s="153"/>
      <c r="R107" s="154"/>
      <c r="S107" s="154" t="e">
        <f>#REF!=SUM(L107:R107)</f>
        <v>#REF!</v>
      </c>
      <c r="T107" s="152">
        <v>7900</v>
      </c>
      <c r="U107" s="128">
        <f t="shared" si="22"/>
        <v>263.3333333333333</v>
      </c>
    </row>
    <row r="108" spans="1:21" ht="75.75" customHeight="1">
      <c r="A108" s="166" t="s">
        <v>244</v>
      </c>
      <c r="B108" s="149"/>
      <c r="C108" s="177" t="s">
        <v>184</v>
      </c>
      <c r="D108" s="178" t="s">
        <v>29</v>
      </c>
      <c r="E108" s="178" t="s">
        <v>38</v>
      </c>
      <c r="F108" s="178" t="s">
        <v>144</v>
      </c>
      <c r="G108" s="178" t="s">
        <v>50</v>
      </c>
      <c r="H108" s="178" t="s">
        <v>21</v>
      </c>
      <c r="I108" s="178" t="s">
        <v>26</v>
      </c>
      <c r="J108" s="178" t="s">
        <v>23</v>
      </c>
      <c r="K108" s="178" t="s">
        <v>63</v>
      </c>
      <c r="L108" s="179">
        <v>4000</v>
      </c>
      <c r="M108" s="153"/>
      <c r="N108" s="153"/>
      <c r="O108" s="153"/>
      <c r="P108" s="153"/>
      <c r="Q108" s="153"/>
      <c r="R108" s="154"/>
      <c r="S108" s="154"/>
      <c r="T108" s="179">
        <v>4000</v>
      </c>
      <c r="U108" s="128">
        <f t="shared" si="22"/>
        <v>100</v>
      </c>
    </row>
    <row r="109" spans="1:21" ht="72" customHeight="1">
      <c r="A109" s="166" t="s">
        <v>245</v>
      </c>
      <c r="B109" s="149"/>
      <c r="C109" s="189" t="s">
        <v>249</v>
      </c>
      <c r="D109" s="140" t="s">
        <v>21</v>
      </c>
      <c r="E109" s="140" t="s">
        <v>38</v>
      </c>
      <c r="F109" s="140" t="s">
        <v>144</v>
      </c>
      <c r="G109" s="140" t="s">
        <v>56</v>
      </c>
      <c r="H109" s="140" t="s">
        <v>21</v>
      </c>
      <c r="I109" s="140" t="s">
        <v>26</v>
      </c>
      <c r="J109" s="140" t="s">
        <v>23</v>
      </c>
      <c r="K109" s="140" t="s">
        <v>63</v>
      </c>
      <c r="L109" s="179"/>
      <c r="M109" s="153"/>
      <c r="N109" s="153"/>
      <c r="O109" s="153"/>
      <c r="P109" s="153"/>
      <c r="Q109" s="153"/>
      <c r="R109" s="154"/>
      <c r="S109" s="154"/>
      <c r="T109" s="179"/>
      <c r="U109" s="128" t="e">
        <f t="shared" si="22"/>
        <v>#DIV/0!</v>
      </c>
    </row>
    <row r="110" spans="1:21" ht="72" customHeight="1">
      <c r="A110" s="166"/>
      <c r="B110" s="149"/>
      <c r="C110" s="189" t="s">
        <v>365</v>
      </c>
      <c r="D110" s="140" t="s">
        <v>29</v>
      </c>
      <c r="E110" s="140" t="s">
        <v>38</v>
      </c>
      <c r="F110" s="140" t="s">
        <v>144</v>
      </c>
      <c r="G110" s="140" t="s">
        <v>366</v>
      </c>
      <c r="H110" s="140" t="s">
        <v>80</v>
      </c>
      <c r="I110" s="140" t="s">
        <v>43</v>
      </c>
      <c r="J110" s="140" t="s">
        <v>23</v>
      </c>
      <c r="K110" s="140" t="s">
        <v>63</v>
      </c>
      <c r="L110" s="179">
        <v>92400</v>
      </c>
      <c r="M110" s="153"/>
      <c r="N110" s="153"/>
      <c r="O110" s="153"/>
      <c r="P110" s="153"/>
      <c r="Q110" s="153"/>
      <c r="R110" s="154"/>
      <c r="S110" s="154"/>
      <c r="T110" s="179">
        <v>92400</v>
      </c>
      <c r="U110" s="128">
        <f t="shared" si="22"/>
        <v>100</v>
      </c>
    </row>
    <row r="111" spans="1:21" ht="46.5" customHeight="1">
      <c r="A111" s="166" t="s">
        <v>246</v>
      </c>
      <c r="B111" s="149"/>
      <c r="C111" s="189" t="s">
        <v>250</v>
      </c>
      <c r="D111" s="140" t="s">
        <v>21</v>
      </c>
      <c r="E111" s="140" t="s">
        <v>38</v>
      </c>
      <c r="F111" s="140" t="s">
        <v>144</v>
      </c>
      <c r="G111" s="140" t="s">
        <v>251</v>
      </c>
      <c r="H111" s="140" t="s">
        <v>39</v>
      </c>
      <c r="I111" s="140" t="s">
        <v>26</v>
      </c>
      <c r="J111" s="140" t="s">
        <v>23</v>
      </c>
      <c r="K111" s="140" t="s">
        <v>63</v>
      </c>
      <c r="L111" s="179">
        <v>50000</v>
      </c>
      <c r="M111" s="153"/>
      <c r="N111" s="153"/>
      <c r="O111" s="153"/>
      <c r="P111" s="153"/>
      <c r="Q111" s="153"/>
      <c r="R111" s="154"/>
      <c r="S111" s="154"/>
      <c r="T111" s="179">
        <v>49350</v>
      </c>
      <c r="U111" s="128">
        <f t="shared" si="22"/>
        <v>98.7</v>
      </c>
    </row>
    <row r="112" spans="1:21" ht="32.25" customHeight="1">
      <c r="A112" s="166"/>
      <c r="B112" s="149"/>
      <c r="C112" s="190" t="s">
        <v>266</v>
      </c>
      <c r="D112" s="140" t="s">
        <v>21</v>
      </c>
      <c r="E112" s="140" t="s">
        <v>38</v>
      </c>
      <c r="F112" s="140" t="s">
        <v>144</v>
      </c>
      <c r="G112" s="140" t="s">
        <v>251</v>
      </c>
      <c r="H112" s="140" t="s">
        <v>40</v>
      </c>
      <c r="I112" s="140" t="s">
        <v>26</v>
      </c>
      <c r="J112" s="140" t="s">
        <v>23</v>
      </c>
      <c r="K112" s="140" t="s">
        <v>63</v>
      </c>
      <c r="L112" s="179"/>
      <c r="M112" s="153"/>
      <c r="N112" s="153"/>
      <c r="O112" s="153"/>
      <c r="P112" s="153"/>
      <c r="Q112" s="153"/>
      <c r="R112" s="154"/>
      <c r="S112" s="154"/>
      <c r="T112" s="179">
        <v>-25000</v>
      </c>
      <c r="U112" s="128" t="e">
        <f t="shared" si="22"/>
        <v>#DIV/0!</v>
      </c>
    </row>
    <row r="113" spans="1:21" ht="72" customHeight="1">
      <c r="A113" s="166" t="s">
        <v>254</v>
      </c>
      <c r="B113" s="149"/>
      <c r="C113" s="177" t="s">
        <v>187</v>
      </c>
      <c r="D113" s="178" t="s">
        <v>21</v>
      </c>
      <c r="E113" s="178" t="s">
        <v>38</v>
      </c>
      <c r="F113" s="178" t="s">
        <v>144</v>
      </c>
      <c r="G113" s="178" t="s">
        <v>188</v>
      </c>
      <c r="H113" s="178" t="s">
        <v>21</v>
      </c>
      <c r="I113" s="178" t="s">
        <v>26</v>
      </c>
      <c r="J113" s="178" t="s">
        <v>23</v>
      </c>
      <c r="K113" s="178" t="s">
        <v>63</v>
      </c>
      <c r="L113" s="179">
        <v>25000</v>
      </c>
      <c r="M113" s="153"/>
      <c r="N113" s="153"/>
      <c r="O113" s="153"/>
      <c r="P113" s="153"/>
      <c r="Q113" s="153"/>
      <c r="R113" s="154"/>
      <c r="S113" s="154"/>
      <c r="T113" s="179">
        <v>22952</v>
      </c>
      <c r="U113" s="128">
        <f t="shared" si="22"/>
        <v>91.808</v>
      </c>
    </row>
    <row r="114" spans="1:21" ht="32.25" customHeight="1">
      <c r="A114" s="166" t="s">
        <v>255</v>
      </c>
      <c r="B114" s="149"/>
      <c r="C114" s="177" t="s">
        <v>186</v>
      </c>
      <c r="D114" s="178" t="s">
        <v>61</v>
      </c>
      <c r="E114" s="178" t="s">
        <v>38</v>
      </c>
      <c r="F114" s="178" t="s">
        <v>144</v>
      </c>
      <c r="G114" s="178" t="s">
        <v>156</v>
      </c>
      <c r="H114" s="178" t="s">
        <v>21</v>
      </c>
      <c r="I114" s="178" t="s">
        <v>26</v>
      </c>
      <c r="J114" s="178" t="s">
        <v>21</v>
      </c>
      <c r="K114" s="178" t="s">
        <v>63</v>
      </c>
      <c r="L114" s="179">
        <v>1400000</v>
      </c>
      <c r="M114" s="153"/>
      <c r="N114" s="153"/>
      <c r="O114" s="153"/>
      <c r="P114" s="153"/>
      <c r="Q114" s="153"/>
      <c r="R114" s="154"/>
      <c r="S114" s="154"/>
      <c r="T114" s="179">
        <v>1360825.1</v>
      </c>
      <c r="U114" s="128">
        <f t="shared" si="22"/>
        <v>97.20179285714286</v>
      </c>
    </row>
    <row r="115" spans="1:21" ht="47.25" customHeight="1">
      <c r="A115" s="166"/>
      <c r="B115" s="149"/>
      <c r="C115" s="177" t="s">
        <v>323</v>
      </c>
      <c r="D115" s="178" t="s">
        <v>21</v>
      </c>
      <c r="E115" s="178" t="s">
        <v>38</v>
      </c>
      <c r="F115" s="178" t="s">
        <v>144</v>
      </c>
      <c r="G115" s="178" t="s">
        <v>324</v>
      </c>
      <c r="H115" s="178" t="s">
        <v>80</v>
      </c>
      <c r="I115" s="178" t="s">
        <v>43</v>
      </c>
      <c r="J115" s="178" t="s">
        <v>23</v>
      </c>
      <c r="K115" s="178" t="s">
        <v>63</v>
      </c>
      <c r="L115" s="179">
        <v>40000</v>
      </c>
      <c r="M115" s="153"/>
      <c r="N115" s="153"/>
      <c r="O115" s="153"/>
      <c r="P115" s="153"/>
      <c r="Q115" s="153"/>
      <c r="R115" s="154"/>
      <c r="S115" s="154"/>
      <c r="T115" s="179">
        <v>40000</v>
      </c>
      <c r="U115" s="128">
        <f t="shared" si="22"/>
        <v>100</v>
      </c>
    </row>
    <row r="116" spans="1:21" ht="42" customHeight="1">
      <c r="A116" s="166" t="s">
        <v>256</v>
      </c>
      <c r="B116" s="138"/>
      <c r="C116" s="139" t="s">
        <v>155</v>
      </c>
      <c r="D116" s="140" t="s">
        <v>21</v>
      </c>
      <c r="E116" s="140" t="s">
        <v>38</v>
      </c>
      <c r="F116" s="140" t="s">
        <v>144</v>
      </c>
      <c r="G116" s="140" t="s">
        <v>158</v>
      </c>
      <c r="H116" s="140" t="s">
        <v>21</v>
      </c>
      <c r="I116" s="140" t="s">
        <v>22</v>
      </c>
      <c r="J116" s="140" t="s">
        <v>23</v>
      </c>
      <c r="K116" s="140" t="s">
        <v>63</v>
      </c>
      <c r="L116" s="142">
        <f>L117</f>
        <v>750000</v>
      </c>
      <c r="M116" s="143">
        <f aca="true" t="shared" si="25" ref="M116:R116">M117</f>
        <v>0</v>
      </c>
      <c r="N116" s="143">
        <f t="shared" si="25"/>
        <v>0</v>
      </c>
      <c r="O116" s="143">
        <f t="shared" si="25"/>
        <v>0</v>
      </c>
      <c r="P116" s="143">
        <f t="shared" si="25"/>
        <v>0</v>
      </c>
      <c r="Q116" s="143">
        <f t="shared" si="25"/>
        <v>0</v>
      </c>
      <c r="R116" s="144">
        <f t="shared" si="25"/>
        <v>0</v>
      </c>
      <c r="S116" s="144" t="e">
        <f>#REF!=SUM(L116:R116)</f>
        <v>#REF!</v>
      </c>
      <c r="T116" s="142">
        <f>T117</f>
        <v>684662.17</v>
      </c>
      <c r="U116" s="128">
        <f t="shared" si="22"/>
        <v>91.28828933333334</v>
      </c>
    </row>
    <row r="117" spans="1:21" ht="41.25" customHeight="1">
      <c r="A117" s="191" t="s">
        <v>257</v>
      </c>
      <c r="B117" s="138"/>
      <c r="C117" s="192" t="s">
        <v>159</v>
      </c>
      <c r="D117" s="172" t="s">
        <v>139</v>
      </c>
      <c r="E117" s="172" t="s">
        <v>38</v>
      </c>
      <c r="F117" s="172" t="s">
        <v>144</v>
      </c>
      <c r="G117" s="172" t="s">
        <v>158</v>
      </c>
      <c r="H117" s="172" t="s">
        <v>80</v>
      </c>
      <c r="I117" s="172" t="s">
        <v>43</v>
      </c>
      <c r="J117" s="172" t="s">
        <v>23</v>
      </c>
      <c r="K117" s="172" t="s">
        <v>63</v>
      </c>
      <c r="L117" s="152">
        <v>750000</v>
      </c>
      <c r="M117" s="153"/>
      <c r="N117" s="153"/>
      <c r="O117" s="153"/>
      <c r="P117" s="153"/>
      <c r="Q117" s="153"/>
      <c r="R117" s="154"/>
      <c r="S117" s="154" t="e">
        <f>#REF!=SUM(L117:R117)</f>
        <v>#REF!</v>
      </c>
      <c r="T117" s="152">
        <v>684662.17</v>
      </c>
      <c r="U117" s="128">
        <f t="shared" si="22"/>
        <v>91.28828933333334</v>
      </c>
    </row>
    <row r="118" spans="1:21" s="7" customFormat="1" ht="17.25" customHeight="1" hidden="1">
      <c r="A118" s="131" t="s">
        <v>125</v>
      </c>
      <c r="B118" s="131"/>
      <c r="C118" s="132" t="s">
        <v>160</v>
      </c>
      <c r="D118" s="133" t="s">
        <v>21</v>
      </c>
      <c r="E118" s="134" t="s">
        <v>38</v>
      </c>
      <c r="F118" s="134" t="s">
        <v>161</v>
      </c>
      <c r="G118" s="134" t="s">
        <v>22</v>
      </c>
      <c r="H118" s="134" t="s">
        <v>21</v>
      </c>
      <c r="I118" s="134" t="s">
        <v>22</v>
      </c>
      <c r="J118" s="134" t="s">
        <v>23</v>
      </c>
      <c r="K118" s="134" t="s">
        <v>21</v>
      </c>
      <c r="L118" s="135">
        <v>0</v>
      </c>
      <c r="M118" s="136">
        <f aca="true" t="shared" si="26" ref="M118:R118">M119+M121</f>
        <v>0</v>
      </c>
      <c r="N118" s="136">
        <f t="shared" si="26"/>
        <v>0</v>
      </c>
      <c r="O118" s="136">
        <f t="shared" si="26"/>
        <v>0</v>
      </c>
      <c r="P118" s="136">
        <f t="shared" si="26"/>
        <v>0</v>
      </c>
      <c r="Q118" s="136">
        <f t="shared" si="26"/>
        <v>0</v>
      </c>
      <c r="R118" s="137">
        <f t="shared" si="26"/>
        <v>0</v>
      </c>
      <c r="S118" s="137" t="e">
        <f>#REF!=SUM(L118:R118)</f>
        <v>#REF!</v>
      </c>
      <c r="T118" s="135">
        <v>0</v>
      </c>
      <c r="U118" s="128" t="e">
        <f t="shared" si="22"/>
        <v>#DIV/0!</v>
      </c>
    </row>
    <row r="119" spans="1:21" s="8" customFormat="1" ht="0.75" customHeight="1" hidden="1">
      <c r="A119" s="138" t="s">
        <v>162</v>
      </c>
      <c r="B119" s="138"/>
      <c r="C119" s="139" t="s">
        <v>163</v>
      </c>
      <c r="D119" s="141" t="s">
        <v>21</v>
      </c>
      <c r="E119" s="140" t="s">
        <v>38</v>
      </c>
      <c r="F119" s="140" t="s">
        <v>161</v>
      </c>
      <c r="G119" s="140" t="s">
        <v>30</v>
      </c>
      <c r="H119" s="140" t="s">
        <v>21</v>
      </c>
      <c r="I119" s="140" t="s">
        <v>22</v>
      </c>
      <c r="J119" s="140" t="s">
        <v>23</v>
      </c>
      <c r="K119" s="140" t="s">
        <v>83</v>
      </c>
      <c r="L119" s="142">
        <v>0</v>
      </c>
      <c r="M119" s="143">
        <f aca="true" t="shared" si="27" ref="M119:R119">M120</f>
        <v>0</v>
      </c>
      <c r="N119" s="143">
        <f t="shared" si="27"/>
        <v>0</v>
      </c>
      <c r="O119" s="143">
        <f t="shared" si="27"/>
        <v>0</v>
      </c>
      <c r="P119" s="143">
        <f t="shared" si="27"/>
        <v>0</v>
      </c>
      <c r="Q119" s="143">
        <f t="shared" si="27"/>
        <v>0</v>
      </c>
      <c r="R119" s="144">
        <f t="shared" si="27"/>
        <v>0</v>
      </c>
      <c r="S119" s="144" t="e">
        <f>#REF!=SUM(L119:R119)</f>
        <v>#REF!</v>
      </c>
      <c r="T119" s="142">
        <v>0</v>
      </c>
      <c r="U119" s="128" t="e">
        <f t="shared" si="22"/>
        <v>#DIV/0!</v>
      </c>
    </row>
    <row r="120" spans="1:21" s="9" customFormat="1" ht="0.75" customHeight="1" hidden="1">
      <c r="A120" s="173"/>
      <c r="B120" s="173"/>
      <c r="C120" s="167" t="s">
        <v>164</v>
      </c>
      <c r="D120" s="150" t="s">
        <v>131</v>
      </c>
      <c r="E120" s="150" t="s">
        <v>38</v>
      </c>
      <c r="F120" s="150" t="s">
        <v>161</v>
      </c>
      <c r="G120" s="150" t="s">
        <v>30</v>
      </c>
      <c r="H120" s="150" t="s">
        <v>34</v>
      </c>
      <c r="I120" s="150" t="s">
        <v>30</v>
      </c>
      <c r="J120" s="150" t="s">
        <v>23</v>
      </c>
      <c r="K120" s="150" t="s">
        <v>83</v>
      </c>
      <c r="L120" s="174">
        <v>0</v>
      </c>
      <c r="M120" s="175"/>
      <c r="N120" s="175"/>
      <c r="O120" s="175"/>
      <c r="P120" s="175"/>
      <c r="Q120" s="175"/>
      <c r="R120" s="176"/>
      <c r="S120" s="176" t="e">
        <f>#REF!=SUM(L120:R120)</f>
        <v>#REF!</v>
      </c>
      <c r="T120" s="174">
        <v>0</v>
      </c>
      <c r="U120" s="128" t="e">
        <f t="shared" si="22"/>
        <v>#DIV/0!</v>
      </c>
    </row>
    <row r="121" spans="1:21" s="8" customFormat="1" ht="19.5" customHeight="1" hidden="1">
      <c r="A121" s="138" t="s">
        <v>128</v>
      </c>
      <c r="B121" s="138"/>
      <c r="C121" s="139" t="s">
        <v>165</v>
      </c>
      <c r="D121" s="141" t="s">
        <v>21</v>
      </c>
      <c r="E121" s="140" t="s">
        <v>38</v>
      </c>
      <c r="F121" s="140" t="s">
        <v>161</v>
      </c>
      <c r="G121" s="140" t="s">
        <v>43</v>
      </c>
      <c r="H121" s="140" t="s">
        <v>21</v>
      </c>
      <c r="I121" s="140" t="s">
        <v>22</v>
      </c>
      <c r="J121" s="140" t="s">
        <v>23</v>
      </c>
      <c r="K121" s="140" t="s">
        <v>166</v>
      </c>
      <c r="L121" s="142">
        <v>0</v>
      </c>
      <c r="M121" s="143">
        <f aca="true" t="shared" si="28" ref="M121:R121">M122</f>
        <v>0</v>
      </c>
      <c r="N121" s="143">
        <f t="shared" si="28"/>
        <v>0</v>
      </c>
      <c r="O121" s="143">
        <f t="shared" si="28"/>
        <v>0</v>
      </c>
      <c r="P121" s="143">
        <f t="shared" si="28"/>
        <v>0</v>
      </c>
      <c r="Q121" s="143">
        <f t="shared" si="28"/>
        <v>0</v>
      </c>
      <c r="R121" s="144">
        <f t="shared" si="28"/>
        <v>0</v>
      </c>
      <c r="S121" s="144" t="e">
        <f>#REF!=SUM(L121:R121)</f>
        <v>#REF!</v>
      </c>
      <c r="T121" s="142">
        <v>0</v>
      </c>
      <c r="U121" s="128" t="e">
        <f t="shared" si="22"/>
        <v>#DIV/0!</v>
      </c>
    </row>
    <row r="122" spans="1:21" ht="20.25" customHeight="1" hidden="1">
      <c r="A122" s="149"/>
      <c r="B122" s="149"/>
      <c r="C122" s="159" t="s">
        <v>167</v>
      </c>
      <c r="D122" s="151" t="s">
        <v>21</v>
      </c>
      <c r="E122" s="150" t="s">
        <v>38</v>
      </c>
      <c r="F122" s="150" t="s">
        <v>161</v>
      </c>
      <c r="G122" s="150" t="s">
        <v>43</v>
      </c>
      <c r="H122" s="150" t="s">
        <v>39</v>
      </c>
      <c r="I122" s="150" t="s">
        <v>49</v>
      </c>
      <c r="J122" s="150" t="s">
        <v>23</v>
      </c>
      <c r="K122" s="150" t="s">
        <v>166</v>
      </c>
      <c r="L122" s="152">
        <v>0</v>
      </c>
      <c r="M122" s="153"/>
      <c r="N122" s="153"/>
      <c r="O122" s="153"/>
      <c r="P122" s="153"/>
      <c r="Q122" s="153"/>
      <c r="R122" s="154"/>
      <c r="S122" s="154" t="e">
        <f>#REF!=SUM(L122:R122)</f>
        <v>#REF!</v>
      </c>
      <c r="T122" s="152">
        <v>0</v>
      </c>
      <c r="U122" s="128" t="e">
        <f t="shared" si="22"/>
        <v>#DIV/0!</v>
      </c>
    </row>
    <row r="123" spans="1:21" ht="21" customHeight="1" hidden="1">
      <c r="A123" s="149"/>
      <c r="B123" s="149"/>
      <c r="C123" s="146" t="s">
        <v>168</v>
      </c>
      <c r="D123" s="151" t="s">
        <v>21</v>
      </c>
      <c r="E123" s="150" t="s">
        <v>38</v>
      </c>
      <c r="F123" s="150" t="s">
        <v>161</v>
      </c>
      <c r="G123" s="150" t="s">
        <v>43</v>
      </c>
      <c r="H123" s="150" t="s">
        <v>34</v>
      </c>
      <c r="I123" s="150" t="s">
        <v>30</v>
      </c>
      <c r="J123" s="150" t="s">
        <v>23</v>
      </c>
      <c r="K123" s="150" t="s">
        <v>166</v>
      </c>
      <c r="L123" s="152">
        <v>-20645</v>
      </c>
      <c r="M123" s="153">
        <v>4129</v>
      </c>
      <c r="N123" s="153">
        <v>4129</v>
      </c>
      <c r="O123" s="153">
        <v>4129</v>
      </c>
      <c r="P123" s="153">
        <v>4129</v>
      </c>
      <c r="Q123" s="153">
        <v>4129</v>
      </c>
      <c r="R123" s="154">
        <v>4129</v>
      </c>
      <c r="S123" s="154" t="e">
        <f>#REF!=SUM(L123:R123)</f>
        <v>#REF!</v>
      </c>
      <c r="T123" s="152">
        <v>-20645</v>
      </c>
      <c r="U123" s="128">
        <f t="shared" si="22"/>
        <v>100</v>
      </c>
    </row>
    <row r="124" spans="1:21" ht="21.75" customHeight="1">
      <c r="A124" s="193" t="s">
        <v>125</v>
      </c>
      <c r="B124" s="149"/>
      <c r="C124" s="132" t="s">
        <v>160</v>
      </c>
      <c r="D124" s="194" t="s">
        <v>21</v>
      </c>
      <c r="E124" s="194" t="s">
        <v>38</v>
      </c>
      <c r="F124" s="194" t="s">
        <v>161</v>
      </c>
      <c r="G124" s="194" t="s">
        <v>22</v>
      </c>
      <c r="H124" s="194" t="s">
        <v>21</v>
      </c>
      <c r="I124" s="194" t="s">
        <v>22</v>
      </c>
      <c r="J124" s="194" t="s">
        <v>23</v>
      </c>
      <c r="K124" s="194" t="s">
        <v>21</v>
      </c>
      <c r="L124" s="195">
        <f>L125+L126</f>
        <v>1010752</v>
      </c>
      <c r="M124" s="153"/>
      <c r="N124" s="153"/>
      <c r="O124" s="153"/>
      <c r="P124" s="153"/>
      <c r="Q124" s="153"/>
      <c r="R124" s="154"/>
      <c r="S124" s="154" t="e">
        <f>#REF!=SUM(L124:R124)</f>
        <v>#REF!</v>
      </c>
      <c r="T124" s="195">
        <f>T125+T126</f>
        <v>902181.38</v>
      </c>
      <c r="U124" s="128">
        <f t="shared" si="22"/>
        <v>89.25843134616602</v>
      </c>
    </row>
    <row r="125" spans="1:21" ht="21.75" customHeight="1">
      <c r="A125" s="193"/>
      <c r="B125" s="149"/>
      <c r="C125" s="181" t="s">
        <v>325</v>
      </c>
      <c r="D125" s="147" t="s">
        <v>139</v>
      </c>
      <c r="E125" s="147" t="s">
        <v>38</v>
      </c>
      <c r="F125" s="147" t="s">
        <v>161</v>
      </c>
      <c r="G125" s="147" t="s">
        <v>26</v>
      </c>
      <c r="H125" s="147" t="s">
        <v>80</v>
      </c>
      <c r="I125" s="147" t="s">
        <v>43</v>
      </c>
      <c r="J125" s="147" t="s">
        <v>23</v>
      </c>
      <c r="K125" s="147" t="s">
        <v>166</v>
      </c>
      <c r="L125" s="195"/>
      <c r="M125" s="153"/>
      <c r="N125" s="153"/>
      <c r="O125" s="153"/>
      <c r="P125" s="153"/>
      <c r="Q125" s="153"/>
      <c r="R125" s="154"/>
      <c r="S125" s="154"/>
      <c r="T125" s="148">
        <v>-43459.02</v>
      </c>
      <c r="U125" s="128" t="e">
        <f t="shared" si="22"/>
        <v>#DIV/0!</v>
      </c>
    </row>
    <row r="126" spans="1:21" ht="25.5" customHeight="1">
      <c r="A126" s="166" t="s">
        <v>128</v>
      </c>
      <c r="B126" s="149"/>
      <c r="C126" s="139" t="s">
        <v>165</v>
      </c>
      <c r="D126" s="140" t="s">
        <v>139</v>
      </c>
      <c r="E126" s="140" t="s">
        <v>38</v>
      </c>
      <c r="F126" s="140" t="s">
        <v>161</v>
      </c>
      <c r="G126" s="140" t="s">
        <v>43</v>
      </c>
      <c r="H126" s="140" t="s">
        <v>21</v>
      </c>
      <c r="I126" s="140" t="s">
        <v>22</v>
      </c>
      <c r="J126" s="140" t="s">
        <v>23</v>
      </c>
      <c r="K126" s="140" t="s">
        <v>21</v>
      </c>
      <c r="L126" s="142">
        <f>L127</f>
        <v>1010752</v>
      </c>
      <c r="M126" s="153"/>
      <c r="N126" s="153"/>
      <c r="O126" s="153"/>
      <c r="P126" s="153"/>
      <c r="Q126" s="153"/>
      <c r="R126" s="154"/>
      <c r="S126" s="154"/>
      <c r="T126" s="142">
        <f>T127</f>
        <v>945640.4</v>
      </c>
      <c r="U126" s="128">
        <f t="shared" si="22"/>
        <v>93.55810327360223</v>
      </c>
    </row>
    <row r="127" spans="1:21" ht="30" customHeight="1">
      <c r="A127" s="191" t="s">
        <v>248</v>
      </c>
      <c r="B127" s="149"/>
      <c r="C127" s="159" t="s">
        <v>169</v>
      </c>
      <c r="D127" s="196" t="s">
        <v>139</v>
      </c>
      <c r="E127" s="196" t="s">
        <v>38</v>
      </c>
      <c r="F127" s="196" t="s">
        <v>161</v>
      </c>
      <c r="G127" s="196" t="s">
        <v>43</v>
      </c>
      <c r="H127" s="196" t="s">
        <v>80</v>
      </c>
      <c r="I127" s="196" t="s">
        <v>43</v>
      </c>
      <c r="J127" s="196" t="s">
        <v>23</v>
      </c>
      <c r="K127" s="196" t="s">
        <v>166</v>
      </c>
      <c r="L127" s="152">
        <v>1010752</v>
      </c>
      <c r="M127" s="153"/>
      <c r="N127" s="153"/>
      <c r="O127" s="153"/>
      <c r="P127" s="153"/>
      <c r="Q127" s="153"/>
      <c r="R127" s="154"/>
      <c r="S127" s="154"/>
      <c r="T127" s="152">
        <v>945640.4</v>
      </c>
      <c r="U127" s="128">
        <f t="shared" si="22"/>
        <v>93.55810327360223</v>
      </c>
    </row>
    <row r="128" spans="1:21" ht="81" customHeight="1">
      <c r="A128" s="191"/>
      <c r="B128" s="149"/>
      <c r="C128" s="132" t="s">
        <v>326</v>
      </c>
      <c r="D128" s="134" t="s">
        <v>139</v>
      </c>
      <c r="E128" s="134" t="s">
        <v>38</v>
      </c>
      <c r="F128" s="134" t="s">
        <v>327</v>
      </c>
      <c r="G128" s="134" t="s">
        <v>22</v>
      </c>
      <c r="H128" s="134" t="s">
        <v>21</v>
      </c>
      <c r="I128" s="134" t="s">
        <v>22</v>
      </c>
      <c r="J128" s="134" t="s">
        <v>23</v>
      </c>
      <c r="K128" s="134" t="s">
        <v>174</v>
      </c>
      <c r="L128" s="135">
        <f>L129</f>
        <v>0</v>
      </c>
      <c r="M128" s="136"/>
      <c r="N128" s="136"/>
      <c r="O128" s="136"/>
      <c r="P128" s="136"/>
      <c r="Q128" s="136"/>
      <c r="R128" s="137"/>
      <c r="S128" s="137"/>
      <c r="T128" s="135">
        <f>T129</f>
        <v>0</v>
      </c>
      <c r="U128" s="128" t="e">
        <f t="shared" si="22"/>
        <v>#DIV/0!</v>
      </c>
    </row>
    <row r="129" spans="1:21" ht="46.5" customHeight="1">
      <c r="A129" s="191"/>
      <c r="B129" s="149"/>
      <c r="C129" s="159" t="s">
        <v>328</v>
      </c>
      <c r="D129" s="196" t="s">
        <v>139</v>
      </c>
      <c r="E129" s="196" t="s">
        <v>38</v>
      </c>
      <c r="F129" s="196" t="s">
        <v>327</v>
      </c>
      <c r="G129" s="196" t="s">
        <v>43</v>
      </c>
      <c r="H129" s="196" t="s">
        <v>39</v>
      </c>
      <c r="I129" s="196" t="s">
        <v>43</v>
      </c>
      <c r="J129" s="196" t="s">
        <v>23</v>
      </c>
      <c r="K129" s="196" t="s">
        <v>174</v>
      </c>
      <c r="L129" s="152"/>
      <c r="M129" s="153"/>
      <c r="N129" s="153"/>
      <c r="O129" s="153"/>
      <c r="P129" s="153"/>
      <c r="Q129" s="153"/>
      <c r="R129" s="154"/>
      <c r="S129" s="154"/>
      <c r="T129" s="152"/>
      <c r="U129" s="128" t="e">
        <f t="shared" si="22"/>
        <v>#DIV/0!</v>
      </c>
    </row>
    <row r="130" spans="1:21" ht="48.75" customHeight="1">
      <c r="A130" s="191"/>
      <c r="B130" s="149"/>
      <c r="C130" s="132" t="s">
        <v>329</v>
      </c>
      <c r="D130" s="134" t="s">
        <v>139</v>
      </c>
      <c r="E130" s="134" t="s">
        <v>38</v>
      </c>
      <c r="F130" s="134" t="s">
        <v>330</v>
      </c>
      <c r="G130" s="134" t="s">
        <v>22</v>
      </c>
      <c r="H130" s="134" t="s">
        <v>21</v>
      </c>
      <c r="I130" s="134" t="s">
        <v>22</v>
      </c>
      <c r="J130" s="134" t="s">
        <v>23</v>
      </c>
      <c r="K130" s="134" t="s">
        <v>174</v>
      </c>
      <c r="L130" s="135">
        <f>L131</f>
        <v>0</v>
      </c>
      <c r="M130" s="136"/>
      <c r="N130" s="136"/>
      <c r="O130" s="136"/>
      <c r="P130" s="136"/>
      <c r="Q130" s="136"/>
      <c r="R130" s="137"/>
      <c r="S130" s="137"/>
      <c r="T130" s="135">
        <f>T131</f>
        <v>-71143.38</v>
      </c>
      <c r="U130" s="128" t="e">
        <f t="shared" si="22"/>
        <v>#DIV/0!</v>
      </c>
    </row>
    <row r="131" spans="1:21" ht="48" customHeight="1">
      <c r="A131" s="191"/>
      <c r="B131" s="149"/>
      <c r="C131" s="159" t="s">
        <v>331</v>
      </c>
      <c r="D131" s="196" t="s">
        <v>139</v>
      </c>
      <c r="E131" s="196" t="s">
        <v>38</v>
      </c>
      <c r="F131" s="196" t="s">
        <v>330</v>
      </c>
      <c r="G131" s="196" t="s">
        <v>43</v>
      </c>
      <c r="H131" s="196" t="s">
        <v>21</v>
      </c>
      <c r="I131" s="196" t="s">
        <v>43</v>
      </c>
      <c r="J131" s="196" t="s">
        <v>23</v>
      </c>
      <c r="K131" s="196" t="s">
        <v>174</v>
      </c>
      <c r="L131" s="152"/>
      <c r="M131" s="153"/>
      <c r="N131" s="153"/>
      <c r="O131" s="153"/>
      <c r="P131" s="153"/>
      <c r="Q131" s="153"/>
      <c r="R131" s="154"/>
      <c r="S131" s="154"/>
      <c r="T131" s="152">
        <v>-71143.38</v>
      </c>
      <c r="U131" s="128" t="e">
        <f t="shared" si="22"/>
        <v>#DIV/0!</v>
      </c>
    </row>
    <row r="132" spans="1:21" s="11" customFormat="1" ht="28.5" customHeight="1">
      <c r="A132" s="124" t="s">
        <v>170</v>
      </c>
      <c r="B132" s="124"/>
      <c r="C132" s="125" t="s">
        <v>171</v>
      </c>
      <c r="D132" s="126" t="s">
        <v>21</v>
      </c>
      <c r="E132" s="127" t="s">
        <v>172</v>
      </c>
      <c r="F132" s="127" t="s">
        <v>22</v>
      </c>
      <c r="G132" s="127" t="s">
        <v>22</v>
      </c>
      <c r="H132" s="127" t="s">
        <v>21</v>
      </c>
      <c r="I132" s="127" t="s">
        <v>22</v>
      </c>
      <c r="J132" s="127" t="s">
        <v>23</v>
      </c>
      <c r="K132" s="127" t="s">
        <v>21</v>
      </c>
      <c r="L132" s="128">
        <f>L133+L172</f>
        <v>239621837</v>
      </c>
      <c r="M132" s="129" t="e">
        <f aca="true" t="shared" si="29" ref="M132:R132">M133</f>
        <v>#REF!</v>
      </c>
      <c r="N132" s="129" t="e">
        <f t="shared" si="29"/>
        <v>#REF!</v>
      </c>
      <c r="O132" s="129" t="e">
        <f t="shared" si="29"/>
        <v>#REF!</v>
      </c>
      <c r="P132" s="129" t="e">
        <f t="shared" si="29"/>
        <v>#REF!</v>
      </c>
      <c r="Q132" s="129" t="e">
        <f t="shared" si="29"/>
        <v>#REF!</v>
      </c>
      <c r="R132" s="197" t="e">
        <f t="shared" si="29"/>
        <v>#REF!</v>
      </c>
      <c r="S132" s="197" t="e">
        <f>#REF!=SUM(L132:R132)</f>
        <v>#REF!</v>
      </c>
      <c r="T132" s="128">
        <f>T133+T172</f>
        <v>236766797.01</v>
      </c>
      <c r="U132" s="128">
        <f t="shared" si="22"/>
        <v>98.80852261807841</v>
      </c>
    </row>
    <row r="133" spans="1:21" s="7" customFormat="1" ht="33" customHeight="1">
      <c r="A133" s="131" t="s">
        <v>24</v>
      </c>
      <c r="B133" s="131"/>
      <c r="C133" s="132" t="s">
        <v>201</v>
      </c>
      <c r="D133" s="133" t="s">
        <v>21</v>
      </c>
      <c r="E133" s="134" t="s">
        <v>172</v>
      </c>
      <c r="F133" s="134" t="s">
        <v>30</v>
      </c>
      <c r="G133" s="134" t="s">
        <v>22</v>
      </c>
      <c r="H133" s="134" t="s">
        <v>21</v>
      </c>
      <c r="I133" s="134" t="s">
        <v>22</v>
      </c>
      <c r="J133" s="134" t="s">
        <v>23</v>
      </c>
      <c r="K133" s="134" t="s">
        <v>21</v>
      </c>
      <c r="L133" s="135">
        <f>L134+L144+L163+L137+L170</f>
        <v>238217837</v>
      </c>
      <c r="M133" s="136" t="e">
        <f>M134+M144+#REF!+#REF!</f>
        <v>#REF!</v>
      </c>
      <c r="N133" s="136" t="e">
        <f>N134+N144+#REF!+#REF!</f>
        <v>#REF!</v>
      </c>
      <c r="O133" s="136" t="e">
        <f>O134+O144+#REF!+#REF!</f>
        <v>#REF!</v>
      </c>
      <c r="P133" s="136" t="e">
        <f>P134+P144+#REF!+#REF!</f>
        <v>#REF!</v>
      </c>
      <c r="Q133" s="136" t="e">
        <f>Q134+Q144+#REF!+#REF!</f>
        <v>#REF!</v>
      </c>
      <c r="R133" s="137" t="e">
        <f>R134+R144+#REF!+#REF!</f>
        <v>#REF!</v>
      </c>
      <c r="S133" s="137" t="e">
        <f>#REF!=SUM(L133:R133)</f>
        <v>#REF!</v>
      </c>
      <c r="T133" s="135">
        <f>T134+T144+T163+T137+T170</f>
        <v>235818737</v>
      </c>
      <c r="U133" s="128">
        <f t="shared" si="22"/>
        <v>98.99289657306393</v>
      </c>
    </row>
    <row r="134" spans="1:21" s="8" customFormat="1" ht="34.5" customHeight="1">
      <c r="A134" s="138" t="s">
        <v>27</v>
      </c>
      <c r="B134" s="138"/>
      <c r="C134" s="139" t="s">
        <v>173</v>
      </c>
      <c r="D134" s="140" t="s">
        <v>21</v>
      </c>
      <c r="E134" s="140" t="s">
        <v>172</v>
      </c>
      <c r="F134" s="140" t="s">
        <v>30</v>
      </c>
      <c r="G134" s="140" t="s">
        <v>26</v>
      </c>
      <c r="H134" s="140" t="s">
        <v>21</v>
      </c>
      <c r="I134" s="140" t="s">
        <v>22</v>
      </c>
      <c r="J134" s="140" t="s">
        <v>23</v>
      </c>
      <c r="K134" s="140" t="s">
        <v>174</v>
      </c>
      <c r="L134" s="142">
        <f>L135</f>
        <v>62364000</v>
      </c>
      <c r="M134" s="143">
        <f aca="true" t="shared" si="30" ref="M134:R134">SUM(M135:M136)</f>
        <v>0</v>
      </c>
      <c r="N134" s="143">
        <f t="shared" si="30"/>
        <v>0</v>
      </c>
      <c r="O134" s="143">
        <f t="shared" si="30"/>
        <v>0</v>
      </c>
      <c r="P134" s="143">
        <f t="shared" si="30"/>
        <v>0</v>
      </c>
      <c r="Q134" s="143">
        <f t="shared" si="30"/>
        <v>0</v>
      </c>
      <c r="R134" s="144">
        <f t="shared" si="30"/>
        <v>0</v>
      </c>
      <c r="S134" s="144" t="e">
        <f>#REF!=SUM(L134:R134)</f>
        <v>#REF!</v>
      </c>
      <c r="T134" s="142">
        <f>T135</f>
        <v>62364000</v>
      </c>
      <c r="U134" s="128">
        <f t="shared" si="22"/>
        <v>100</v>
      </c>
    </row>
    <row r="135" spans="1:21" ht="25.5" customHeight="1">
      <c r="A135" s="198" t="s">
        <v>213</v>
      </c>
      <c r="B135" s="199"/>
      <c r="C135" s="200" t="s">
        <v>202</v>
      </c>
      <c r="D135" s="201" t="s">
        <v>21</v>
      </c>
      <c r="E135" s="201" t="s">
        <v>172</v>
      </c>
      <c r="F135" s="201" t="s">
        <v>30</v>
      </c>
      <c r="G135" s="201" t="s">
        <v>26</v>
      </c>
      <c r="H135" s="201" t="s">
        <v>178</v>
      </c>
      <c r="I135" s="201" t="s">
        <v>22</v>
      </c>
      <c r="J135" s="201" t="s">
        <v>23</v>
      </c>
      <c r="K135" s="201" t="s">
        <v>174</v>
      </c>
      <c r="L135" s="202">
        <f>L136</f>
        <v>62364000</v>
      </c>
      <c r="M135" s="153"/>
      <c r="N135" s="153"/>
      <c r="O135" s="153"/>
      <c r="P135" s="153"/>
      <c r="Q135" s="153"/>
      <c r="R135" s="154"/>
      <c r="S135" s="154" t="e">
        <f>#REF!=SUM(L135:R135)</f>
        <v>#REF!</v>
      </c>
      <c r="T135" s="202">
        <f>T136</f>
        <v>62364000</v>
      </c>
      <c r="U135" s="128">
        <f t="shared" si="22"/>
        <v>100</v>
      </c>
    </row>
    <row r="136" spans="1:21" ht="31.5">
      <c r="A136" s="138"/>
      <c r="B136" s="149"/>
      <c r="C136" s="146" t="s">
        <v>203</v>
      </c>
      <c r="D136" s="150" t="s">
        <v>139</v>
      </c>
      <c r="E136" s="150" t="s">
        <v>172</v>
      </c>
      <c r="F136" s="150" t="s">
        <v>30</v>
      </c>
      <c r="G136" s="150" t="s">
        <v>26</v>
      </c>
      <c r="H136" s="150" t="s">
        <v>178</v>
      </c>
      <c r="I136" s="150" t="s">
        <v>43</v>
      </c>
      <c r="J136" s="150" t="s">
        <v>23</v>
      </c>
      <c r="K136" s="150" t="s">
        <v>174</v>
      </c>
      <c r="L136" s="152">
        <v>62364000</v>
      </c>
      <c r="M136" s="153"/>
      <c r="N136" s="153"/>
      <c r="O136" s="153"/>
      <c r="P136" s="153"/>
      <c r="Q136" s="153"/>
      <c r="R136" s="154"/>
      <c r="S136" s="154" t="e">
        <f>#REF!=SUM(L136:R136)</f>
        <v>#REF!</v>
      </c>
      <c r="T136" s="152">
        <v>62364000</v>
      </c>
      <c r="U136" s="128">
        <f t="shared" si="22"/>
        <v>100</v>
      </c>
    </row>
    <row r="137" spans="1:21" ht="28.5" customHeight="1">
      <c r="A137" s="240" t="s">
        <v>300</v>
      </c>
      <c r="B137" s="241"/>
      <c r="C137" s="242" t="s">
        <v>301</v>
      </c>
      <c r="D137" s="243" t="s">
        <v>21</v>
      </c>
      <c r="E137" s="243" t="s">
        <v>172</v>
      </c>
      <c r="F137" s="243" t="s">
        <v>30</v>
      </c>
      <c r="G137" s="243" t="s">
        <v>30</v>
      </c>
      <c r="H137" s="243" t="s">
        <v>21</v>
      </c>
      <c r="I137" s="243" t="s">
        <v>22</v>
      </c>
      <c r="J137" s="243" t="s">
        <v>23</v>
      </c>
      <c r="K137" s="243" t="s">
        <v>174</v>
      </c>
      <c r="L137" s="244">
        <f>L138+L140+L142</f>
        <v>11297665</v>
      </c>
      <c r="M137" s="153"/>
      <c r="N137" s="153"/>
      <c r="O137" s="153"/>
      <c r="P137" s="153"/>
      <c r="Q137" s="153"/>
      <c r="R137" s="154"/>
      <c r="S137" s="154"/>
      <c r="T137" s="244">
        <f>T138+T140+T142</f>
        <v>11105665</v>
      </c>
      <c r="U137" s="128">
        <f t="shared" si="22"/>
        <v>98.30053378286576</v>
      </c>
    </row>
    <row r="138" spans="1:21" ht="28.5" customHeight="1">
      <c r="A138" s="240"/>
      <c r="B138" s="241"/>
      <c r="C138" s="245" t="s">
        <v>343</v>
      </c>
      <c r="D138" s="235" t="s">
        <v>21</v>
      </c>
      <c r="E138" s="235" t="s">
        <v>172</v>
      </c>
      <c r="F138" s="235" t="s">
        <v>30</v>
      </c>
      <c r="G138" s="235" t="s">
        <v>30</v>
      </c>
      <c r="H138" s="235" t="s">
        <v>344</v>
      </c>
      <c r="I138" s="235" t="s">
        <v>22</v>
      </c>
      <c r="J138" s="235" t="s">
        <v>23</v>
      </c>
      <c r="K138" s="235" t="s">
        <v>174</v>
      </c>
      <c r="L138" s="236">
        <f>L139</f>
        <v>0</v>
      </c>
      <c r="M138" s="153"/>
      <c r="N138" s="153"/>
      <c r="O138" s="153"/>
      <c r="P138" s="153"/>
      <c r="Q138" s="153"/>
      <c r="R138" s="154"/>
      <c r="S138" s="154"/>
      <c r="T138" s="236"/>
      <c r="U138" s="128" t="e">
        <f t="shared" si="22"/>
        <v>#DIV/0!</v>
      </c>
    </row>
    <row r="139" spans="1:21" ht="28.5" customHeight="1">
      <c r="A139" s="240"/>
      <c r="B139" s="241"/>
      <c r="C139" s="246" t="s">
        <v>345</v>
      </c>
      <c r="D139" s="238" t="s">
        <v>139</v>
      </c>
      <c r="E139" s="238" t="s">
        <v>172</v>
      </c>
      <c r="F139" s="238" t="s">
        <v>30</v>
      </c>
      <c r="G139" s="238" t="s">
        <v>30</v>
      </c>
      <c r="H139" s="238" t="s">
        <v>344</v>
      </c>
      <c r="I139" s="238" t="s">
        <v>43</v>
      </c>
      <c r="J139" s="238" t="s">
        <v>23</v>
      </c>
      <c r="K139" s="238" t="s">
        <v>174</v>
      </c>
      <c r="L139" s="239"/>
      <c r="M139" s="153"/>
      <c r="N139" s="153"/>
      <c r="O139" s="153"/>
      <c r="P139" s="153"/>
      <c r="Q139" s="153"/>
      <c r="R139" s="154"/>
      <c r="S139" s="154"/>
      <c r="T139" s="239"/>
      <c r="U139" s="128" t="e">
        <f t="shared" si="22"/>
        <v>#DIV/0!</v>
      </c>
    </row>
    <row r="140" spans="1:21" ht="28.5" customHeight="1">
      <c r="A140" s="240"/>
      <c r="B140" s="241"/>
      <c r="C140" s="245" t="s">
        <v>346</v>
      </c>
      <c r="D140" s="235" t="s">
        <v>21</v>
      </c>
      <c r="E140" s="235" t="s">
        <v>172</v>
      </c>
      <c r="F140" s="235" t="s">
        <v>30</v>
      </c>
      <c r="G140" s="235" t="s">
        <v>30</v>
      </c>
      <c r="H140" s="235" t="s">
        <v>102</v>
      </c>
      <c r="I140" s="235" t="s">
        <v>22</v>
      </c>
      <c r="J140" s="235" t="s">
        <v>23</v>
      </c>
      <c r="K140" s="235" t="s">
        <v>174</v>
      </c>
      <c r="L140" s="236">
        <f>L141</f>
        <v>1934170</v>
      </c>
      <c r="M140" s="153"/>
      <c r="N140" s="153"/>
      <c r="O140" s="153"/>
      <c r="P140" s="153"/>
      <c r="Q140" s="153"/>
      <c r="R140" s="154"/>
      <c r="S140" s="154"/>
      <c r="T140" s="236">
        <f>T141</f>
        <v>1934170</v>
      </c>
      <c r="U140" s="128">
        <f t="shared" si="22"/>
        <v>100</v>
      </c>
    </row>
    <row r="141" spans="1:21" ht="28.5" customHeight="1">
      <c r="A141" s="240"/>
      <c r="B141" s="241"/>
      <c r="C141" s="248" t="s">
        <v>347</v>
      </c>
      <c r="D141" s="238" t="s">
        <v>139</v>
      </c>
      <c r="E141" s="238" t="s">
        <v>172</v>
      </c>
      <c r="F141" s="238" t="s">
        <v>30</v>
      </c>
      <c r="G141" s="238" t="s">
        <v>30</v>
      </c>
      <c r="H141" s="238" t="s">
        <v>102</v>
      </c>
      <c r="I141" s="238" t="s">
        <v>43</v>
      </c>
      <c r="J141" s="238" t="s">
        <v>23</v>
      </c>
      <c r="K141" s="238" t="s">
        <v>174</v>
      </c>
      <c r="L141" s="239">
        <v>1934170</v>
      </c>
      <c r="M141" s="153"/>
      <c r="N141" s="153"/>
      <c r="O141" s="153"/>
      <c r="P141" s="153"/>
      <c r="Q141" s="153"/>
      <c r="R141" s="154"/>
      <c r="S141" s="154"/>
      <c r="T141" s="239">
        <v>1934170</v>
      </c>
      <c r="U141" s="128">
        <f t="shared" si="22"/>
        <v>100</v>
      </c>
    </row>
    <row r="142" spans="1:21" ht="15.75">
      <c r="A142" s="233" t="s">
        <v>304</v>
      </c>
      <c r="B142" s="233"/>
      <c r="C142" s="234" t="s">
        <v>302</v>
      </c>
      <c r="D142" s="235" t="s">
        <v>21</v>
      </c>
      <c r="E142" s="235" t="s">
        <v>172</v>
      </c>
      <c r="F142" s="235" t="s">
        <v>30</v>
      </c>
      <c r="G142" s="235" t="s">
        <v>30</v>
      </c>
      <c r="H142" s="235" t="s">
        <v>179</v>
      </c>
      <c r="I142" s="235" t="s">
        <v>22</v>
      </c>
      <c r="J142" s="235" t="s">
        <v>23</v>
      </c>
      <c r="K142" s="235" t="s">
        <v>174</v>
      </c>
      <c r="L142" s="236">
        <f>L143</f>
        <v>9363495</v>
      </c>
      <c r="M142" s="153"/>
      <c r="N142" s="153"/>
      <c r="O142" s="153"/>
      <c r="P142" s="153"/>
      <c r="Q142" s="153"/>
      <c r="R142" s="154"/>
      <c r="S142" s="154"/>
      <c r="T142" s="236">
        <f>T143</f>
        <v>9171495</v>
      </c>
      <c r="U142" s="128">
        <f t="shared" si="22"/>
        <v>97.94948360628163</v>
      </c>
    </row>
    <row r="143" spans="1:21" ht="15.75">
      <c r="A143" s="231"/>
      <c r="B143" s="232"/>
      <c r="C143" s="237" t="s">
        <v>303</v>
      </c>
      <c r="D143" s="238" t="s">
        <v>139</v>
      </c>
      <c r="E143" s="238" t="s">
        <v>172</v>
      </c>
      <c r="F143" s="238" t="s">
        <v>30</v>
      </c>
      <c r="G143" s="238" t="s">
        <v>30</v>
      </c>
      <c r="H143" s="238" t="s">
        <v>179</v>
      </c>
      <c r="I143" s="238" t="s">
        <v>43</v>
      </c>
      <c r="J143" s="238" t="s">
        <v>23</v>
      </c>
      <c r="K143" s="238" t="s">
        <v>174</v>
      </c>
      <c r="L143" s="239">
        <v>9363495</v>
      </c>
      <c r="M143" s="153"/>
      <c r="N143" s="153"/>
      <c r="O143" s="153"/>
      <c r="P143" s="153"/>
      <c r="Q143" s="153"/>
      <c r="R143" s="154"/>
      <c r="S143" s="154"/>
      <c r="T143" s="239">
        <v>9171495</v>
      </c>
      <c r="U143" s="128">
        <f t="shared" si="22"/>
        <v>97.94948360628163</v>
      </c>
    </row>
    <row r="144" spans="1:21" s="8" customFormat="1" ht="37.5" customHeight="1">
      <c r="A144" s="138" t="s">
        <v>211</v>
      </c>
      <c r="B144" s="138"/>
      <c r="C144" s="139" t="s">
        <v>204</v>
      </c>
      <c r="D144" s="140" t="s">
        <v>21</v>
      </c>
      <c r="E144" s="140" t="s">
        <v>172</v>
      </c>
      <c r="F144" s="140" t="s">
        <v>30</v>
      </c>
      <c r="G144" s="140" t="s">
        <v>49</v>
      </c>
      <c r="H144" s="140" t="s">
        <v>21</v>
      </c>
      <c r="I144" s="140" t="s">
        <v>22</v>
      </c>
      <c r="J144" s="140" t="s">
        <v>23</v>
      </c>
      <c r="K144" s="140" t="s">
        <v>174</v>
      </c>
      <c r="L144" s="142">
        <f>L146+L148+L150+L152+L153+L155+L157+L159+L161</f>
        <v>159694700</v>
      </c>
      <c r="M144" s="143" t="e">
        <f>M160+#REF!</f>
        <v>#REF!</v>
      </c>
      <c r="N144" s="143" t="e">
        <f>N160+#REF!</f>
        <v>#REF!</v>
      </c>
      <c r="O144" s="143" t="e">
        <f>O160+#REF!</f>
        <v>#REF!</v>
      </c>
      <c r="P144" s="143" t="e">
        <f>P160+#REF!</f>
        <v>#REF!</v>
      </c>
      <c r="Q144" s="143" t="e">
        <f>Q160+#REF!</f>
        <v>#REF!</v>
      </c>
      <c r="R144" s="144" t="e">
        <f>R160+#REF!</f>
        <v>#REF!</v>
      </c>
      <c r="S144" s="144" t="e">
        <f>#REF!=SUM(L144:R144)</f>
        <v>#REF!</v>
      </c>
      <c r="T144" s="142">
        <f>T146+T148+T150+T152+T153+T155+T157+T159+T161</f>
        <v>157707600</v>
      </c>
      <c r="U144" s="128">
        <f t="shared" si="22"/>
        <v>98.75568819754193</v>
      </c>
    </row>
    <row r="145" spans="1:21" ht="31.5" hidden="1">
      <c r="A145" s="149"/>
      <c r="B145" s="149"/>
      <c r="C145" s="146" t="s">
        <v>175</v>
      </c>
      <c r="D145" s="151" t="s">
        <v>21</v>
      </c>
      <c r="E145" s="172" t="s">
        <v>172</v>
      </c>
      <c r="F145" s="172" t="s">
        <v>30</v>
      </c>
      <c r="G145" s="172" t="s">
        <v>30</v>
      </c>
      <c r="H145" s="172" t="s">
        <v>176</v>
      </c>
      <c r="I145" s="172" t="s">
        <v>30</v>
      </c>
      <c r="J145" s="172" t="s">
        <v>23</v>
      </c>
      <c r="K145" s="172" t="s">
        <v>174</v>
      </c>
      <c r="L145" s="152"/>
      <c r="M145" s="153"/>
      <c r="N145" s="153"/>
      <c r="O145" s="153"/>
      <c r="P145" s="153"/>
      <c r="Q145" s="153"/>
      <c r="R145" s="154"/>
      <c r="S145" s="154" t="e">
        <f>#REF!=SUM(L145:R145)</f>
        <v>#REF!</v>
      </c>
      <c r="T145" s="152"/>
      <c r="U145" s="128" t="e">
        <f t="shared" si="22"/>
        <v>#DIV/0!</v>
      </c>
    </row>
    <row r="146" spans="1:21" ht="30">
      <c r="A146" s="149"/>
      <c r="B146" s="149"/>
      <c r="C146" s="245" t="s">
        <v>349</v>
      </c>
      <c r="D146" s="235" t="s">
        <v>21</v>
      </c>
      <c r="E146" s="235" t="s">
        <v>172</v>
      </c>
      <c r="F146" s="235" t="s">
        <v>30</v>
      </c>
      <c r="G146" s="235" t="s">
        <v>49</v>
      </c>
      <c r="H146" s="235" t="s">
        <v>350</v>
      </c>
      <c r="I146" s="235" t="s">
        <v>22</v>
      </c>
      <c r="J146" s="235" t="s">
        <v>23</v>
      </c>
      <c r="K146" s="235" t="s">
        <v>174</v>
      </c>
      <c r="L146" s="236">
        <f>L147</f>
        <v>61000</v>
      </c>
      <c r="M146" s="153"/>
      <c r="N146" s="153"/>
      <c r="O146" s="153"/>
      <c r="P146" s="153"/>
      <c r="Q146" s="153"/>
      <c r="R146" s="154"/>
      <c r="S146" s="154"/>
      <c r="T146" s="236">
        <f>T147</f>
        <v>61000</v>
      </c>
      <c r="U146" s="128">
        <f t="shared" si="22"/>
        <v>100</v>
      </c>
    </row>
    <row r="147" spans="1:21" ht="30">
      <c r="A147" s="149"/>
      <c r="B147" s="149"/>
      <c r="C147" s="248" t="s">
        <v>351</v>
      </c>
      <c r="D147" s="260" t="s">
        <v>139</v>
      </c>
      <c r="E147" s="260" t="s">
        <v>172</v>
      </c>
      <c r="F147" s="260" t="s">
        <v>30</v>
      </c>
      <c r="G147" s="260" t="s">
        <v>49</v>
      </c>
      <c r="H147" s="260" t="s">
        <v>350</v>
      </c>
      <c r="I147" s="260" t="s">
        <v>43</v>
      </c>
      <c r="J147" s="260" t="s">
        <v>23</v>
      </c>
      <c r="K147" s="247" t="s">
        <v>174</v>
      </c>
      <c r="L147" s="239">
        <v>61000</v>
      </c>
      <c r="M147" s="153"/>
      <c r="N147" s="153"/>
      <c r="O147" s="153"/>
      <c r="P147" s="153"/>
      <c r="Q147" s="153"/>
      <c r="R147" s="154"/>
      <c r="S147" s="154"/>
      <c r="T147" s="239">
        <v>61000</v>
      </c>
      <c r="U147" s="128">
        <f t="shared" si="22"/>
        <v>100</v>
      </c>
    </row>
    <row r="148" spans="1:21" ht="45">
      <c r="A148" s="149"/>
      <c r="B148" s="149"/>
      <c r="C148" s="261" t="s">
        <v>353</v>
      </c>
      <c r="D148" s="235" t="s">
        <v>21</v>
      </c>
      <c r="E148" s="235" t="s">
        <v>172</v>
      </c>
      <c r="F148" s="235" t="s">
        <v>30</v>
      </c>
      <c r="G148" s="235" t="s">
        <v>49</v>
      </c>
      <c r="H148" s="235" t="s">
        <v>358</v>
      </c>
      <c r="I148" s="235" t="s">
        <v>22</v>
      </c>
      <c r="J148" s="235" t="s">
        <v>23</v>
      </c>
      <c r="K148" s="235" t="s">
        <v>174</v>
      </c>
      <c r="L148" s="236">
        <f>L149</f>
        <v>1100</v>
      </c>
      <c r="M148" s="153"/>
      <c r="N148" s="153"/>
      <c r="O148" s="153"/>
      <c r="P148" s="153"/>
      <c r="Q148" s="153"/>
      <c r="R148" s="154"/>
      <c r="S148" s="154"/>
      <c r="T148" s="236">
        <f>T149</f>
        <v>0</v>
      </c>
      <c r="U148" s="128">
        <f t="shared" si="22"/>
        <v>0</v>
      </c>
    </row>
    <row r="149" spans="1:21" ht="45">
      <c r="A149" s="149"/>
      <c r="B149" s="149"/>
      <c r="C149" s="248" t="s">
        <v>354</v>
      </c>
      <c r="D149" s="247" t="s">
        <v>139</v>
      </c>
      <c r="E149" s="247" t="s">
        <v>172</v>
      </c>
      <c r="F149" s="247" t="s">
        <v>30</v>
      </c>
      <c r="G149" s="247" t="s">
        <v>49</v>
      </c>
      <c r="H149" s="247" t="s">
        <v>358</v>
      </c>
      <c r="I149" s="247" t="s">
        <v>43</v>
      </c>
      <c r="J149" s="247" t="s">
        <v>23</v>
      </c>
      <c r="K149" s="247" t="s">
        <v>174</v>
      </c>
      <c r="L149" s="239">
        <v>1100</v>
      </c>
      <c r="M149" s="153"/>
      <c r="N149" s="153"/>
      <c r="O149" s="153"/>
      <c r="P149" s="153"/>
      <c r="Q149" s="153"/>
      <c r="R149" s="154"/>
      <c r="S149" s="154"/>
      <c r="T149" s="239"/>
      <c r="U149" s="128">
        <f t="shared" si="22"/>
        <v>0</v>
      </c>
    </row>
    <row r="150" spans="1:21" ht="42.75" customHeight="1">
      <c r="A150" s="199" t="s">
        <v>221</v>
      </c>
      <c r="B150" s="149"/>
      <c r="C150" s="203" t="s">
        <v>222</v>
      </c>
      <c r="D150" s="204" t="s">
        <v>21</v>
      </c>
      <c r="E150" s="204" t="s">
        <v>172</v>
      </c>
      <c r="F150" s="204" t="s">
        <v>30</v>
      </c>
      <c r="G150" s="204" t="s">
        <v>49</v>
      </c>
      <c r="H150" s="204" t="s">
        <v>223</v>
      </c>
      <c r="I150" s="204" t="s">
        <v>22</v>
      </c>
      <c r="J150" s="204" t="s">
        <v>23</v>
      </c>
      <c r="K150" s="204" t="s">
        <v>174</v>
      </c>
      <c r="L150" s="205">
        <f>L151</f>
        <v>491600</v>
      </c>
      <c r="M150" s="153"/>
      <c r="N150" s="153"/>
      <c r="O150" s="153"/>
      <c r="P150" s="153"/>
      <c r="Q150" s="153"/>
      <c r="R150" s="154"/>
      <c r="S150" s="154"/>
      <c r="T150" s="205">
        <f>T151</f>
        <v>491600</v>
      </c>
      <c r="U150" s="128">
        <f t="shared" si="22"/>
        <v>100</v>
      </c>
    </row>
    <row r="151" spans="1:21" ht="59.25" customHeight="1">
      <c r="A151" s="149"/>
      <c r="B151" s="149"/>
      <c r="C151" s="206" t="s">
        <v>224</v>
      </c>
      <c r="D151" s="150" t="s">
        <v>139</v>
      </c>
      <c r="E151" s="172" t="s">
        <v>172</v>
      </c>
      <c r="F151" s="172" t="s">
        <v>30</v>
      </c>
      <c r="G151" s="172" t="s">
        <v>49</v>
      </c>
      <c r="H151" s="172" t="s">
        <v>223</v>
      </c>
      <c r="I151" s="172" t="s">
        <v>43</v>
      </c>
      <c r="J151" s="172" t="s">
        <v>23</v>
      </c>
      <c r="K151" s="172" t="s">
        <v>174</v>
      </c>
      <c r="L151" s="152">
        <v>491600</v>
      </c>
      <c r="M151" s="153"/>
      <c r="N151" s="153"/>
      <c r="O151" s="153"/>
      <c r="P151" s="153"/>
      <c r="Q151" s="153"/>
      <c r="R151" s="154"/>
      <c r="S151" s="154"/>
      <c r="T151" s="152">
        <v>491600</v>
      </c>
      <c r="U151" s="128">
        <f t="shared" si="22"/>
        <v>100</v>
      </c>
    </row>
    <row r="152" spans="1:21" ht="42" customHeight="1">
      <c r="A152" s="149"/>
      <c r="B152" s="149"/>
      <c r="C152" s="208" t="s">
        <v>332</v>
      </c>
      <c r="D152" s="249" t="s">
        <v>139</v>
      </c>
      <c r="E152" s="249" t="s">
        <v>172</v>
      </c>
      <c r="F152" s="249" t="s">
        <v>30</v>
      </c>
      <c r="G152" s="249" t="s">
        <v>49</v>
      </c>
      <c r="H152" s="249" t="s">
        <v>35</v>
      </c>
      <c r="I152" s="249" t="s">
        <v>43</v>
      </c>
      <c r="J152" s="249" t="s">
        <v>335</v>
      </c>
      <c r="K152" s="249" t="s">
        <v>174</v>
      </c>
      <c r="L152" s="250">
        <v>2737000</v>
      </c>
      <c r="M152" s="251"/>
      <c r="N152" s="251"/>
      <c r="O152" s="251"/>
      <c r="P152" s="251"/>
      <c r="Q152" s="251"/>
      <c r="R152" s="252"/>
      <c r="S152" s="252"/>
      <c r="T152" s="250">
        <v>2355000</v>
      </c>
      <c r="U152" s="128">
        <f t="shared" si="22"/>
        <v>86.04311289733285</v>
      </c>
    </row>
    <row r="153" spans="1:21" ht="45.75" customHeight="1">
      <c r="A153" s="199" t="s">
        <v>225</v>
      </c>
      <c r="B153" s="149"/>
      <c r="C153" s="203" t="s">
        <v>227</v>
      </c>
      <c r="D153" s="201" t="s">
        <v>21</v>
      </c>
      <c r="E153" s="201" t="s">
        <v>172</v>
      </c>
      <c r="F153" s="201" t="s">
        <v>30</v>
      </c>
      <c r="G153" s="201" t="s">
        <v>49</v>
      </c>
      <c r="H153" s="201" t="s">
        <v>140</v>
      </c>
      <c r="I153" s="201" t="s">
        <v>22</v>
      </c>
      <c r="J153" s="201" t="s">
        <v>23</v>
      </c>
      <c r="K153" s="201" t="s">
        <v>174</v>
      </c>
      <c r="L153" s="202">
        <f>L154</f>
        <v>42211000</v>
      </c>
      <c r="M153" s="153"/>
      <c r="N153" s="153"/>
      <c r="O153" s="153"/>
      <c r="P153" s="153"/>
      <c r="Q153" s="153"/>
      <c r="R153" s="154"/>
      <c r="S153" s="154"/>
      <c r="T153" s="202">
        <f>T154</f>
        <v>41822000</v>
      </c>
      <c r="U153" s="128">
        <f t="shared" si="22"/>
        <v>99.07843926938476</v>
      </c>
    </row>
    <row r="154" spans="1:21" ht="51.75" customHeight="1">
      <c r="A154" s="149"/>
      <c r="B154" s="149"/>
      <c r="C154" s="206" t="s">
        <v>228</v>
      </c>
      <c r="D154" s="147" t="s">
        <v>139</v>
      </c>
      <c r="E154" s="147" t="s">
        <v>172</v>
      </c>
      <c r="F154" s="147" t="s">
        <v>30</v>
      </c>
      <c r="G154" s="147" t="s">
        <v>49</v>
      </c>
      <c r="H154" s="147" t="s">
        <v>140</v>
      </c>
      <c r="I154" s="147" t="s">
        <v>43</v>
      </c>
      <c r="J154" s="147" t="s">
        <v>23</v>
      </c>
      <c r="K154" s="147" t="s">
        <v>174</v>
      </c>
      <c r="L154" s="152">
        <v>42211000</v>
      </c>
      <c r="M154" s="153"/>
      <c r="N154" s="153"/>
      <c r="O154" s="153"/>
      <c r="P154" s="153"/>
      <c r="Q154" s="153"/>
      <c r="R154" s="154"/>
      <c r="S154" s="154"/>
      <c r="T154" s="152">
        <v>41822000</v>
      </c>
      <c r="U154" s="128">
        <f t="shared" si="22"/>
        <v>99.07843926938476</v>
      </c>
    </row>
    <row r="155" spans="1:21" ht="97.5" customHeight="1">
      <c r="A155" s="199" t="s">
        <v>226</v>
      </c>
      <c r="B155" s="149"/>
      <c r="C155" s="200" t="s">
        <v>293</v>
      </c>
      <c r="D155" s="201" t="s">
        <v>21</v>
      </c>
      <c r="E155" s="201" t="s">
        <v>172</v>
      </c>
      <c r="F155" s="201" t="s">
        <v>30</v>
      </c>
      <c r="G155" s="201" t="s">
        <v>49</v>
      </c>
      <c r="H155" s="201" t="s">
        <v>294</v>
      </c>
      <c r="I155" s="201" t="s">
        <v>22</v>
      </c>
      <c r="J155" s="201" t="s">
        <v>23</v>
      </c>
      <c r="K155" s="201" t="s">
        <v>174</v>
      </c>
      <c r="L155" s="202">
        <f>L156</f>
        <v>846000</v>
      </c>
      <c r="M155" s="153"/>
      <c r="N155" s="153"/>
      <c r="O155" s="153"/>
      <c r="P155" s="153"/>
      <c r="Q155" s="153"/>
      <c r="R155" s="154"/>
      <c r="S155" s="154"/>
      <c r="T155" s="202">
        <f>T156</f>
        <v>846000</v>
      </c>
      <c r="U155" s="128">
        <f t="shared" si="22"/>
        <v>100</v>
      </c>
    </row>
    <row r="156" spans="1:21" ht="94.5" customHeight="1">
      <c r="A156" s="149"/>
      <c r="B156" s="149"/>
      <c r="C156" s="181" t="s">
        <v>295</v>
      </c>
      <c r="D156" s="150" t="s">
        <v>139</v>
      </c>
      <c r="E156" s="172" t="s">
        <v>172</v>
      </c>
      <c r="F156" s="172" t="s">
        <v>30</v>
      </c>
      <c r="G156" s="172" t="s">
        <v>49</v>
      </c>
      <c r="H156" s="172" t="s">
        <v>294</v>
      </c>
      <c r="I156" s="172" t="s">
        <v>43</v>
      </c>
      <c r="J156" s="172" t="s">
        <v>23</v>
      </c>
      <c r="K156" s="172" t="s">
        <v>174</v>
      </c>
      <c r="L156" s="152">
        <v>846000</v>
      </c>
      <c r="M156" s="153"/>
      <c r="N156" s="153"/>
      <c r="O156" s="153"/>
      <c r="P156" s="153"/>
      <c r="Q156" s="153"/>
      <c r="R156" s="154"/>
      <c r="S156" s="154"/>
      <c r="T156" s="152">
        <v>846000</v>
      </c>
      <c r="U156" s="128">
        <f aca="true" t="shared" si="31" ref="U156:U175">T156/L156*100</f>
        <v>100</v>
      </c>
    </row>
    <row r="157" spans="1:21" ht="58.5" customHeight="1">
      <c r="A157" s="199" t="s">
        <v>229</v>
      </c>
      <c r="B157" s="149"/>
      <c r="C157" s="208" t="s">
        <v>316</v>
      </c>
      <c r="D157" s="201" t="s">
        <v>21</v>
      </c>
      <c r="E157" s="201" t="s">
        <v>172</v>
      </c>
      <c r="F157" s="201" t="s">
        <v>30</v>
      </c>
      <c r="G157" s="201" t="s">
        <v>49</v>
      </c>
      <c r="H157" s="201" t="s">
        <v>315</v>
      </c>
      <c r="I157" s="201" t="s">
        <v>22</v>
      </c>
      <c r="J157" s="201" t="s">
        <v>23</v>
      </c>
      <c r="K157" s="201" t="s">
        <v>174</v>
      </c>
      <c r="L157" s="207">
        <f>L158</f>
        <v>10477000</v>
      </c>
      <c r="M157" s="153"/>
      <c r="N157" s="153"/>
      <c r="O157" s="153"/>
      <c r="P157" s="153"/>
      <c r="Q157" s="153"/>
      <c r="R157" s="154"/>
      <c r="S157" s="154"/>
      <c r="T157" s="207">
        <f>T158</f>
        <v>9844000</v>
      </c>
      <c r="U157" s="128">
        <f t="shared" si="31"/>
        <v>93.95819413954376</v>
      </c>
    </row>
    <row r="158" spans="1:21" ht="52.5" customHeight="1">
      <c r="A158" s="149"/>
      <c r="B158" s="149"/>
      <c r="C158" s="206" t="s">
        <v>316</v>
      </c>
      <c r="D158" s="209" t="s">
        <v>139</v>
      </c>
      <c r="E158" s="209" t="s">
        <v>172</v>
      </c>
      <c r="F158" s="209" t="s">
        <v>30</v>
      </c>
      <c r="G158" s="209" t="s">
        <v>49</v>
      </c>
      <c r="H158" s="209" t="s">
        <v>315</v>
      </c>
      <c r="I158" s="209" t="s">
        <v>43</v>
      </c>
      <c r="J158" s="209" t="s">
        <v>23</v>
      </c>
      <c r="K158" s="209" t="s">
        <v>174</v>
      </c>
      <c r="L158" s="152">
        <v>10477000</v>
      </c>
      <c r="M158" s="153"/>
      <c r="N158" s="153"/>
      <c r="O158" s="153"/>
      <c r="P158" s="153"/>
      <c r="Q158" s="153"/>
      <c r="R158" s="154"/>
      <c r="S158" s="154"/>
      <c r="T158" s="152">
        <v>9844000</v>
      </c>
      <c r="U158" s="128">
        <f t="shared" si="31"/>
        <v>93.95819413954376</v>
      </c>
    </row>
    <row r="159" spans="1:21" ht="59.25" customHeight="1">
      <c r="A159" s="199" t="s">
        <v>296</v>
      </c>
      <c r="B159" s="199"/>
      <c r="C159" s="210" t="s">
        <v>261</v>
      </c>
      <c r="D159" s="201" t="s">
        <v>21</v>
      </c>
      <c r="E159" s="201" t="s">
        <v>172</v>
      </c>
      <c r="F159" s="201" t="s">
        <v>30</v>
      </c>
      <c r="G159" s="201" t="s">
        <v>49</v>
      </c>
      <c r="H159" s="201" t="s">
        <v>260</v>
      </c>
      <c r="I159" s="201" t="s">
        <v>22</v>
      </c>
      <c r="J159" s="201" t="s">
        <v>23</v>
      </c>
      <c r="K159" s="201" t="s">
        <v>174</v>
      </c>
      <c r="L159" s="202">
        <f>L160</f>
        <v>3490000</v>
      </c>
      <c r="M159" s="153"/>
      <c r="N159" s="153"/>
      <c r="O159" s="153"/>
      <c r="P159" s="153"/>
      <c r="Q159" s="153"/>
      <c r="R159" s="154"/>
      <c r="S159" s="154"/>
      <c r="T159" s="202">
        <f>T160</f>
        <v>3574000</v>
      </c>
      <c r="U159" s="128">
        <f t="shared" si="31"/>
        <v>102.40687679083094</v>
      </c>
    </row>
    <row r="160" spans="1:21" ht="57.75" customHeight="1">
      <c r="A160" s="149"/>
      <c r="B160" s="149"/>
      <c r="C160" s="165" t="s">
        <v>261</v>
      </c>
      <c r="D160" s="150" t="s">
        <v>139</v>
      </c>
      <c r="E160" s="172" t="s">
        <v>172</v>
      </c>
      <c r="F160" s="172" t="s">
        <v>30</v>
      </c>
      <c r="G160" s="172" t="s">
        <v>49</v>
      </c>
      <c r="H160" s="172" t="s">
        <v>260</v>
      </c>
      <c r="I160" s="172" t="s">
        <v>43</v>
      </c>
      <c r="J160" s="172" t="s">
        <v>23</v>
      </c>
      <c r="K160" s="172" t="s">
        <v>174</v>
      </c>
      <c r="L160" s="152">
        <v>3490000</v>
      </c>
      <c r="M160" s="153"/>
      <c r="N160" s="153"/>
      <c r="O160" s="153"/>
      <c r="P160" s="153"/>
      <c r="Q160" s="153"/>
      <c r="R160" s="154"/>
      <c r="S160" s="154" t="e">
        <f>#REF!=SUM(L160:R160)</f>
        <v>#REF!</v>
      </c>
      <c r="T160" s="152">
        <v>3574000</v>
      </c>
      <c r="U160" s="128">
        <f t="shared" si="31"/>
        <v>102.40687679083094</v>
      </c>
    </row>
    <row r="161" spans="1:21" ht="21" customHeight="1">
      <c r="A161" s="233" t="s">
        <v>313</v>
      </c>
      <c r="B161" s="233"/>
      <c r="C161" s="245" t="s">
        <v>299</v>
      </c>
      <c r="D161" s="235" t="s">
        <v>21</v>
      </c>
      <c r="E161" s="235" t="s">
        <v>172</v>
      </c>
      <c r="F161" s="235" t="s">
        <v>30</v>
      </c>
      <c r="G161" s="235" t="s">
        <v>49</v>
      </c>
      <c r="H161" s="235" t="s">
        <v>179</v>
      </c>
      <c r="I161" s="235" t="s">
        <v>22</v>
      </c>
      <c r="J161" s="235" t="s">
        <v>23</v>
      </c>
      <c r="K161" s="235" t="s">
        <v>174</v>
      </c>
      <c r="L161" s="236">
        <f>L162</f>
        <v>99380000</v>
      </c>
      <c r="M161" s="153"/>
      <c r="N161" s="153"/>
      <c r="O161" s="153"/>
      <c r="P161" s="153"/>
      <c r="Q161" s="153"/>
      <c r="R161" s="154"/>
      <c r="S161" s="154"/>
      <c r="T161" s="236">
        <f>T162</f>
        <v>98714000</v>
      </c>
      <c r="U161" s="128">
        <f t="shared" si="31"/>
        <v>99.32984503924331</v>
      </c>
    </row>
    <row r="162" spans="1:21" ht="22.5" customHeight="1">
      <c r="A162" s="232"/>
      <c r="B162" s="232"/>
      <c r="C162" s="246" t="s">
        <v>298</v>
      </c>
      <c r="D162" s="247" t="s">
        <v>139</v>
      </c>
      <c r="E162" s="247" t="s">
        <v>172</v>
      </c>
      <c r="F162" s="247" t="s">
        <v>30</v>
      </c>
      <c r="G162" s="247" t="s">
        <v>49</v>
      </c>
      <c r="H162" s="247" t="s">
        <v>179</v>
      </c>
      <c r="I162" s="247" t="s">
        <v>43</v>
      </c>
      <c r="J162" s="247" t="s">
        <v>23</v>
      </c>
      <c r="K162" s="247" t="s">
        <v>174</v>
      </c>
      <c r="L162" s="239">
        <v>99380000</v>
      </c>
      <c r="M162" s="153"/>
      <c r="N162" s="153"/>
      <c r="O162" s="153"/>
      <c r="P162" s="153"/>
      <c r="Q162" s="153"/>
      <c r="R162" s="154"/>
      <c r="S162" s="154"/>
      <c r="T162" s="239">
        <v>98714000</v>
      </c>
      <c r="U162" s="128">
        <f t="shared" si="31"/>
        <v>99.32984503924331</v>
      </c>
    </row>
    <row r="163" spans="1:21" ht="27.75" customHeight="1">
      <c r="A163" s="138" t="s">
        <v>230</v>
      </c>
      <c r="B163" s="138"/>
      <c r="C163" s="139" t="s">
        <v>231</v>
      </c>
      <c r="D163" s="140" t="s">
        <v>21</v>
      </c>
      <c r="E163" s="140" t="s">
        <v>172</v>
      </c>
      <c r="F163" s="140" t="s">
        <v>30</v>
      </c>
      <c r="G163" s="140" t="s">
        <v>60</v>
      </c>
      <c r="H163" s="140" t="s">
        <v>21</v>
      </c>
      <c r="I163" s="140" t="s">
        <v>22</v>
      </c>
      <c r="J163" s="140" t="s">
        <v>23</v>
      </c>
      <c r="K163" s="140" t="s">
        <v>174</v>
      </c>
      <c r="L163" s="142">
        <f>L164+L166+L168</f>
        <v>1218100</v>
      </c>
      <c r="M163" s="153"/>
      <c r="N163" s="153"/>
      <c r="O163" s="153"/>
      <c r="P163" s="153"/>
      <c r="Q163" s="153"/>
      <c r="R163" s="154"/>
      <c r="S163" s="154"/>
      <c r="T163" s="142">
        <f>T164+T166+T168</f>
        <v>998100</v>
      </c>
      <c r="U163" s="128">
        <f t="shared" si="31"/>
        <v>81.9390854609638</v>
      </c>
    </row>
    <row r="164" spans="1:21" ht="112.5" customHeight="1" hidden="1">
      <c r="A164" s="199" t="s">
        <v>232</v>
      </c>
      <c r="B164" s="138"/>
      <c r="C164" s="211" t="s">
        <v>287</v>
      </c>
      <c r="D164" s="201" t="s">
        <v>21</v>
      </c>
      <c r="E164" s="201" t="s">
        <v>172</v>
      </c>
      <c r="F164" s="201" t="s">
        <v>30</v>
      </c>
      <c r="G164" s="201" t="s">
        <v>60</v>
      </c>
      <c r="H164" s="201" t="s">
        <v>89</v>
      </c>
      <c r="I164" s="201" t="s">
        <v>22</v>
      </c>
      <c r="J164" s="201" t="s">
        <v>23</v>
      </c>
      <c r="K164" s="201" t="s">
        <v>174</v>
      </c>
      <c r="L164" s="205">
        <f>L165</f>
        <v>0</v>
      </c>
      <c r="M164" s="153"/>
      <c r="N164" s="153"/>
      <c r="O164" s="153"/>
      <c r="P164" s="153"/>
      <c r="Q164" s="153"/>
      <c r="R164" s="154"/>
      <c r="S164" s="154"/>
      <c r="T164" s="205">
        <f>T165</f>
        <v>0</v>
      </c>
      <c r="U164" s="128" t="e">
        <f t="shared" si="31"/>
        <v>#DIV/0!</v>
      </c>
    </row>
    <row r="165" spans="1:21" ht="0.75" customHeight="1">
      <c r="A165" s="138"/>
      <c r="B165" s="138"/>
      <c r="C165" s="212" t="s">
        <v>286</v>
      </c>
      <c r="D165" s="150" t="s">
        <v>139</v>
      </c>
      <c r="E165" s="172" t="s">
        <v>172</v>
      </c>
      <c r="F165" s="172" t="s">
        <v>30</v>
      </c>
      <c r="G165" s="172" t="s">
        <v>60</v>
      </c>
      <c r="H165" s="172" t="s">
        <v>89</v>
      </c>
      <c r="I165" s="172" t="s">
        <v>43</v>
      </c>
      <c r="J165" s="172" t="s">
        <v>23</v>
      </c>
      <c r="K165" s="172" t="s">
        <v>174</v>
      </c>
      <c r="L165" s="148">
        <v>0</v>
      </c>
      <c r="M165" s="153"/>
      <c r="N165" s="153"/>
      <c r="O165" s="153"/>
      <c r="P165" s="153"/>
      <c r="Q165" s="153"/>
      <c r="R165" s="154"/>
      <c r="S165" s="154"/>
      <c r="T165" s="148">
        <v>0</v>
      </c>
      <c r="U165" s="128" t="e">
        <f t="shared" si="31"/>
        <v>#DIV/0!</v>
      </c>
    </row>
    <row r="166" spans="1:21" ht="93.75" customHeight="1">
      <c r="A166" s="199" t="s">
        <v>285</v>
      </c>
      <c r="B166" s="149"/>
      <c r="C166" s="203" t="s">
        <v>233</v>
      </c>
      <c r="D166" s="201" t="s">
        <v>21</v>
      </c>
      <c r="E166" s="201" t="s">
        <v>172</v>
      </c>
      <c r="F166" s="201" t="s">
        <v>30</v>
      </c>
      <c r="G166" s="201" t="s">
        <v>60</v>
      </c>
      <c r="H166" s="201" t="s">
        <v>86</v>
      </c>
      <c r="I166" s="201" t="s">
        <v>22</v>
      </c>
      <c r="J166" s="201" t="s">
        <v>23</v>
      </c>
      <c r="K166" s="201" t="s">
        <v>174</v>
      </c>
      <c r="L166" s="205">
        <f>L167</f>
        <v>1158000</v>
      </c>
      <c r="M166" s="153"/>
      <c r="N166" s="153"/>
      <c r="O166" s="153"/>
      <c r="P166" s="153"/>
      <c r="Q166" s="153"/>
      <c r="R166" s="154"/>
      <c r="S166" s="154"/>
      <c r="T166" s="205">
        <f>T167</f>
        <v>938000</v>
      </c>
      <c r="U166" s="128">
        <f t="shared" si="31"/>
        <v>81.00172711571675</v>
      </c>
    </row>
    <row r="167" spans="1:21" ht="69.75" customHeight="1">
      <c r="A167" s="149"/>
      <c r="B167" s="149"/>
      <c r="C167" s="206" t="s">
        <v>234</v>
      </c>
      <c r="D167" s="150" t="s">
        <v>139</v>
      </c>
      <c r="E167" s="172" t="s">
        <v>172</v>
      </c>
      <c r="F167" s="172" t="s">
        <v>30</v>
      </c>
      <c r="G167" s="172" t="s">
        <v>60</v>
      </c>
      <c r="H167" s="172" t="s">
        <v>86</v>
      </c>
      <c r="I167" s="172" t="s">
        <v>43</v>
      </c>
      <c r="J167" s="172" t="s">
        <v>23</v>
      </c>
      <c r="K167" s="172" t="s">
        <v>174</v>
      </c>
      <c r="L167" s="152">
        <v>1158000</v>
      </c>
      <c r="M167" s="153"/>
      <c r="N167" s="153"/>
      <c r="O167" s="153"/>
      <c r="P167" s="153"/>
      <c r="Q167" s="153"/>
      <c r="R167" s="154"/>
      <c r="S167" s="154"/>
      <c r="T167" s="152">
        <v>938000</v>
      </c>
      <c r="U167" s="128">
        <f t="shared" si="31"/>
        <v>81.00172711571675</v>
      </c>
    </row>
    <row r="168" spans="1:21" ht="81" customHeight="1">
      <c r="A168" s="199" t="s">
        <v>339</v>
      </c>
      <c r="B168" s="149"/>
      <c r="C168" s="115" t="s">
        <v>338</v>
      </c>
      <c r="D168" s="201" t="s">
        <v>21</v>
      </c>
      <c r="E168" s="201" t="s">
        <v>172</v>
      </c>
      <c r="F168" s="201" t="s">
        <v>30</v>
      </c>
      <c r="G168" s="201" t="s">
        <v>60</v>
      </c>
      <c r="H168" s="201" t="s">
        <v>259</v>
      </c>
      <c r="I168" s="201" t="s">
        <v>22</v>
      </c>
      <c r="J168" s="201" t="s">
        <v>23</v>
      </c>
      <c r="K168" s="201" t="s">
        <v>174</v>
      </c>
      <c r="L168" s="202">
        <f>L169</f>
        <v>60100</v>
      </c>
      <c r="M168" s="254"/>
      <c r="N168" s="254"/>
      <c r="O168" s="254"/>
      <c r="P168" s="254"/>
      <c r="Q168" s="254"/>
      <c r="R168" s="255"/>
      <c r="S168" s="255"/>
      <c r="T168" s="202">
        <f>T169</f>
        <v>60100</v>
      </c>
      <c r="U168" s="128">
        <f t="shared" si="31"/>
        <v>100</v>
      </c>
    </row>
    <row r="169" spans="1:21" ht="69.75" customHeight="1">
      <c r="A169" s="149"/>
      <c r="B169" s="149"/>
      <c r="C169" s="116" t="s">
        <v>340</v>
      </c>
      <c r="D169" s="150" t="s">
        <v>139</v>
      </c>
      <c r="E169" s="172" t="s">
        <v>172</v>
      </c>
      <c r="F169" s="172" t="s">
        <v>30</v>
      </c>
      <c r="G169" s="172" t="s">
        <v>60</v>
      </c>
      <c r="H169" s="172" t="s">
        <v>259</v>
      </c>
      <c r="I169" s="172" t="s">
        <v>43</v>
      </c>
      <c r="J169" s="172" t="s">
        <v>23</v>
      </c>
      <c r="K169" s="172" t="s">
        <v>174</v>
      </c>
      <c r="L169" s="152">
        <v>60100</v>
      </c>
      <c r="M169" s="153"/>
      <c r="N169" s="153"/>
      <c r="O169" s="153"/>
      <c r="P169" s="153"/>
      <c r="Q169" s="153"/>
      <c r="R169" s="154"/>
      <c r="S169" s="154"/>
      <c r="T169" s="152">
        <v>60100</v>
      </c>
      <c r="U169" s="128">
        <f t="shared" si="31"/>
        <v>100</v>
      </c>
    </row>
    <row r="170" spans="1:21" ht="27.75" customHeight="1">
      <c r="A170" s="240" t="s">
        <v>269</v>
      </c>
      <c r="B170" s="240"/>
      <c r="C170" s="242" t="s">
        <v>310</v>
      </c>
      <c r="D170" s="243" t="s">
        <v>21</v>
      </c>
      <c r="E170" s="243" t="s">
        <v>172</v>
      </c>
      <c r="F170" s="243" t="s">
        <v>30</v>
      </c>
      <c r="G170" s="243" t="s">
        <v>66</v>
      </c>
      <c r="H170" s="243" t="s">
        <v>21</v>
      </c>
      <c r="I170" s="243" t="s">
        <v>22</v>
      </c>
      <c r="J170" s="243" t="s">
        <v>23</v>
      </c>
      <c r="K170" s="243" t="s">
        <v>174</v>
      </c>
      <c r="L170" s="244">
        <f>L171</f>
        <v>3643372</v>
      </c>
      <c r="M170" s="153"/>
      <c r="N170" s="153"/>
      <c r="O170" s="153"/>
      <c r="P170" s="153"/>
      <c r="Q170" s="153"/>
      <c r="R170" s="154"/>
      <c r="S170" s="154"/>
      <c r="T170" s="244">
        <f>T171</f>
        <v>3643372</v>
      </c>
      <c r="U170" s="128">
        <f t="shared" si="31"/>
        <v>100</v>
      </c>
    </row>
    <row r="171" spans="1:21" ht="40.5" customHeight="1">
      <c r="A171" s="232"/>
      <c r="B171" s="232"/>
      <c r="C171" s="248" t="s">
        <v>311</v>
      </c>
      <c r="D171" s="247" t="s">
        <v>139</v>
      </c>
      <c r="E171" s="247" t="s">
        <v>172</v>
      </c>
      <c r="F171" s="247" t="s">
        <v>30</v>
      </c>
      <c r="G171" s="247" t="s">
        <v>66</v>
      </c>
      <c r="H171" s="247" t="s">
        <v>312</v>
      </c>
      <c r="I171" s="247" t="s">
        <v>43</v>
      </c>
      <c r="J171" s="247" t="s">
        <v>23</v>
      </c>
      <c r="K171" s="247" t="s">
        <v>174</v>
      </c>
      <c r="L171" s="239">
        <v>3643372</v>
      </c>
      <c r="M171" s="153"/>
      <c r="N171" s="153"/>
      <c r="O171" s="153"/>
      <c r="P171" s="153"/>
      <c r="Q171" s="153"/>
      <c r="R171" s="154"/>
      <c r="S171" s="154"/>
      <c r="T171" s="239">
        <v>3643372</v>
      </c>
      <c r="U171" s="128">
        <f t="shared" si="31"/>
        <v>100</v>
      </c>
    </row>
    <row r="172" spans="1:21" ht="27" customHeight="1">
      <c r="A172" s="166" t="s">
        <v>269</v>
      </c>
      <c r="B172" s="138"/>
      <c r="C172" s="139" t="s">
        <v>270</v>
      </c>
      <c r="D172" s="140" t="s">
        <v>21</v>
      </c>
      <c r="E172" s="140" t="s">
        <v>172</v>
      </c>
      <c r="F172" s="140" t="s">
        <v>62</v>
      </c>
      <c r="G172" s="140" t="s">
        <v>22</v>
      </c>
      <c r="H172" s="140" t="s">
        <v>21</v>
      </c>
      <c r="I172" s="140" t="s">
        <v>22</v>
      </c>
      <c r="J172" s="140" t="s">
        <v>23</v>
      </c>
      <c r="K172" s="140" t="s">
        <v>166</v>
      </c>
      <c r="L172" s="142">
        <f>L173</f>
        <v>1404000</v>
      </c>
      <c r="M172" s="213"/>
      <c r="N172" s="213"/>
      <c r="O172" s="213"/>
      <c r="P172" s="213"/>
      <c r="Q172" s="213"/>
      <c r="R172" s="214"/>
      <c r="S172" s="214"/>
      <c r="T172" s="142">
        <f>T173</f>
        <v>948060.01</v>
      </c>
      <c r="U172" s="128">
        <f t="shared" si="31"/>
        <v>67.52564173789175</v>
      </c>
    </row>
    <row r="173" spans="1:21" ht="39" customHeight="1">
      <c r="A173" s="166"/>
      <c r="B173" s="138"/>
      <c r="C173" s="181" t="s">
        <v>271</v>
      </c>
      <c r="D173" s="147" t="s">
        <v>21</v>
      </c>
      <c r="E173" s="147" t="s">
        <v>172</v>
      </c>
      <c r="F173" s="147" t="s">
        <v>62</v>
      </c>
      <c r="G173" s="147" t="s">
        <v>43</v>
      </c>
      <c r="H173" s="147" t="s">
        <v>21</v>
      </c>
      <c r="I173" s="147" t="s">
        <v>43</v>
      </c>
      <c r="J173" s="147" t="s">
        <v>23</v>
      </c>
      <c r="K173" s="147" t="s">
        <v>166</v>
      </c>
      <c r="L173" s="148">
        <v>1404000</v>
      </c>
      <c r="M173" s="213"/>
      <c r="N173" s="213"/>
      <c r="O173" s="213"/>
      <c r="P173" s="213"/>
      <c r="Q173" s="213"/>
      <c r="R173" s="214"/>
      <c r="S173" s="214"/>
      <c r="T173" s="148">
        <v>948060.01</v>
      </c>
      <c r="U173" s="128">
        <f t="shared" si="31"/>
        <v>67.52564173789175</v>
      </c>
    </row>
    <row r="174" spans="1:21" ht="20.25" customHeight="1" thickBot="1">
      <c r="A174" s="215"/>
      <c r="B174" s="216"/>
      <c r="C174" s="217"/>
      <c r="D174" s="218"/>
      <c r="E174" s="218"/>
      <c r="F174" s="218"/>
      <c r="G174" s="218"/>
      <c r="H174" s="218"/>
      <c r="I174" s="218"/>
      <c r="J174" s="218"/>
      <c r="K174" s="218"/>
      <c r="L174" s="219"/>
      <c r="M174" s="213"/>
      <c r="N174" s="213"/>
      <c r="O174" s="213"/>
      <c r="P174" s="213"/>
      <c r="Q174" s="213"/>
      <c r="R174" s="214"/>
      <c r="S174" s="214"/>
      <c r="T174" s="219"/>
      <c r="U174" s="128"/>
    </row>
    <row r="175" spans="1:21" s="11" customFormat="1" ht="30" customHeight="1" thickBot="1">
      <c r="A175" s="220"/>
      <c r="B175" s="221"/>
      <c r="C175" s="222" t="s">
        <v>177</v>
      </c>
      <c r="D175" s="223"/>
      <c r="E175" s="223"/>
      <c r="F175" s="223"/>
      <c r="G175" s="223"/>
      <c r="H175" s="223"/>
      <c r="I175" s="223"/>
      <c r="J175" s="223"/>
      <c r="K175" s="223"/>
      <c r="L175" s="224">
        <f>L8+L132</f>
        <v>349835000</v>
      </c>
      <c r="M175" s="225" t="e">
        <f>#REF!+M132+M8</f>
        <v>#REF!</v>
      </c>
      <c r="N175" s="129" t="e">
        <f>#REF!+N132+N8</f>
        <v>#REF!</v>
      </c>
      <c r="O175" s="129" t="e">
        <f>#REF!+O132+O8</f>
        <v>#REF!</v>
      </c>
      <c r="P175" s="129" t="e">
        <f>#REF!+P132+P8</f>
        <v>#REF!</v>
      </c>
      <c r="Q175" s="129" t="e">
        <f>#REF!+Q132+Q8</f>
        <v>#REF!</v>
      </c>
      <c r="R175" s="129" t="e">
        <f>#REF!+R132+R8</f>
        <v>#REF!</v>
      </c>
      <c r="S175" s="129" t="e">
        <f>#REF!=SUM(L175:R175)</f>
        <v>#REF!</v>
      </c>
      <c r="T175" s="224">
        <f>T8+T132</f>
        <v>336603350.3</v>
      </c>
      <c r="U175" s="128">
        <f t="shared" si="31"/>
        <v>96.21774559435163</v>
      </c>
    </row>
    <row r="176" spans="3:21" ht="15.75">
      <c r="C176" s="4"/>
      <c r="F176" s="106"/>
      <c r="G176" s="106"/>
      <c r="L176" s="118"/>
      <c r="T176" s="118"/>
      <c r="U176" s="3"/>
    </row>
    <row r="177" spans="3:21" ht="15.75">
      <c r="C177" s="4"/>
      <c r="F177" s="106"/>
      <c r="G177" s="106"/>
      <c r="L177" s="118"/>
      <c r="T177" s="118"/>
      <c r="U177" s="3"/>
    </row>
    <row r="178" spans="3:21" ht="15.75">
      <c r="C178" s="4"/>
      <c r="F178" s="106"/>
      <c r="G178" s="106"/>
      <c r="L178" s="118"/>
      <c r="T178" s="118"/>
      <c r="U178" s="3"/>
    </row>
    <row r="179" spans="3:21" ht="15.75">
      <c r="C179" s="4"/>
      <c r="F179" s="106"/>
      <c r="G179" s="106"/>
      <c r="L179" s="118"/>
      <c r="T179" s="118"/>
      <c r="U179" s="3"/>
    </row>
    <row r="180" spans="3:21" ht="15.75">
      <c r="C180" s="4"/>
      <c r="F180" s="106"/>
      <c r="L180" s="118"/>
      <c r="T180" s="118"/>
      <c r="U180" s="3"/>
    </row>
    <row r="181" spans="3:21" ht="15.75">
      <c r="C181" s="4"/>
      <c r="F181" s="106"/>
      <c r="L181" s="118"/>
      <c r="T181" s="118"/>
      <c r="U181" s="3"/>
    </row>
    <row r="182" spans="3:21" ht="15.75">
      <c r="C182" s="4"/>
      <c r="F182" s="106"/>
      <c r="L182" s="118"/>
      <c r="T182" s="118"/>
      <c r="U182" s="3"/>
    </row>
    <row r="183" spans="6:21" ht="15.75">
      <c r="F183" s="106"/>
      <c r="L183" s="118"/>
      <c r="T183" s="118"/>
      <c r="U183" s="3"/>
    </row>
    <row r="184" spans="12:21" ht="15.75">
      <c r="L184" s="118"/>
      <c r="T184" s="118"/>
      <c r="U184" s="3"/>
    </row>
    <row r="185" spans="12:21" ht="15.75">
      <c r="L185" s="118"/>
      <c r="T185" s="118"/>
      <c r="U185" s="3"/>
    </row>
    <row r="186" spans="12:21" ht="15.75">
      <c r="L186" s="118"/>
      <c r="T186" s="118"/>
      <c r="U186" s="3"/>
    </row>
    <row r="187" spans="12:21" ht="15.75">
      <c r="L187" s="118"/>
      <c r="T187" s="118"/>
      <c r="U187" s="3"/>
    </row>
    <row r="188" spans="12:21" ht="15.75">
      <c r="L188" s="118"/>
      <c r="T188" s="118"/>
      <c r="U188" s="3"/>
    </row>
    <row r="189" spans="20:21" ht="15.75">
      <c r="T189" s="3"/>
      <c r="U189" s="3"/>
    </row>
  </sheetData>
  <mergeCells count="14">
    <mergeCell ref="R6:R7"/>
    <mergeCell ref="S6:S7"/>
    <mergeCell ref="T6:T7"/>
    <mergeCell ref="U6:U7"/>
    <mergeCell ref="A4:S4"/>
    <mergeCell ref="A6:A7"/>
    <mergeCell ref="C6:C7"/>
    <mergeCell ref="D6:K6"/>
    <mergeCell ref="L6:L7"/>
    <mergeCell ref="M6:M7"/>
    <mergeCell ref="N6:N7"/>
    <mergeCell ref="O6:O7"/>
    <mergeCell ref="P6:P7"/>
    <mergeCell ref="Q6:Q7"/>
  </mergeCells>
  <printOptions/>
  <pageMargins left="0.75" right="0.75" top="0.5" bottom="0.23" header="0.5" footer="0.24"/>
  <pageSetup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dimension ref="A1:U122"/>
  <sheetViews>
    <sheetView workbookViewId="0" topLeftCell="D106">
      <selection activeCell="T105" sqref="T105"/>
    </sheetView>
  </sheetViews>
  <sheetFormatPr defaultColWidth="9.00390625" defaultRowHeight="12.75"/>
  <cols>
    <col min="1" max="1" width="8.375" style="1" customWidth="1"/>
    <col min="2" max="2" width="0.875" style="2" hidden="1" customWidth="1"/>
    <col min="3" max="3" width="69.125" style="1" customWidth="1"/>
    <col min="4" max="4" width="8.25390625" style="4" customWidth="1"/>
    <col min="5" max="5" width="7.625" style="4" customWidth="1"/>
    <col min="6" max="6" width="9.875" style="4" customWidth="1"/>
    <col min="7" max="7" width="8.125" style="4" customWidth="1"/>
    <col min="8" max="8" width="9.00390625" style="4" customWidth="1"/>
    <col min="9" max="9" width="7.00390625" style="4" customWidth="1"/>
    <col min="10" max="10" width="12.25390625" style="4" customWidth="1"/>
    <col min="11" max="11" width="8.875" style="4" customWidth="1"/>
    <col min="12" max="12" width="22.125" style="3" customWidth="1"/>
    <col min="13" max="14" width="0.12890625" style="3" hidden="1" customWidth="1"/>
    <col min="15" max="16" width="0.2421875" style="3" hidden="1" customWidth="1"/>
    <col min="17" max="17" width="13.125" style="3" hidden="1" customWidth="1"/>
    <col min="18" max="18" width="0.12890625" style="3" hidden="1" customWidth="1"/>
    <col min="19" max="19" width="7.375" style="3" hidden="1" customWidth="1"/>
    <col min="20" max="20" width="19.75390625" style="1" customWidth="1"/>
    <col min="21" max="21" width="17.125" style="1" customWidth="1"/>
    <col min="22" max="16384" width="9.125" style="1" customWidth="1"/>
  </cols>
  <sheetData>
    <row r="1" spans="8:12" ht="15.75">
      <c r="H1" s="119"/>
      <c r="I1" s="119"/>
      <c r="J1" s="119"/>
      <c r="K1" s="119"/>
      <c r="L1" s="119"/>
    </row>
    <row r="2" spans="1:19" ht="16.5" customHeight="1">
      <c r="A2" s="265" t="s">
        <v>288</v>
      </c>
      <c r="B2" s="265"/>
      <c r="C2" s="265"/>
      <c r="D2" s="265"/>
      <c r="E2" s="265"/>
      <c r="F2" s="265"/>
      <c r="G2" s="265"/>
      <c r="H2" s="265"/>
      <c r="I2" s="265"/>
      <c r="J2" s="265"/>
      <c r="K2" s="265"/>
      <c r="L2" s="265"/>
      <c r="M2" s="265"/>
      <c r="N2" s="265"/>
      <c r="O2" s="265"/>
      <c r="P2" s="265"/>
      <c r="Q2" s="265"/>
      <c r="R2" s="265"/>
      <c r="S2" s="265"/>
    </row>
    <row r="3" spans="12:19" ht="16.5" customHeight="1">
      <c r="L3" s="120" t="s">
        <v>283</v>
      </c>
      <c r="M3" s="120"/>
      <c r="N3" s="120"/>
      <c r="O3" s="120"/>
      <c r="P3" s="120"/>
      <c r="Q3" s="120"/>
      <c r="R3" s="120"/>
      <c r="S3" s="120" t="s">
        <v>0</v>
      </c>
    </row>
    <row r="4" spans="1:21" s="5" customFormat="1" ht="42.75" customHeight="1">
      <c r="A4" s="266" t="s">
        <v>1</v>
      </c>
      <c r="B4" s="121"/>
      <c r="C4" s="268" t="s">
        <v>2</v>
      </c>
      <c r="D4" s="270" t="s">
        <v>3</v>
      </c>
      <c r="E4" s="271"/>
      <c r="F4" s="271"/>
      <c r="G4" s="271"/>
      <c r="H4" s="271"/>
      <c r="I4" s="271"/>
      <c r="J4" s="271"/>
      <c r="K4" s="272"/>
      <c r="L4" s="273" t="s">
        <v>290</v>
      </c>
      <c r="M4" s="273" t="s">
        <v>5</v>
      </c>
      <c r="N4" s="273" t="s">
        <v>6</v>
      </c>
      <c r="O4" s="273" t="s">
        <v>7</v>
      </c>
      <c r="P4" s="273" t="s">
        <v>8</v>
      </c>
      <c r="Q4" s="273" t="s">
        <v>9</v>
      </c>
      <c r="R4" s="273"/>
      <c r="S4" s="273" t="s">
        <v>10</v>
      </c>
      <c r="T4" s="273" t="s">
        <v>291</v>
      </c>
      <c r="U4" s="273" t="s">
        <v>292</v>
      </c>
    </row>
    <row r="5" spans="1:21" s="5" customFormat="1" ht="63">
      <c r="A5" s="267"/>
      <c r="B5" s="122"/>
      <c r="C5" s="269"/>
      <c r="D5" s="123" t="s">
        <v>11</v>
      </c>
      <c r="E5" s="123" t="s">
        <v>12</v>
      </c>
      <c r="F5" s="123" t="s">
        <v>13</v>
      </c>
      <c r="G5" s="123" t="s">
        <v>14</v>
      </c>
      <c r="H5" s="123" t="s">
        <v>15</v>
      </c>
      <c r="I5" s="123" t="s">
        <v>16</v>
      </c>
      <c r="J5" s="123" t="s">
        <v>17</v>
      </c>
      <c r="K5" s="123" t="s">
        <v>18</v>
      </c>
      <c r="L5" s="274"/>
      <c r="M5" s="274"/>
      <c r="N5" s="274"/>
      <c r="O5" s="274"/>
      <c r="P5" s="274"/>
      <c r="Q5" s="274"/>
      <c r="R5" s="274"/>
      <c r="S5" s="274"/>
      <c r="T5" s="274"/>
      <c r="U5" s="274"/>
    </row>
    <row r="6" spans="1:21" s="6" customFormat="1" ht="26.25" customHeight="1">
      <c r="A6" s="124" t="s">
        <v>19</v>
      </c>
      <c r="B6" s="124"/>
      <c r="C6" s="20" t="s">
        <v>20</v>
      </c>
      <c r="D6" s="21" t="s">
        <v>21</v>
      </c>
      <c r="E6" s="21">
        <v>1</v>
      </c>
      <c r="F6" s="21" t="s">
        <v>22</v>
      </c>
      <c r="G6" s="22" t="s">
        <v>22</v>
      </c>
      <c r="H6" s="22" t="s">
        <v>21</v>
      </c>
      <c r="I6" s="22" t="s">
        <v>22</v>
      </c>
      <c r="J6" s="22" t="s">
        <v>23</v>
      </c>
      <c r="K6" s="22" t="s">
        <v>21</v>
      </c>
      <c r="L6" s="23">
        <f>L7+L15+L18+L24+L31+L37+L39+L44+L50+L65</f>
        <v>112180410</v>
      </c>
      <c r="M6" s="129" t="e">
        <f>M7+M15+#REF!+M18+#REF!+M31+M37+M44+M39+M50+#REF!+M65</f>
        <v>#REF!</v>
      </c>
      <c r="N6" s="129" t="e">
        <f>N7+N15+#REF!+N18+#REF!+N31+N37+N44+N39+N50+#REF!+N65</f>
        <v>#REF!</v>
      </c>
      <c r="O6" s="129" t="e">
        <f>O7+O15+#REF!+O18+#REF!+O31+O37+O39+O50+#REF!</f>
        <v>#REF!</v>
      </c>
      <c r="P6" s="129" t="e">
        <f>P7+P15+#REF!+P18+#REF!+P31+P37+P44+P39+P50+#REF!+P65</f>
        <v>#REF!</v>
      </c>
      <c r="Q6" s="129" t="e">
        <f>Q7+Q15+#REF!+Q18+#REF!+Q31+Q37+Q44+Q39+Q50+#REF!+Q65</f>
        <v>#REF!</v>
      </c>
      <c r="R6" s="129" t="e">
        <f>R7+R15+#REF!+R18+#REF!+R31+R37+R44+R39+R50+#REF!+R65</f>
        <v>#REF!</v>
      </c>
      <c r="S6" s="130" t="e">
        <f>#REF!=SUM(L6:R6)</f>
        <v>#REF!</v>
      </c>
      <c r="T6" s="23">
        <f>T7+T15+T18+T24+T31+T37+T39+T44+T50+T65</f>
        <v>110199152</v>
      </c>
      <c r="U6" s="128">
        <f>U7+U15+U18+U24+U31+U37+U39+U44+U50+U65</f>
        <v>-1981258</v>
      </c>
    </row>
    <row r="7" spans="1:21" s="7" customFormat="1" ht="23.25" customHeight="1">
      <c r="A7" s="131" t="s">
        <v>24</v>
      </c>
      <c r="B7" s="131"/>
      <c r="C7" s="27" t="s">
        <v>25</v>
      </c>
      <c r="D7" s="28" t="s">
        <v>21</v>
      </c>
      <c r="E7" s="28">
        <v>1</v>
      </c>
      <c r="F7" s="28" t="s">
        <v>26</v>
      </c>
      <c r="G7" s="29" t="s">
        <v>22</v>
      </c>
      <c r="H7" s="29" t="s">
        <v>21</v>
      </c>
      <c r="I7" s="29" t="s">
        <v>22</v>
      </c>
      <c r="J7" s="29" t="s">
        <v>23</v>
      </c>
      <c r="K7" s="29" t="s">
        <v>21</v>
      </c>
      <c r="L7" s="30">
        <f>L8</f>
        <v>58056000</v>
      </c>
      <c r="M7" s="136" t="e">
        <f aca="true" t="shared" si="0" ref="M7:R7">M8</f>
        <v>#REF!</v>
      </c>
      <c r="N7" s="136" t="e">
        <f t="shared" si="0"/>
        <v>#REF!</v>
      </c>
      <c r="O7" s="136" t="e">
        <f t="shared" si="0"/>
        <v>#REF!</v>
      </c>
      <c r="P7" s="136" t="e">
        <f t="shared" si="0"/>
        <v>#REF!</v>
      </c>
      <c r="Q7" s="136" t="e">
        <f t="shared" si="0"/>
        <v>#REF!</v>
      </c>
      <c r="R7" s="137" t="e">
        <f t="shared" si="0"/>
        <v>#REF!</v>
      </c>
      <c r="S7" s="137" t="e">
        <f>#REF!=SUM(L7:R7)</f>
        <v>#REF!</v>
      </c>
      <c r="T7" s="30">
        <f>T8</f>
        <v>58056000</v>
      </c>
      <c r="U7" s="135">
        <f>U8</f>
        <v>0</v>
      </c>
    </row>
    <row r="8" spans="1:21" s="8" customFormat="1" ht="28.5" customHeight="1">
      <c r="A8" s="138" t="s">
        <v>27</v>
      </c>
      <c r="B8" s="138"/>
      <c r="C8" s="34" t="s">
        <v>28</v>
      </c>
      <c r="D8" s="35" t="s">
        <v>29</v>
      </c>
      <c r="E8" s="36">
        <v>1</v>
      </c>
      <c r="F8" s="36" t="s">
        <v>26</v>
      </c>
      <c r="G8" s="35" t="s">
        <v>30</v>
      </c>
      <c r="H8" s="35" t="s">
        <v>21</v>
      </c>
      <c r="I8" s="35" t="s">
        <v>26</v>
      </c>
      <c r="J8" s="35" t="s">
        <v>23</v>
      </c>
      <c r="K8" s="35" t="s">
        <v>31</v>
      </c>
      <c r="L8" s="37">
        <f>L9+L10+L13+L14</f>
        <v>58056000</v>
      </c>
      <c r="M8" s="143" t="e">
        <f>#REF!+M10+M13+M14</f>
        <v>#REF!</v>
      </c>
      <c r="N8" s="143" t="e">
        <f>#REF!+N10+N13+N14</f>
        <v>#REF!</v>
      </c>
      <c r="O8" s="143" t="e">
        <f>#REF!+O10+O13+O14</f>
        <v>#REF!</v>
      </c>
      <c r="P8" s="143" t="e">
        <f>#REF!+P10+P13+P14</f>
        <v>#REF!</v>
      </c>
      <c r="Q8" s="143" t="e">
        <f>#REF!+Q10+Q13+Q14</f>
        <v>#REF!</v>
      </c>
      <c r="R8" s="144" t="e">
        <f>#REF!+R10+R13+R14</f>
        <v>#REF!</v>
      </c>
      <c r="S8" s="144" t="e">
        <f>#REF!=SUM(L8:R8)</f>
        <v>#REF!</v>
      </c>
      <c r="T8" s="37">
        <f>T9+T10+T13+T14</f>
        <v>58056000</v>
      </c>
      <c r="U8" s="142">
        <f>U9+U10+U13+U14</f>
        <v>0</v>
      </c>
    </row>
    <row r="9" spans="1:21" s="8" customFormat="1" ht="40.5" customHeight="1">
      <c r="A9" s="145" t="s">
        <v>212</v>
      </c>
      <c r="B9" s="138"/>
      <c r="C9" s="41" t="s">
        <v>238</v>
      </c>
      <c r="D9" s="50" t="s">
        <v>29</v>
      </c>
      <c r="E9" s="50" t="s">
        <v>38</v>
      </c>
      <c r="F9" s="50" t="s">
        <v>26</v>
      </c>
      <c r="G9" s="50" t="s">
        <v>30</v>
      </c>
      <c r="H9" s="50" t="s">
        <v>32</v>
      </c>
      <c r="I9" s="50" t="s">
        <v>26</v>
      </c>
      <c r="J9" s="50" t="s">
        <v>23</v>
      </c>
      <c r="K9" s="50" t="s">
        <v>31</v>
      </c>
      <c r="L9" s="51">
        <v>35000</v>
      </c>
      <c r="M9" s="143"/>
      <c r="N9" s="143"/>
      <c r="O9" s="143"/>
      <c r="P9" s="143"/>
      <c r="Q9" s="143"/>
      <c r="R9" s="144"/>
      <c r="S9" s="144"/>
      <c r="T9" s="51">
        <v>35000</v>
      </c>
      <c r="U9" s="148">
        <f aca="true" t="shared" si="1" ref="U9:U14">T9-L9</f>
        <v>0</v>
      </c>
    </row>
    <row r="10" spans="1:21" ht="60" customHeight="1">
      <c r="A10" s="145" t="s">
        <v>192</v>
      </c>
      <c r="B10" s="149"/>
      <c r="C10" s="41" t="s">
        <v>33</v>
      </c>
      <c r="D10" s="42" t="s">
        <v>29</v>
      </c>
      <c r="E10" s="43">
        <v>1</v>
      </c>
      <c r="F10" s="43" t="s">
        <v>26</v>
      </c>
      <c r="G10" s="42" t="s">
        <v>30</v>
      </c>
      <c r="H10" s="42" t="s">
        <v>34</v>
      </c>
      <c r="I10" s="42" t="s">
        <v>26</v>
      </c>
      <c r="J10" s="42" t="s">
        <v>23</v>
      </c>
      <c r="K10" s="42" t="s">
        <v>31</v>
      </c>
      <c r="L10" s="44">
        <f>L11+L12</f>
        <v>57980000</v>
      </c>
      <c r="M10" s="153">
        <f aca="true" t="shared" si="2" ref="M10:R10">SUM(M11:M12)</f>
        <v>10201</v>
      </c>
      <c r="N10" s="153">
        <f t="shared" si="2"/>
        <v>1327</v>
      </c>
      <c r="O10" s="153">
        <f t="shared" si="2"/>
        <v>1996</v>
      </c>
      <c r="P10" s="153">
        <f t="shared" si="2"/>
        <v>1647</v>
      </c>
      <c r="Q10" s="153">
        <f t="shared" si="2"/>
        <v>262</v>
      </c>
      <c r="R10" s="154">
        <f t="shared" si="2"/>
        <v>0</v>
      </c>
      <c r="S10" s="154" t="e">
        <f>#REF!=SUM(L10:R10)</f>
        <v>#REF!</v>
      </c>
      <c r="T10" s="44">
        <f>T11+T12</f>
        <v>57979000</v>
      </c>
      <c r="U10" s="148">
        <f t="shared" si="1"/>
        <v>-1000</v>
      </c>
    </row>
    <row r="11" spans="1:21" ht="125.25" customHeight="1">
      <c r="A11" s="145" t="s">
        <v>193</v>
      </c>
      <c r="B11" s="149"/>
      <c r="C11" s="86" t="s">
        <v>209</v>
      </c>
      <c r="D11" s="42" t="s">
        <v>29</v>
      </c>
      <c r="E11" s="43">
        <v>1</v>
      </c>
      <c r="F11" s="43" t="s">
        <v>26</v>
      </c>
      <c r="G11" s="42" t="s">
        <v>30</v>
      </c>
      <c r="H11" s="42" t="s">
        <v>35</v>
      </c>
      <c r="I11" s="42" t="s">
        <v>26</v>
      </c>
      <c r="J11" s="42" t="s">
        <v>23</v>
      </c>
      <c r="K11" s="42" t="s">
        <v>31</v>
      </c>
      <c r="L11" s="44">
        <v>57946000</v>
      </c>
      <c r="M11" s="153">
        <v>10201</v>
      </c>
      <c r="N11" s="153">
        <v>1327</v>
      </c>
      <c r="O11" s="153">
        <v>1996</v>
      </c>
      <c r="P11" s="153">
        <v>1647</v>
      </c>
      <c r="Q11" s="153">
        <v>262</v>
      </c>
      <c r="R11" s="154">
        <v>0</v>
      </c>
      <c r="S11" s="154" t="e">
        <f>#REF!=SUM(L11:R11)</f>
        <v>#REF!</v>
      </c>
      <c r="T11" s="44">
        <v>57941000</v>
      </c>
      <c r="U11" s="148">
        <f t="shared" si="1"/>
        <v>-5000</v>
      </c>
    </row>
    <row r="12" spans="1:21" ht="100.5" customHeight="1">
      <c r="A12" s="145" t="s">
        <v>194</v>
      </c>
      <c r="B12" s="149"/>
      <c r="C12" s="86" t="s">
        <v>210</v>
      </c>
      <c r="D12" s="42" t="s">
        <v>29</v>
      </c>
      <c r="E12" s="43">
        <v>1</v>
      </c>
      <c r="F12" s="43" t="s">
        <v>26</v>
      </c>
      <c r="G12" s="42" t="s">
        <v>30</v>
      </c>
      <c r="H12" s="42" t="s">
        <v>36</v>
      </c>
      <c r="I12" s="42" t="s">
        <v>26</v>
      </c>
      <c r="J12" s="42" t="s">
        <v>23</v>
      </c>
      <c r="K12" s="42" t="s">
        <v>31</v>
      </c>
      <c r="L12" s="44">
        <v>34000</v>
      </c>
      <c r="M12" s="153"/>
      <c r="N12" s="153"/>
      <c r="O12" s="153"/>
      <c r="P12" s="153"/>
      <c r="Q12" s="153"/>
      <c r="R12" s="154"/>
      <c r="S12" s="154" t="e">
        <f>#REF!=SUM(L12:R12)</f>
        <v>#REF!</v>
      </c>
      <c r="T12" s="44">
        <v>38000</v>
      </c>
      <c r="U12" s="148">
        <f t="shared" si="1"/>
        <v>4000</v>
      </c>
    </row>
    <row r="13" spans="1:21" ht="36.75" customHeight="1">
      <c r="A13" s="145" t="s">
        <v>195</v>
      </c>
      <c r="B13" s="149"/>
      <c r="C13" s="41" t="s">
        <v>37</v>
      </c>
      <c r="D13" s="42" t="s">
        <v>29</v>
      </c>
      <c r="E13" s="42" t="s">
        <v>38</v>
      </c>
      <c r="F13" s="42" t="s">
        <v>26</v>
      </c>
      <c r="G13" s="42" t="s">
        <v>30</v>
      </c>
      <c r="H13" s="42" t="s">
        <v>39</v>
      </c>
      <c r="I13" s="42" t="s">
        <v>26</v>
      </c>
      <c r="J13" s="42" t="s">
        <v>23</v>
      </c>
      <c r="K13" s="42" t="s">
        <v>31</v>
      </c>
      <c r="L13" s="44">
        <v>40000</v>
      </c>
      <c r="M13" s="153"/>
      <c r="N13" s="153"/>
      <c r="O13" s="153"/>
      <c r="P13" s="153"/>
      <c r="Q13" s="153"/>
      <c r="R13" s="154"/>
      <c r="S13" s="154" t="e">
        <f>#REF!=SUM(L13:R13)</f>
        <v>#REF!</v>
      </c>
      <c r="T13" s="44">
        <v>41000</v>
      </c>
      <c r="U13" s="148">
        <f t="shared" si="1"/>
        <v>1000</v>
      </c>
    </row>
    <row r="14" spans="1:21" ht="175.5" customHeight="1">
      <c r="A14" s="149"/>
      <c r="B14" s="149"/>
      <c r="C14" s="100" t="s">
        <v>263</v>
      </c>
      <c r="D14" s="42" t="s">
        <v>29</v>
      </c>
      <c r="E14" s="42" t="s">
        <v>38</v>
      </c>
      <c r="F14" s="42" t="s">
        <v>26</v>
      </c>
      <c r="G14" s="42" t="s">
        <v>30</v>
      </c>
      <c r="H14" s="42" t="s">
        <v>52</v>
      </c>
      <c r="I14" s="42" t="s">
        <v>26</v>
      </c>
      <c r="J14" s="42" t="s">
        <v>23</v>
      </c>
      <c r="K14" s="42" t="s">
        <v>31</v>
      </c>
      <c r="L14" s="44">
        <v>1000</v>
      </c>
      <c r="M14" s="153"/>
      <c r="N14" s="153"/>
      <c r="O14" s="153"/>
      <c r="P14" s="153"/>
      <c r="Q14" s="153"/>
      <c r="R14" s="154"/>
      <c r="S14" s="154" t="e">
        <f>#REF!=SUM(L14:R14)</f>
        <v>#REF!</v>
      </c>
      <c r="T14" s="44">
        <v>1000</v>
      </c>
      <c r="U14" s="148">
        <f t="shared" si="1"/>
        <v>0</v>
      </c>
    </row>
    <row r="15" spans="1:21" s="7" customFormat="1" ht="18.75">
      <c r="A15" s="131" t="s">
        <v>41</v>
      </c>
      <c r="B15" s="131"/>
      <c r="C15" s="27" t="s">
        <v>42</v>
      </c>
      <c r="D15" s="28" t="s">
        <v>21</v>
      </c>
      <c r="E15" s="29" t="s">
        <v>38</v>
      </c>
      <c r="F15" s="29" t="s">
        <v>43</v>
      </c>
      <c r="G15" s="29" t="s">
        <v>22</v>
      </c>
      <c r="H15" s="29" t="s">
        <v>21</v>
      </c>
      <c r="I15" s="29" t="s">
        <v>22</v>
      </c>
      <c r="J15" s="29" t="s">
        <v>23</v>
      </c>
      <c r="K15" s="29" t="s">
        <v>21</v>
      </c>
      <c r="L15" s="30">
        <f>L16+L17</f>
        <v>6840000</v>
      </c>
      <c r="M15" s="136">
        <f aca="true" t="shared" si="3" ref="M15:R15">M16</f>
        <v>0</v>
      </c>
      <c r="N15" s="136">
        <f t="shared" si="3"/>
        <v>0</v>
      </c>
      <c r="O15" s="136">
        <f t="shared" si="3"/>
        <v>0</v>
      </c>
      <c r="P15" s="136">
        <f t="shared" si="3"/>
        <v>0</v>
      </c>
      <c r="Q15" s="136">
        <f t="shared" si="3"/>
        <v>0</v>
      </c>
      <c r="R15" s="137">
        <f t="shared" si="3"/>
        <v>0</v>
      </c>
      <c r="S15" s="137" t="e">
        <f>#REF!=SUM(L15:R15)</f>
        <v>#REF!</v>
      </c>
      <c r="T15" s="30">
        <f>T16+T17</f>
        <v>6840000</v>
      </c>
      <c r="U15" s="135">
        <f>U16+U17</f>
        <v>0</v>
      </c>
    </row>
    <row r="16" spans="1:21" s="8" customFormat="1" ht="41.25" customHeight="1">
      <c r="A16" s="138" t="s">
        <v>44</v>
      </c>
      <c r="B16" s="138"/>
      <c r="C16" s="34" t="s">
        <v>45</v>
      </c>
      <c r="D16" s="35" t="s">
        <v>29</v>
      </c>
      <c r="E16" s="35" t="s">
        <v>38</v>
      </c>
      <c r="F16" s="35" t="s">
        <v>43</v>
      </c>
      <c r="G16" s="35" t="s">
        <v>30</v>
      </c>
      <c r="H16" s="35" t="s">
        <v>21</v>
      </c>
      <c r="I16" s="35" t="s">
        <v>30</v>
      </c>
      <c r="J16" s="35" t="s">
        <v>23</v>
      </c>
      <c r="K16" s="35" t="s">
        <v>31</v>
      </c>
      <c r="L16" s="37">
        <v>6800000</v>
      </c>
      <c r="M16" s="143"/>
      <c r="N16" s="143"/>
      <c r="O16" s="143"/>
      <c r="P16" s="143"/>
      <c r="Q16" s="143"/>
      <c r="R16" s="144"/>
      <c r="S16" s="144" t="e">
        <f>#REF!=SUM(L16:R16)</f>
        <v>#REF!</v>
      </c>
      <c r="T16" s="37">
        <v>6800000</v>
      </c>
      <c r="U16" s="148">
        <f>T16-L16</f>
        <v>0</v>
      </c>
    </row>
    <row r="17" spans="1:21" s="8" customFormat="1" ht="18.75" customHeight="1">
      <c r="A17" s="138" t="s">
        <v>47</v>
      </c>
      <c r="B17" s="138"/>
      <c r="C17" s="34" t="s">
        <v>48</v>
      </c>
      <c r="D17" s="35" t="s">
        <v>29</v>
      </c>
      <c r="E17" s="35" t="s">
        <v>38</v>
      </c>
      <c r="F17" s="35" t="s">
        <v>43</v>
      </c>
      <c r="G17" s="35" t="s">
        <v>49</v>
      </c>
      <c r="H17" s="35" t="s">
        <v>21</v>
      </c>
      <c r="I17" s="35" t="s">
        <v>26</v>
      </c>
      <c r="J17" s="35" t="s">
        <v>23</v>
      </c>
      <c r="K17" s="35" t="s">
        <v>31</v>
      </c>
      <c r="L17" s="37">
        <v>40000</v>
      </c>
      <c r="M17" s="143"/>
      <c r="N17" s="143"/>
      <c r="O17" s="143"/>
      <c r="P17" s="143"/>
      <c r="Q17" s="143"/>
      <c r="R17" s="144"/>
      <c r="S17" s="144"/>
      <c r="T17" s="37">
        <v>40000</v>
      </c>
      <c r="U17" s="148">
        <f>T17-L17</f>
        <v>0</v>
      </c>
    </row>
    <row r="18" spans="1:21" ht="21.75" customHeight="1">
      <c r="A18" s="131" t="s">
        <v>180</v>
      </c>
      <c r="B18" s="131"/>
      <c r="C18" s="27" t="s">
        <v>55</v>
      </c>
      <c r="D18" s="28" t="s">
        <v>21</v>
      </c>
      <c r="E18" s="29" t="s">
        <v>38</v>
      </c>
      <c r="F18" s="29" t="s">
        <v>56</v>
      </c>
      <c r="G18" s="29" t="s">
        <v>22</v>
      </c>
      <c r="H18" s="29" t="s">
        <v>21</v>
      </c>
      <c r="I18" s="29" t="s">
        <v>22</v>
      </c>
      <c r="J18" s="29" t="s">
        <v>23</v>
      </c>
      <c r="K18" s="29" t="s">
        <v>21</v>
      </c>
      <c r="L18" s="30">
        <f>L20+L21</f>
        <v>4652000</v>
      </c>
      <c r="M18" s="136" t="e">
        <f>M20+#REF!+M23</f>
        <v>#REF!</v>
      </c>
      <c r="N18" s="136" t="e">
        <f>N20+#REF!+N23</f>
        <v>#REF!</v>
      </c>
      <c r="O18" s="136" t="e">
        <f>O20+#REF!+O23</f>
        <v>#REF!</v>
      </c>
      <c r="P18" s="136" t="e">
        <f>P20+#REF!+P23</f>
        <v>#REF!</v>
      </c>
      <c r="Q18" s="136" t="e">
        <f>Q20+#REF!+Q23</f>
        <v>#REF!</v>
      </c>
      <c r="R18" s="137" t="e">
        <f>R20+#REF!+R23</f>
        <v>#REF!</v>
      </c>
      <c r="S18" s="137" t="e">
        <f>#REF!=SUM(L18:R18)</f>
        <v>#REF!</v>
      </c>
      <c r="T18" s="30">
        <f>T20+T21</f>
        <v>4654000</v>
      </c>
      <c r="U18" s="135">
        <f>U20+U21</f>
        <v>2000</v>
      </c>
    </row>
    <row r="19" spans="1:21" ht="46.5" customHeight="1">
      <c r="A19" s="138" t="s">
        <v>196</v>
      </c>
      <c r="B19" s="131"/>
      <c r="C19" s="75" t="s">
        <v>182</v>
      </c>
      <c r="D19" s="76" t="s">
        <v>29</v>
      </c>
      <c r="E19" s="76" t="s">
        <v>38</v>
      </c>
      <c r="F19" s="76" t="s">
        <v>56</v>
      </c>
      <c r="G19" s="76" t="s">
        <v>49</v>
      </c>
      <c r="H19" s="76" t="s">
        <v>21</v>
      </c>
      <c r="I19" s="76" t="s">
        <v>22</v>
      </c>
      <c r="J19" s="76" t="s">
        <v>23</v>
      </c>
      <c r="K19" s="76" t="s">
        <v>21</v>
      </c>
      <c r="L19" s="77">
        <f>L20</f>
        <v>950000</v>
      </c>
      <c r="M19" s="136"/>
      <c r="N19" s="136"/>
      <c r="O19" s="136"/>
      <c r="P19" s="136"/>
      <c r="Q19" s="136"/>
      <c r="R19" s="137"/>
      <c r="S19" s="137"/>
      <c r="T19" s="77">
        <f>T20</f>
        <v>950000</v>
      </c>
      <c r="U19" s="158">
        <f>U20</f>
        <v>0</v>
      </c>
    </row>
    <row r="20" spans="1:21" ht="75.75" customHeight="1">
      <c r="A20" s="145" t="s">
        <v>197</v>
      </c>
      <c r="B20" s="149"/>
      <c r="C20" s="48" t="s">
        <v>57</v>
      </c>
      <c r="D20" s="42" t="s">
        <v>29</v>
      </c>
      <c r="E20" s="42" t="s">
        <v>38</v>
      </c>
      <c r="F20" s="42" t="s">
        <v>56</v>
      </c>
      <c r="G20" s="42" t="s">
        <v>49</v>
      </c>
      <c r="H20" s="42" t="s">
        <v>32</v>
      </c>
      <c r="I20" s="42" t="s">
        <v>26</v>
      </c>
      <c r="J20" s="42" t="s">
        <v>23</v>
      </c>
      <c r="K20" s="42" t="s">
        <v>31</v>
      </c>
      <c r="L20" s="44">
        <v>950000</v>
      </c>
      <c r="M20" s="153"/>
      <c r="N20" s="153"/>
      <c r="O20" s="153"/>
      <c r="P20" s="153"/>
      <c r="Q20" s="153"/>
      <c r="R20" s="154"/>
      <c r="S20" s="154" t="e">
        <f>#REF!=SUM(L20:R20)</f>
        <v>#REF!</v>
      </c>
      <c r="T20" s="44">
        <v>950000</v>
      </c>
      <c r="U20" s="148">
        <f>T20-L20</f>
        <v>0</v>
      </c>
    </row>
    <row r="21" spans="1:21" ht="37.5" customHeight="1">
      <c r="A21" s="138" t="s">
        <v>46</v>
      </c>
      <c r="B21" s="149"/>
      <c r="C21" s="139" t="s">
        <v>183</v>
      </c>
      <c r="D21" s="140" t="s">
        <v>61</v>
      </c>
      <c r="E21" s="140" t="s">
        <v>38</v>
      </c>
      <c r="F21" s="140" t="s">
        <v>56</v>
      </c>
      <c r="G21" s="140" t="s">
        <v>62</v>
      </c>
      <c r="H21" s="140" t="s">
        <v>21</v>
      </c>
      <c r="I21" s="140" t="s">
        <v>22</v>
      </c>
      <c r="J21" s="140" t="s">
        <v>23</v>
      </c>
      <c r="K21" s="140" t="s">
        <v>21</v>
      </c>
      <c r="L21" s="142">
        <f>L22+L23</f>
        <v>3702000</v>
      </c>
      <c r="M21" s="153"/>
      <c r="N21" s="153"/>
      <c r="O21" s="153"/>
      <c r="P21" s="153"/>
      <c r="Q21" s="153"/>
      <c r="R21" s="154"/>
      <c r="S21" s="154"/>
      <c r="T21" s="142">
        <f>T22+T23</f>
        <v>3704000</v>
      </c>
      <c r="U21" s="142">
        <f>U22+U23</f>
        <v>2000</v>
      </c>
    </row>
    <row r="22" spans="1:21" ht="52.5" customHeight="1">
      <c r="A22" s="145" t="s">
        <v>198</v>
      </c>
      <c r="B22" s="149"/>
      <c r="C22" s="263" t="s">
        <v>360</v>
      </c>
      <c r="D22" s="147" t="s">
        <v>139</v>
      </c>
      <c r="E22" s="147" t="s">
        <v>38</v>
      </c>
      <c r="F22" s="147" t="s">
        <v>56</v>
      </c>
      <c r="G22" s="147" t="s">
        <v>62</v>
      </c>
      <c r="H22" s="147" t="s">
        <v>361</v>
      </c>
      <c r="I22" s="147" t="s">
        <v>26</v>
      </c>
      <c r="J22" s="147" t="s">
        <v>23</v>
      </c>
      <c r="K22" s="147" t="s">
        <v>31</v>
      </c>
      <c r="L22" s="148">
        <v>52000</v>
      </c>
      <c r="M22" s="161"/>
      <c r="N22" s="161"/>
      <c r="O22" s="161"/>
      <c r="P22" s="161"/>
      <c r="Q22" s="161"/>
      <c r="R22" s="162"/>
      <c r="S22" s="162"/>
      <c r="T22" s="148">
        <v>54000</v>
      </c>
      <c r="U22" s="148">
        <f>T22-L22</f>
        <v>2000</v>
      </c>
    </row>
    <row r="23" spans="1:21" ht="77.25" customHeight="1">
      <c r="A23" s="145" t="s">
        <v>359</v>
      </c>
      <c r="B23" s="149"/>
      <c r="C23" s="159" t="s">
        <v>181</v>
      </c>
      <c r="D23" s="150" t="s">
        <v>61</v>
      </c>
      <c r="E23" s="150" t="s">
        <v>38</v>
      </c>
      <c r="F23" s="150" t="s">
        <v>56</v>
      </c>
      <c r="G23" s="150" t="s">
        <v>62</v>
      </c>
      <c r="H23" s="150" t="s">
        <v>63</v>
      </c>
      <c r="I23" s="150" t="s">
        <v>26</v>
      </c>
      <c r="J23" s="150" t="s">
        <v>23</v>
      </c>
      <c r="K23" s="150" t="s">
        <v>31</v>
      </c>
      <c r="L23" s="152">
        <v>3650000</v>
      </c>
      <c r="M23" s="153"/>
      <c r="N23" s="153"/>
      <c r="O23" s="153"/>
      <c r="P23" s="153"/>
      <c r="Q23" s="153"/>
      <c r="R23" s="154"/>
      <c r="S23" s="154" t="e">
        <f>#REF!=SUM(L23:R23)</f>
        <v>#REF!</v>
      </c>
      <c r="T23" s="152">
        <v>3650000</v>
      </c>
      <c r="U23" s="148">
        <f>T23-L23</f>
        <v>0</v>
      </c>
    </row>
    <row r="24" spans="1:21" s="9" customFormat="1" ht="37.5" customHeight="1">
      <c r="A24" s="164" t="s">
        <v>54</v>
      </c>
      <c r="B24" s="163"/>
      <c r="C24" s="27" t="s">
        <v>214</v>
      </c>
      <c r="D24" s="29" t="s">
        <v>21</v>
      </c>
      <c r="E24" s="29" t="s">
        <v>38</v>
      </c>
      <c r="F24" s="29" t="s">
        <v>66</v>
      </c>
      <c r="G24" s="29" t="s">
        <v>22</v>
      </c>
      <c r="H24" s="29" t="s">
        <v>21</v>
      </c>
      <c r="I24" s="29" t="s">
        <v>22</v>
      </c>
      <c r="J24" s="29" t="s">
        <v>23</v>
      </c>
      <c r="K24" s="29" t="s">
        <v>21</v>
      </c>
      <c r="L24" s="30">
        <f>SUM(L25:L30)</f>
        <v>13000</v>
      </c>
      <c r="M24" s="161"/>
      <c r="N24" s="161"/>
      <c r="O24" s="161"/>
      <c r="P24" s="161"/>
      <c r="Q24" s="161"/>
      <c r="R24" s="162"/>
      <c r="S24" s="162"/>
      <c r="T24" s="30">
        <f>SUM(T25:T30)</f>
        <v>13000</v>
      </c>
      <c r="U24" s="135">
        <f>SUM(U25:U30)</f>
        <v>0</v>
      </c>
    </row>
    <row r="25" spans="1:21" s="9" customFormat="1" ht="57" customHeight="1">
      <c r="A25" s="160"/>
      <c r="B25" s="163"/>
      <c r="C25" s="48" t="s">
        <v>215</v>
      </c>
      <c r="D25" s="50" t="s">
        <v>29</v>
      </c>
      <c r="E25" s="50" t="s">
        <v>38</v>
      </c>
      <c r="F25" s="50" t="s">
        <v>66</v>
      </c>
      <c r="G25" s="50" t="s">
        <v>26</v>
      </c>
      <c r="H25" s="50" t="s">
        <v>39</v>
      </c>
      <c r="I25" s="50" t="s">
        <v>43</v>
      </c>
      <c r="J25" s="50" t="s">
        <v>23</v>
      </c>
      <c r="K25" s="50" t="s">
        <v>31</v>
      </c>
      <c r="L25" s="51">
        <v>13000</v>
      </c>
      <c r="M25" s="161"/>
      <c r="N25" s="161"/>
      <c r="O25" s="161"/>
      <c r="P25" s="161"/>
      <c r="Q25" s="161"/>
      <c r="R25" s="162"/>
      <c r="S25" s="162"/>
      <c r="T25" s="51">
        <v>13000</v>
      </c>
      <c r="U25" s="148">
        <f aca="true" t="shared" si="4" ref="U25:U30">T25-L25</f>
        <v>0</v>
      </c>
    </row>
    <row r="26" spans="1:21" s="9" customFormat="1" ht="44.25" customHeight="1">
      <c r="A26" s="160"/>
      <c r="B26" s="163"/>
      <c r="C26" s="48" t="s">
        <v>216</v>
      </c>
      <c r="D26" s="50" t="s">
        <v>29</v>
      </c>
      <c r="E26" s="50" t="s">
        <v>38</v>
      </c>
      <c r="F26" s="50" t="s">
        <v>66</v>
      </c>
      <c r="G26" s="50" t="s">
        <v>49</v>
      </c>
      <c r="H26" s="50" t="s">
        <v>32</v>
      </c>
      <c r="I26" s="50" t="s">
        <v>43</v>
      </c>
      <c r="J26" s="50" t="s">
        <v>23</v>
      </c>
      <c r="K26" s="50" t="s">
        <v>31</v>
      </c>
      <c r="L26" s="51"/>
      <c r="M26" s="161"/>
      <c r="N26" s="161"/>
      <c r="O26" s="161"/>
      <c r="P26" s="161"/>
      <c r="Q26" s="161"/>
      <c r="R26" s="162"/>
      <c r="S26" s="162"/>
      <c r="T26" s="51"/>
      <c r="U26" s="148">
        <f t="shared" si="4"/>
        <v>0</v>
      </c>
    </row>
    <row r="27" spans="1:21" s="9" customFormat="1" ht="48" customHeight="1">
      <c r="A27" s="160"/>
      <c r="B27" s="163"/>
      <c r="C27" s="102" t="s">
        <v>264</v>
      </c>
      <c r="D27" s="50" t="s">
        <v>29</v>
      </c>
      <c r="E27" s="50" t="s">
        <v>38</v>
      </c>
      <c r="F27" s="50" t="s">
        <v>66</v>
      </c>
      <c r="G27" s="50" t="s">
        <v>49</v>
      </c>
      <c r="H27" s="50" t="s">
        <v>35</v>
      </c>
      <c r="I27" s="50" t="s">
        <v>43</v>
      </c>
      <c r="J27" s="50" t="s">
        <v>23</v>
      </c>
      <c r="K27" s="50" t="s">
        <v>31</v>
      </c>
      <c r="L27" s="51"/>
      <c r="M27" s="161"/>
      <c r="N27" s="161"/>
      <c r="O27" s="161"/>
      <c r="P27" s="161"/>
      <c r="Q27" s="161"/>
      <c r="R27" s="162"/>
      <c r="S27" s="162"/>
      <c r="T27" s="51"/>
      <c r="U27" s="148">
        <f t="shared" si="4"/>
        <v>0</v>
      </c>
    </row>
    <row r="28" spans="1:21" s="9" customFormat="1" ht="61.5" customHeight="1">
      <c r="A28" s="160"/>
      <c r="B28" s="163"/>
      <c r="C28" s="48" t="s">
        <v>217</v>
      </c>
      <c r="D28" s="50" t="s">
        <v>29</v>
      </c>
      <c r="E28" s="50" t="s">
        <v>38</v>
      </c>
      <c r="F28" s="50" t="s">
        <v>66</v>
      </c>
      <c r="G28" s="50" t="s">
        <v>49</v>
      </c>
      <c r="H28" s="50" t="s">
        <v>39</v>
      </c>
      <c r="I28" s="50" t="s">
        <v>43</v>
      </c>
      <c r="J28" s="50" t="s">
        <v>23</v>
      </c>
      <c r="K28" s="50" t="s">
        <v>31</v>
      </c>
      <c r="L28" s="51"/>
      <c r="M28" s="161"/>
      <c r="N28" s="161"/>
      <c r="O28" s="161"/>
      <c r="P28" s="161"/>
      <c r="Q28" s="161"/>
      <c r="R28" s="162"/>
      <c r="S28" s="162"/>
      <c r="T28" s="51"/>
      <c r="U28" s="148">
        <f t="shared" si="4"/>
        <v>0</v>
      </c>
    </row>
    <row r="29" spans="1:21" s="9" customFormat="1" ht="34.5" customHeight="1">
      <c r="A29" s="160"/>
      <c r="B29" s="163"/>
      <c r="C29" s="48" t="s">
        <v>218</v>
      </c>
      <c r="D29" s="50" t="s">
        <v>29</v>
      </c>
      <c r="E29" s="50" t="s">
        <v>38</v>
      </c>
      <c r="F29" s="50" t="s">
        <v>66</v>
      </c>
      <c r="G29" s="50" t="s">
        <v>50</v>
      </c>
      <c r="H29" s="50" t="s">
        <v>32</v>
      </c>
      <c r="I29" s="50" t="s">
        <v>30</v>
      </c>
      <c r="J29" s="50" t="s">
        <v>23</v>
      </c>
      <c r="K29" s="50" t="s">
        <v>31</v>
      </c>
      <c r="L29" s="51"/>
      <c r="M29" s="161"/>
      <c r="N29" s="161"/>
      <c r="O29" s="161"/>
      <c r="P29" s="161"/>
      <c r="Q29" s="161"/>
      <c r="R29" s="162"/>
      <c r="S29" s="162"/>
      <c r="T29" s="51"/>
      <c r="U29" s="148">
        <f t="shared" si="4"/>
        <v>0</v>
      </c>
    </row>
    <row r="30" spans="1:21" s="9" customFormat="1" ht="42" customHeight="1">
      <c r="A30" s="160"/>
      <c r="B30" s="163"/>
      <c r="C30" s="99" t="s">
        <v>265</v>
      </c>
      <c r="D30" s="50" t="s">
        <v>29</v>
      </c>
      <c r="E30" s="50" t="s">
        <v>38</v>
      </c>
      <c r="F30" s="50" t="s">
        <v>66</v>
      </c>
      <c r="G30" s="50" t="s">
        <v>62</v>
      </c>
      <c r="H30" s="50" t="s">
        <v>80</v>
      </c>
      <c r="I30" s="50" t="s">
        <v>43</v>
      </c>
      <c r="J30" s="50" t="s">
        <v>23</v>
      </c>
      <c r="K30" s="50" t="s">
        <v>31</v>
      </c>
      <c r="L30" s="51"/>
      <c r="M30" s="161"/>
      <c r="N30" s="161"/>
      <c r="O30" s="161"/>
      <c r="P30" s="161"/>
      <c r="Q30" s="161"/>
      <c r="R30" s="162"/>
      <c r="S30" s="162"/>
      <c r="T30" s="51"/>
      <c r="U30" s="148">
        <f t="shared" si="4"/>
        <v>0</v>
      </c>
    </row>
    <row r="31" spans="1:21" s="7" customFormat="1" ht="58.5" customHeight="1">
      <c r="A31" s="131" t="s">
        <v>64</v>
      </c>
      <c r="B31" s="131"/>
      <c r="C31" s="27" t="s">
        <v>81</v>
      </c>
      <c r="D31" s="28" t="s">
        <v>21</v>
      </c>
      <c r="E31" s="29" t="s">
        <v>38</v>
      </c>
      <c r="F31" s="29" t="s">
        <v>82</v>
      </c>
      <c r="G31" s="29" t="s">
        <v>22</v>
      </c>
      <c r="H31" s="29" t="s">
        <v>21</v>
      </c>
      <c r="I31" s="29" t="s">
        <v>22</v>
      </c>
      <c r="J31" s="29" t="s">
        <v>23</v>
      </c>
      <c r="K31" s="29" t="s">
        <v>21</v>
      </c>
      <c r="L31" s="30">
        <f>L32</f>
        <v>6700000</v>
      </c>
      <c r="M31" s="136" t="e">
        <f aca="true" t="shared" si="5" ref="M31:R31">M32</f>
        <v>#REF!</v>
      </c>
      <c r="N31" s="136" t="e">
        <f t="shared" si="5"/>
        <v>#REF!</v>
      </c>
      <c r="O31" s="136" t="e">
        <f t="shared" si="5"/>
        <v>#REF!</v>
      </c>
      <c r="P31" s="136" t="e">
        <f t="shared" si="5"/>
        <v>#REF!</v>
      </c>
      <c r="Q31" s="136" t="e">
        <f t="shared" si="5"/>
        <v>#REF!</v>
      </c>
      <c r="R31" s="136" t="e">
        <f t="shared" si="5"/>
        <v>#REF!</v>
      </c>
      <c r="S31" s="137" t="e">
        <f>#REF!=SUM(L31:R31)</f>
        <v>#REF!</v>
      </c>
      <c r="T31" s="30">
        <f>T32</f>
        <v>6950000</v>
      </c>
      <c r="U31" s="135">
        <f>U32</f>
        <v>250000</v>
      </c>
    </row>
    <row r="32" spans="1:21" s="8" customFormat="1" ht="109.5" customHeight="1">
      <c r="A32" s="166" t="s">
        <v>67</v>
      </c>
      <c r="B32" s="138"/>
      <c r="C32" s="34" t="s">
        <v>190</v>
      </c>
      <c r="D32" s="36" t="s">
        <v>21</v>
      </c>
      <c r="E32" s="35" t="s">
        <v>38</v>
      </c>
      <c r="F32" s="35" t="s">
        <v>82</v>
      </c>
      <c r="G32" s="35" t="s">
        <v>43</v>
      </c>
      <c r="H32" s="35" t="s">
        <v>21</v>
      </c>
      <c r="I32" s="35" t="s">
        <v>22</v>
      </c>
      <c r="J32" s="35" t="s">
        <v>23</v>
      </c>
      <c r="K32" s="35" t="s">
        <v>83</v>
      </c>
      <c r="L32" s="37">
        <f aca="true" t="shared" si="6" ref="L32:R32">L33+L35</f>
        <v>6700000</v>
      </c>
      <c r="M32" s="143" t="e">
        <f t="shared" si="6"/>
        <v>#REF!</v>
      </c>
      <c r="N32" s="143" t="e">
        <f t="shared" si="6"/>
        <v>#REF!</v>
      </c>
      <c r="O32" s="143" t="e">
        <f t="shared" si="6"/>
        <v>#REF!</v>
      </c>
      <c r="P32" s="143" t="e">
        <f t="shared" si="6"/>
        <v>#REF!</v>
      </c>
      <c r="Q32" s="143" t="e">
        <f t="shared" si="6"/>
        <v>#REF!</v>
      </c>
      <c r="R32" s="144" t="e">
        <f t="shared" si="6"/>
        <v>#REF!</v>
      </c>
      <c r="S32" s="144" t="e">
        <f>#REF!=SUM(L32:R32)</f>
        <v>#REF!</v>
      </c>
      <c r="T32" s="37">
        <f>T33+T35</f>
        <v>6950000</v>
      </c>
      <c r="U32" s="142">
        <f>U33+U35</f>
        <v>250000</v>
      </c>
    </row>
    <row r="33" spans="1:21" ht="78.75" customHeight="1">
      <c r="A33" s="145" t="s">
        <v>239</v>
      </c>
      <c r="B33" s="149"/>
      <c r="C33" s="27" t="s">
        <v>191</v>
      </c>
      <c r="D33" s="29" t="s">
        <v>139</v>
      </c>
      <c r="E33" s="29" t="s">
        <v>38</v>
      </c>
      <c r="F33" s="29" t="s">
        <v>82</v>
      </c>
      <c r="G33" s="29" t="s">
        <v>43</v>
      </c>
      <c r="H33" s="29" t="s">
        <v>32</v>
      </c>
      <c r="I33" s="29" t="s">
        <v>22</v>
      </c>
      <c r="J33" s="29" t="s">
        <v>23</v>
      </c>
      <c r="K33" s="29" t="s">
        <v>83</v>
      </c>
      <c r="L33" s="30">
        <f>L34</f>
        <v>1500000</v>
      </c>
      <c r="M33" s="153"/>
      <c r="N33" s="153"/>
      <c r="O33" s="153"/>
      <c r="P33" s="153"/>
      <c r="Q33" s="153"/>
      <c r="R33" s="154" t="e">
        <f>SUM(#REF!)</f>
        <v>#REF!</v>
      </c>
      <c r="S33" s="154" t="e">
        <f>#REF!=SUM(L33:R33)</f>
        <v>#REF!</v>
      </c>
      <c r="T33" s="30">
        <f>T34</f>
        <v>1500000</v>
      </c>
      <c r="U33" s="135">
        <f>U34</f>
        <v>0</v>
      </c>
    </row>
    <row r="34" spans="1:21" ht="96.75" customHeight="1">
      <c r="A34" s="145" t="s">
        <v>240</v>
      </c>
      <c r="B34" s="149"/>
      <c r="C34" s="47" t="s">
        <v>185</v>
      </c>
      <c r="D34" s="42" t="s">
        <v>139</v>
      </c>
      <c r="E34" s="42" t="s">
        <v>38</v>
      </c>
      <c r="F34" s="42" t="s">
        <v>82</v>
      </c>
      <c r="G34" s="42" t="s">
        <v>43</v>
      </c>
      <c r="H34" s="42" t="s">
        <v>32</v>
      </c>
      <c r="I34" s="42" t="s">
        <v>51</v>
      </c>
      <c r="J34" s="42" t="s">
        <v>23</v>
      </c>
      <c r="K34" s="42" t="s">
        <v>83</v>
      </c>
      <c r="L34" s="44">
        <v>1500000</v>
      </c>
      <c r="M34" s="153"/>
      <c r="N34" s="153"/>
      <c r="O34" s="153"/>
      <c r="P34" s="153"/>
      <c r="Q34" s="153"/>
      <c r="R34" s="154"/>
      <c r="S34" s="154"/>
      <c r="T34" s="44">
        <v>1500000</v>
      </c>
      <c r="U34" s="148">
        <f>T34-L34</f>
        <v>0</v>
      </c>
    </row>
    <row r="35" spans="1:21" ht="74.25" customHeight="1">
      <c r="A35" s="145" t="s">
        <v>241</v>
      </c>
      <c r="B35" s="149"/>
      <c r="C35" s="85" t="s">
        <v>189</v>
      </c>
      <c r="D35" s="29" t="s">
        <v>139</v>
      </c>
      <c r="E35" s="29" t="s">
        <v>38</v>
      </c>
      <c r="F35" s="29" t="s">
        <v>82</v>
      </c>
      <c r="G35" s="29" t="s">
        <v>43</v>
      </c>
      <c r="H35" s="29" t="s">
        <v>39</v>
      </c>
      <c r="I35" s="29" t="s">
        <v>22</v>
      </c>
      <c r="J35" s="29" t="s">
        <v>23</v>
      </c>
      <c r="K35" s="29" t="s">
        <v>83</v>
      </c>
      <c r="L35" s="30">
        <f>L36</f>
        <v>5200000</v>
      </c>
      <c r="M35" s="153" t="e">
        <f>#REF!</f>
        <v>#REF!</v>
      </c>
      <c r="N35" s="153" t="e">
        <f>#REF!</f>
        <v>#REF!</v>
      </c>
      <c r="O35" s="153" t="e">
        <f>#REF!</f>
        <v>#REF!</v>
      </c>
      <c r="P35" s="153" t="e">
        <f>#REF!</f>
        <v>#REF!</v>
      </c>
      <c r="Q35" s="153" t="e">
        <f>#REF!</f>
        <v>#REF!</v>
      </c>
      <c r="R35" s="154" t="e">
        <f>#REF!</f>
        <v>#REF!</v>
      </c>
      <c r="S35" s="154" t="e">
        <f>#REF!=SUM(L35:R35)</f>
        <v>#REF!</v>
      </c>
      <c r="T35" s="30">
        <f>T36</f>
        <v>5450000</v>
      </c>
      <c r="U35" s="135">
        <f>U36</f>
        <v>250000</v>
      </c>
    </row>
    <row r="36" spans="1:21" ht="81" customHeight="1">
      <c r="A36" s="149"/>
      <c r="B36" s="149"/>
      <c r="C36" s="82" t="s">
        <v>205</v>
      </c>
      <c r="D36" s="42" t="s">
        <v>139</v>
      </c>
      <c r="E36" s="42" t="s">
        <v>38</v>
      </c>
      <c r="F36" s="42" t="s">
        <v>82</v>
      </c>
      <c r="G36" s="42" t="s">
        <v>43</v>
      </c>
      <c r="H36" s="42" t="s">
        <v>206</v>
      </c>
      <c r="I36" s="42" t="s">
        <v>43</v>
      </c>
      <c r="J36" s="42" t="s">
        <v>23</v>
      </c>
      <c r="K36" s="42" t="s">
        <v>83</v>
      </c>
      <c r="L36" s="44">
        <v>5200000</v>
      </c>
      <c r="M36" s="153"/>
      <c r="N36" s="153"/>
      <c r="O36" s="153"/>
      <c r="P36" s="153"/>
      <c r="Q36" s="153"/>
      <c r="R36" s="154"/>
      <c r="S36" s="154"/>
      <c r="T36" s="44">
        <v>5450000</v>
      </c>
      <c r="U36" s="148">
        <f>T36-L36</f>
        <v>250000</v>
      </c>
    </row>
    <row r="37" spans="1:21" s="7" customFormat="1" ht="35.25" customHeight="1">
      <c r="A37" s="131" t="s">
        <v>93</v>
      </c>
      <c r="B37" s="131"/>
      <c r="C37" s="27" t="s">
        <v>94</v>
      </c>
      <c r="D37" s="28" t="s">
        <v>21</v>
      </c>
      <c r="E37" s="29" t="s">
        <v>38</v>
      </c>
      <c r="F37" s="29" t="s">
        <v>95</v>
      </c>
      <c r="G37" s="29" t="s">
        <v>22</v>
      </c>
      <c r="H37" s="29" t="s">
        <v>21</v>
      </c>
      <c r="I37" s="29" t="s">
        <v>22</v>
      </c>
      <c r="J37" s="29" t="s">
        <v>23</v>
      </c>
      <c r="K37" s="29" t="s">
        <v>21</v>
      </c>
      <c r="L37" s="30">
        <f>L38</f>
        <v>2500000</v>
      </c>
      <c r="M37" s="136" t="e">
        <f>M38+#REF!+#REF!</f>
        <v>#REF!</v>
      </c>
      <c r="N37" s="136" t="e">
        <f>N38+#REF!+#REF!</f>
        <v>#REF!</v>
      </c>
      <c r="O37" s="136" t="e">
        <f>O38+#REF!+#REF!</f>
        <v>#REF!</v>
      </c>
      <c r="P37" s="136" t="e">
        <f>P38+#REF!+#REF!</f>
        <v>#REF!</v>
      </c>
      <c r="Q37" s="136" t="e">
        <f>Q38+#REF!+#REF!</f>
        <v>#REF!</v>
      </c>
      <c r="R37" s="137" t="e">
        <f>R38+#REF!+#REF!</f>
        <v>#REF!</v>
      </c>
      <c r="S37" s="137" t="e">
        <f>#REF!=SUM(L37:R37)</f>
        <v>#REF!</v>
      </c>
      <c r="T37" s="30">
        <f>T38</f>
        <v>2500000</v>
      </c>
      <c r="U37" s="135">
        <f>U38</f>
        <v>0</v>
      </c>
    </row>
    <row r="38" spans="1:21" s="8" customFormat="1" ht="27.75" customHeight="1">
      <c r="A38" s="166" t="s">
        <v>96</v>
      </c>
      <c r="B38" s="138"/>
      <c r="C38" s="34" t="s">
        <v>97</v>
      </c>
      <c r="D38" s="35" t="s">
        <v>98</v>
      </c>
      <c r="E38" s="35" t="s">
        <v>38</v>
      </c>
      <c r="F38" s="35" t="s">
        <v>95</v>
      </c>
      <c r="G38" s="35" t="s">
        <v>26</v>
      </c>
      <c r="H38" s="35" t="s">
        <v>21</v>
      </c>
      <c r="I38" s="35" t="s">
        <v>26</v>
      </c>
      <c r="J38" s="35" t="s">
        <v>23</v>
      </c>
      <c r="K38" s="35" t="s">
        <v>83</v>
      </c>
      <c r="L38" s="37">
        <v>2500000</v>
      </c>
      <c r="M38" s="143"/>
      <c r="N38" s="143"/>
      <c r="O38" s="143"/>
      <c r="P38" s="143"/>
      <c r="Q38" s="143"/>
      <c r="R38" s="144"/>
      <c r="S38" s="144" t="e">
        <f>#REF!=SUM(L38:R38)</f>
        <v>#REF!</v>
      </c>
      <c r="T38" s="37">
        <v>2500000</v>
      </c>
      <c r="U38" s="148">
        <f>T38-L38</f>
        <v>0</v>
      </c>
    </row>
    <row r="39" spans="1:21" ht="38.25" customHeight="1">
      <c r="A39" s="131" t="s">
        <v>136</v>
      </c>
      <c r="B39" s="131"/>
      <c r="C39" s="27" t="s">
        <v>114</v>
      </c>
      <c r="D39" s="29" t="s">
        <v>21</v>
      </c>
      <c r="E39" s="29" t="s">
        <v>38</v>
      </c>
      <c r="F39" s="29" t="s">
        <v>115</v>
      </c>
      <c r="G39" s="29" t="s">
        <v>22</v>
      </c>
      <c r="H39" s="29" t="s">
        <v>21</v>
      </c>
      <c r="I39" s="29" t="s">
        <v>22</v>
      </c>
      <c r="J39" s="29" t="s">
        <v>23</v>
      </c>
      <c r="K39" s="29" t="s">
        <v>21</v>
      </c>
      <c r="L39" s="30">
        <f>L40+L42</f>
        <v>27319410</v>
      </c>
      <c r="M39" s="136"/>
      <c r="N39" s="136">
        <v>0</v>
      </c>
      <c r="O39" s="136"/>
      <c r="P39" s="136"/>
      <c r="Q39" s="153"/>
      <c r="R39" s="154"/>
      <c r="S39" s="154"/>
      <c r="T39" s="30">
        <f>T40+T42</f>
        <v>26519000</v>
      </c>
      <c r="U39" s="135">
        <f>U40+U42</f>
        <v>-800410</v>
      </c>
    </row>
    <row r="40" spans="1:21" ht="19.5" customHeight="1">
      <c r="A40" s="138" t="s">
        <v>137</v>
      </c>
      <c r="B40" s="131"/>
      <c r="C40" s="78" t="s">
        <v>117</v>
      </c>
      <c r="D40" s="79" t="s">
        <v>21</v>
      </c>
      <c r="E40" s="79" t="s">
        <v>38</v>
      </c>
      <c r="F40" s="79" t="s">
        <v>115</v>
      </c>
      <c r="G40" s="79" t="s">
        <v>30</v>
      </c>
      <c r="H40" s="79" t="s">
        <v>21</v>
      </c>
      <c r="I40" s="79" t="s">
        <v>22</v>
      </c>
      <c r="J40" s="79" t="s">
        <v>23</v>
      </c>
      <c r="K40" s="79" t="s">
        <v>118</v>
      </c>
      <c r="L40" s="80">
        <f>L41</f>
        <v>0</v>
      </c>
      <c r="M40" s="136"/>
      <c r="N40" s="136"/>
      <c r="O40" s="136"/>
      <c r="P40" s="136"/>
      <c r="Q40" s="153"/>
      <c r="R40" s="154"/>
      <c r="S40" s="154"/>
      <c r="T40" s="80">
        <f>T41</f>
        <v>0</v>
      </c>
      <c r="U40" s="179">
        <f>U41</f>
        <v>0</v>
      </c>
    </row>
    <row r="41" spans="1:21" ht="37.5" customHeight="1">
      <c r="A41" s="145" t="s">
        <v>199</v>
      </c>
      <c r="B41" s="149"/>
      <c r="C41" s="47" t="s">
        <v>138</v>
      </c>
      <c r="D41" s="42" t="s">
        <v>139</v>
      </c>
      <c r="E41" s="42" t="s">
        <v>38</v>
      </c>
      <c r="F41" s="42" t="s">
        <v>115</v>
      </c>
      <c r="G41" s="42" t="s">
        <v>30</v>
      </c>
      <c r="H41" s="42" t="s">
        <v>140</v>
      </c>
      <c r="I41" s="42" t="s">
        <v>43</v>
      </c>
      <c r="J41" s="42" t="s">
        <v>23</v>
      </c>
      <c r="K41" s="42" t="s">
        <v>118</v>
      </c>
      <c r="L41" s="44"/>
      <c r="M41" s="153"/>
      <c r="N41" s="153"/>
      <c r="O41" s="153"/>
      <c r="P41" s="153"/>
      <c r="Q41" s="153"/>
      <c r="R41" s="154"/>
      <c r="S41" s="154"/>
      <c r="T41" s="44"/>
      <c r="U41" s="148">
        <f>T41-L41</f>
        <v>0</v>
      </c>
    </row>
    <row r="42" spans="1:21" ht="37.5" customHeight="1">
      <c r="A42" s="180" t="s">
        <v>103</v>
      </c>
      <c r="B42" s="138"/>
      <c r="C42" s="34" t="s">
        <v>123</v>
      </c>
      <c r="D42" s="35" t="s">
        <v>21</v>
      </c>
      <c r="E42" s="35" t="s">
        <v>38</v>
      </c>
      <c r="F42" s="35" t="s">
        <v>115</v>
      </c>
      <c r="G42" s="35" t="s">
        <v>49</v>
      </c>
      <c r="H42" s="35" t="s">
        <v>21</v>
      </c>
      <c r="I42" s="35" t="s">
        <v>22</v>
      </c>
      <c r="J42" s="35" t="s">
        <v>23</v>
      </c>
      <c r="K42" s="35" t="s">
        <v>118</v>
      </c>
      <c r="L42" s="37">
        <f>L43</f>
        <v>27319410</v>
      </c>
      <c r="M42" s="153"/>
      <c r="N42" s="153"/>
      <c r="O42" s="153"/>
      <c r="P42" s="153"/>
      <c r="Q42" s="153"/>
      <c r="R42" s="154"/>
      <c r="S42" s="154"/>
      <c r="T42" s="37">
        <f>T43</f>
        <v>26519000</v>
      </c>
      <c r="U42" s="142">
        <f>U43</f>
        <v>-800410</v>
      </c>
    </row>
    <row r="43" spans="1:21" ht="59.25" customHeight="1">
      <c r="A43" s="145" t="s">
        <v>267</v>
      </c>
      <c r="B43" s="149"/>
      <c r="C43" s="47" t="s">
        <v>268</v>
      </c>
      <c r="D43" s="42" t="s">
        <v>21</v>
      </c>
      <c r="E43" s="42" t="s">
        <v>38</v>
      </c>
      <c r="F43" s="42" t="s">
        <v>115</v>
      </c>
      <c r="G43" s="42" t="s">
        <v>49</v>
      </c>
      <c r="H43" s="42" t="s">
        <v>80</v>
      </c>
      <c r="I43" s="42" t="s">
        <v>43</v>
      </c>
      <c r="J43" s="42" t="s">
        <v>23</v>
      </c>
      <c r="K43" s="42" t="s">
        <v>118</v>
      </c>
      <c r="L43" s="44">
        <v>27319410</v>
      </c>
      <c r="M43" s="153"/>
      <c r="N43" s="153"/>
      <c r="O43" s="153"/>
      <c r="P43" s="153"/>
      <c r="Q43" s="153"/>
      <c r="R43" s="154"/>
      <c r="S43" s="154"/>
      <c r="T43" s="44">
        <f>27319410-800410</f>
        <v>26519000</v>
      </c>
      <c r="U43" s="148">
        <f>T43-L43</f>
        <v>-800410</v>
      </c>
    </row>
    <row r="44" spans="1:21" s="7" customFormat="1" ht="37.5" customHeight="1">
      <c r="A44" s="131" t="s">
        <v>141</v>
      </c>
      <c r="B44" s="131"/>
      <c r="C44" s="27" t="s">
        <v>126</v>
      </c>
      <c r="D44" s="29" t="s">
        <v>21</v>
      </c>
      <c r="E44" s="29" t="s">
        <v>38</v>
      </c>
      <c r="F44" s="29" t="s">
        <v>127</v>
      </c>
      <c r="G44" s="29" t="s">
        <v>22</v>
      </c>
      <c r="H44" s="29" t="s">
        <v>21</v>
      </c>
      <c r="I44" s="29" t="s">
        <v>22</v>
      </c>
      <c r="J44" s="29" t="s">
        <v>23</v>
      </c>
      <c r="K44" s="29" t="s">
        <v>21</v>
      </c>
      <c r="L44" s="30">
        <f>L45+L47</f>
        <v>1275000</v>
      </c>
      <c r="M44" s="136">
        <f aca="true" t="shared" si="7" ref="M44:R45">M45</f>
        <v>0</v>
      </c>
      <c r="N44" s="136">
        <f t="shared" si="7"/>
        <v>0</v>
      </c>
      <c r="O44" s="136">
        <f t="shared" si="7"/>
        <v>0</v>
      </c>
      <c r="P44" s="136">
        <f t="shared" si="7"/>
        <v>0</v>
      </c>
      <c r="Q44" s="136">
        <f t="shared" si="7"/>
        <v>0</v>
      </c>
      <c r="R44" s="137">
        <f t="shared" si="7"/>
        <v>0</v>
      </c>
      <c r="S44" s="137" t="e">
        <f>#REF!=SUM(L44:R44)</f>
        <v>#REF!</v>
      </c>
      <c r="T44" s="30">
        <f>T45+T47</f>
        <v>1280000</v>
      </c>
      <c r="U44" s="135">
        <f>U45+U47</f>
        <v>5000</v>
      </c>
    </row>
    <row r="45" spans="1:21" ht="94.5" customHeight="1">
      <c r="A45" s="138" t="s">
        <v>142</v>
      </c>
      <c r="B45" s="138"/>
      <c r="C45" s="34" t="s">
        <v>235</v>
      </c>
      <c r="D45" s="35" t="s">
        <v>139</v>
      </c>
      <c r="E45" s="35" t="s">
        <v>38</v>
      </c>
      <c r="F45" s="35" t="s">
        <v>127</v>
      </c>
      <c r="G45" s="35" t="s">
        <v>30</v>
      </c>
      <c r="H45" s="35" t="s">
        <v>21</v>
      </c>
      <c r="I45" s="35" t="s">
        <v>22</v>
      </c>
      <c r="J45" s="35" t="s">
        <v>23</v>
      </c>
      <c r="K45" s="35" t="s">
        <v>21</v>
      </c>
      <c r="L45" s="37">
        <f>L46</f>
        <v>1100000</v>
      </c>
      <c r="M45" s="143">
        <f t="shared" si="7"/>
        <v>0</v>
      </c>
      <c r="N45" s="143">
        <f t="shared" si="7"/>
        <v>0</v>
      </c>
      <c r="O45" s="143">
        <f t="shared" si="7"/>
        <v>0</v>
      </c>
      <c r="P45" s="143">
        <f t="shared" si="7"/>
        <v>0</v>
      </c>
      <c r="Q45" s="143">
        <f t="shared" si="7"/>
        <v>0</v>
      </c>
      <c r="R45" s="144">
        <f t="shared" si="7"/>
        <v>0</v>
      </c>
      <c r="S45" s="144" t="e">
        <f>#REF!=SUM(L45:R45)</f>
        <v>#REF!</v>
      </c>
      <c r="T45" s="37">
        <f>T46</f>
        <v>1100000</v>
      </c>
      <c r="U45" s="142">
        <f>U46</f>
        <v>0</v>
      </c>
    </row>
    <row r="46" spans="1:21" ht="74.25" customHeight="1">
      <c r="A46" s="145" t="s">
        <v>200</v>
      </c>
      <c r="B46" s="149"/>
      <c r="C46" s="71" t="s">
        <v>236</v>
      </c>
      <c r="D46" s="50" t="s">
        <v>139</v>
      </c>
      <c r="E46" s="50" t="s">
        <v>38</v>
      </c>
      <c r="F46" s="50" t="s">
        <v>127</v>
      </c>
      <c r="G46" s="50" t="s">
        <v>30</v>
      </c>
      <c r="H46" s="50" t="s">
        <v>237</v>
      </c>
      <c r="I46" s="50" t="s">
        <v>43</v>
      </c>
      <c r="J46" s="50" t="s">
        <v>23</v>
      </c>
      <c r="K46" s="50" t="s">
        <v>132</v>
      </c>
      <c r="L46" s="51">
        <v>1100000</v>
      </c>
      <c r="M46" s="153"/>
      <c r="N46" s="153"/>
      <c r="O46" s="153"/>
      <c r="P46" s="153"/>
      <c r="Q46" s="153"/>
      <c r="R46" s="154"/>
      <c r="S46" s="154" t="e">
        <f>#REF!=SUM(L46:R46)</f>
        <v>#REF!</v>
      </c>
      <c r="T46" s="51">
        <v>1100000</v>
      </c>
      <c r="U46" s="148">
        <f>T46-L46</f>
        <v>0</v>
      </c>
    </row>
    <row r="47" spans="1:21" ht="96.75" customHeight="1">
      <c r="A47" s="145"/>
      <c r="B47" s="149"/>
      <c r="C47" s="34" t="s">
        <v>207</v>
      </c>
      <c r="D47" s="35" t="s">
        <v>139</v>
      </c>
      <c r="E47" s="35" t="s">
        <v>38</v>
      </c>
      <c r="F47" s="35" t="s">
        <v>127</v>
      </c>
      <c r="G47" s="35" t="s">
        <v>50</v>
      </c>
      <c r="H47" s="35" t="s">
        <v>21</v>
      </c>
      <c r="I47" s="35" t="s">
        <v>22</v>
      </c>
      <c r="J47" s="35" t="s">
        <v>23</v>
      </c>
      <c r="K47" s="35" t="s">
        <v>262</v>
      </c>
      <c r="L47" s="37">
        <f>L48+L49</f>
        <v>175000</v>
      </c>
      <c r="M47" s="153"/>
      <c r="N47" s="153"/>
      <c r="O47" s="153"/>
      <c r="P47" s="153"/>
      <c r="Q47" s="153"/>
      <c r="R47" s="154"/>
      <c r="S47" s="154"/>
      <c r="T47" s="37">
        <f>T48+T49</f>
        <v>180000</v>
      </c>
      <c r="U47" s="142">
        <f>U48+U49</f>
        <v>5000</v>
      </c>
    </row>
    <row r="48" spans="1:21" ht="59.25" customHeight="1">
      <c r="A48" s="145"/>
      <c r="B48" s="149"/>
      <c r="C48" s="71" t="s">
        <v>208</v>
      </c>
      <c r="D48" s="42" t="s">
        <v>139</v>
      </c>
      <c r="E48" s="42" t="s">
        <v>38</v>
      </c>
      <c r="F48" s="42" t="s">
        <v>127</v>
      </c>
      <c r="G48" s="42" t="s">
        <v>50</v>
      </c>
      <c r="H48" s="42" t="s">
        <v>86</v>
      </c>
      <c r="I48" s="42" t="s">
        <v>51</v>
      </c>
      <c r="J48" s="42" t="s">
        <v>23</v>
      </c>
      <c r="K48" s="42" t="s">
        <v>262</v>
      </c>
      <c r="L48" s="44">
        <v>175000</v>
      </c>
      <c r="M48" s="153"/>
      <c r="N48" s="153"/>
      <c r="O48" s="153"/>
      <c r="P48" s="153"/>
      <c r="Q48" s="153"/>
      <c r="R48" s="154"/>
      <c r="S48" s="154"/>
      <c r="T48" s="44">
        <v>180000</v>
      </c>
      <c r="U48" s="148">
        <f>T48-L48</f>
        <v>5000</v>
      </c>
    </row>
    <row r="49" spans="1:21" ht="59.25" customHeight="1">
      <c r="A49" s="145"/>
      <c r="B49" s="149"/>
      <c r="C49" s="71" t="s">
        <v>258</v>
      </c>
      <c r="D49" s="50" t="s">
        <v>139</v>
      </c>
      <c r="E49" s="50" t="s">
        <v>38</v>
      </c>
      <c r="F49" s="50" t="s">
        <v>127</v>
      </c>
      <c r="G49" s="50" t="s">
        <v>50</v>
      </c>
      <c r="H49" s="50" t="s">
        <v>259</v>
      </c>
      <c r="I49" s="50" t="s">
        <v>43</v>
      </c>
      <c r="J49" s="50" t="s">
        <v>23</v>
      </c>
      <c r="K49" s="50" t="s">
        <v>262</v>
      </c>
      <c r="L49" s="51"/>
      <c r="M49" s="153"/>
      <c r="N49" s="153"/>
      <c r="O49" s="153"/>
      <c r="P49" s="153"/>
      <c r="Q49" s="153"/>
      <c r="R49" s="154"/>
      <c r="S49" s="154"/>
      <c r="T49" s="51"/>
      <c r="U49" s="148"/>
    </row>
    <row r="50" spans="1:21" s="7" customFormat="1" ht="24" customHeight="1">
      <c r="A50" s="164" t="s">
        <v>113</v>
      </c>
      <c r="B50" s="164"/>
      <c r="C50" s="27" t="s">
        <v>143</v>
      </c>
      <c r="D50" s="62" t="s">
        <v>21</v>
      </c>
      <c r="E50" s="63" t="s">
        <v>38</v>
      </c>
      <c r="F50" s="63" t="s">
        <v>144</v>
      </c>
      <c r="G50" s="63" t="s">
        <v>22</v>
      </c>
      <c r="H50" s="63" t="s">
        <v>21</v>
      </c>
      <c r="I50" s="63" t="s">
        <v>22</v>
      </c>
      <c r="J50" s="63" t="s">
        <v>23</v>
      </c>
      <c r="K50" s="63" t="s">
        <v>21</v>
      </c>
      <c r="L50" s="64">
        <f>L51+L54+L55+L56+L57+L58+L59+L60+L61+L62+L63</f>
        <v>2625000</v>
      </c>
      <c r="M50" s="185"/>
      <c r="N50" s="185" t="e">
        <f>N51+N63</f>
        <v>#REF!</v>
      </c>
      <c r="O50" s="185" t="e">
        <f>O51+O63</f>
        <v>#REF!</v>
      </c>
      <c r="P50" s="185" t="e">
        <f>P51+P63</f>
        <v>#REF!</v>
      </c>
      <c r="Q50" s="185" t="e">
        <f>Q51+Q63</f>
        <v>#REF!</v>
      </c>
      <c r="R50" s="186" t="e">
        <f>R51+R63</f>
        <v>#REF!</v>
      </c>
      <c r="S50" s="186" t="e">
        <f>#REF!=SUM(L50:R50)</f>
        <v>#REF!</v>
      </c>
      <c r="T50" s="64">
        <f>T51+T54+T55+T56+T57+T58+T59+T60+T61+T62+T63</f>
        <v>2376400</v>
      </c>
      <c r="U50" s="184">
        <f>U51+U54+U55+U56+U57+U58+U59+U60+U61+U62+U63</f>
        <v>-248600</v>
      </c>
    </row>
    <row r="51" spans="1:21" s="8" customFormat="1" ht="34.5" customHeight="1">
      <c r="A51" s="166" t="s">
        <v>116</v>
      </c>
      <c r="B51" s="138"/>
      <c r="C51" s="34" t="s">
        <v>145</v>
      </c>
      <c r="D51" s="35" t="s">
        <v>21</v>
      </c>
      <c r="E51" s="35" t="s">
        <v>38</v>
      </c>
      <c r="F51" s="35" t="s">
        <v>144</v>
      </c>
      <c r="G51" s="35" t="s">
        <v>49</v>
      </c>
      <c r="H51" s="35" t="s">
        <v>21</v>
      </c>
      <c r="I51" s="35" t="s">
        <v>22</v>
      </c>
      <c r="J51" s="35" t="s">
        <v>23</v>
      </c>
      <c r="K51" s="35" t="s">
        <v>63</v>
      </c>
      <c r="L51" s="81">
        <f>L52+L53</f>
        <v>77600</v>
      </c>
      <c r="M51" s="143"/>
      <c r="N51" s="143" t="e">
        <f>N52+#REF!+N53</f>
        <v>#REF!</v>
      </c>
      <c r="O51" s="143" t="e">
        <f>O52+#REF!+O53</f>
        <v>#REF!</v>
      </c>
      <c r="P51" s="143" t="e">
        <f>P52+#REF!+P53</f>
        <v>#REF!</v>
      </c>
      <c r="Q51" s="143" t="e">
        <f>Q52+#REF!+Q53</f>
        <v>#REF!</v>
      </c>
      <c r="R51" s="143" t="e">
        <f>R52+#REF!+R53</f>
        <v>#REF!</v>
      </c>
      <c r="S51" s="144" t="e">
        <f>#REF!=SUM(L51:R51)</f>
        <v>#REF!</v>
      </c>
      <c r="T51" s="81">
        <f>T52+T53</f>
        <v>15000</v>
      </c>
      <c r="U51" s="187">
        <f>U52+U53</f>
        <v>-62600</v>
      </c>
    </row>
    <row r="52" spans="1:21" s="9" customFormat="1" ht="89.25" customHeight="1">
      <c r="A52" s="145" t="s">
        <v>242</v>
      </c>
      <c r="B52" s="173"/>
      <c r="C52" s="48" t="s">
        <v>146</v>
      </c>
      <c r="D52" s="56" t="s">
        <v>29</v>
      </c>
      <c r="E52" s="56" t="s">
        <v>38</v>
      </c>
      <c r="F52" s="56" t="s">
        <v>144</v>
      </c>
      <c r="G52" s="56" t="s">
        <v>49</v>
      </c>
      <c r="H52" s="56" t="s">
        <v>32</v>
      </c>
      <c r="I52" s="56" t="s">
        <v>26</v>
      </c>
      <c r="J52" s="56" t="s">
        <v>23</v>
      </c>
      <c r="K52" s="56" t="s">
        <v>63</v>
      </c>
      <c r="L52" s="51">
        <v>45000</v>
      </c>
      <c r="M52" s="161"/>
      <c r="N52" s="161"/>
      <c r="O52" s="161"/>
      <c r="P52" s="161"/>
      <c r="Q52" s="161"/>
      <c r="R52" s="162"/>
      <c r="S52" s="162" t="e">
        <f>#REF!=SUM(L52:R52)</f>
        <v>#REF!</v>
      </c>
      <c r="T52" s="51">
        <v>12000</v>
      </c>
      <c r="U52" s="148">
        <f aca="true" t="shared" si="8" ref="U52:U62">T52-L52</f>
        <v>-33000</v>
      </c>
    </row>
    <row r="53" spans="1:21" ht="57.75" customHeight="1">
      <c r="A53" s="145" t="s">
        <v>243</v>
      </c>
      <c r="B53" s="149"/>
      <c r="C53" s="48" t="s">
        <v>149</v>
      </c>
      <c r="D53" s="42" t="s">
        <v>29</v>
      </c>
      <c r="E53" s="42" t="s">
        <v>38</v>
      </c>
      <c r="F53" s="42" t="s">
        <v>144</v>
      </c>
      <c r="G53" s="42" t="s">
        <v>49</v>
      </c>
      <c r="H53" s="42" t="s">
        <v>39</v>
      </c>
      <c r="I53" s="42" t="s">
        <v>26</v>
      </c>
      <c r="J53" s="42" t="s">
        <v>23</v>
      </c>
      <c r="K53" s="42" t="s">
        <v>63</v>
      </c>
      <c r="L53" s="44">
        <v>32600</v>
      </c>
      <c r="M53" s="153"/>
      <c r="N53" s="153"/>
      <c r="O53" s="153"/>
      <c r="P53" s="153"/>
      <c r="Q53" s="153"/>
      <c r="R53" s="154"/>
      <c r="S53" s="154" t="e">
        <f>#REF!=SUM(L53:R53)</f>
        <v>#REF!</v>
      </c>
      <c r="T53" s="44">
        <v>3000</v>
      </c>
      <c r="U53" s="148">
        <f t="shared" si="8"/>
        <v>-29600</v>
      </c>
    </row>
    <row r="54" spans="1:21" ht="75.75" customHeight="1">
      <c r="A54" s="166" t="s">
        <v>244</v>
      </c>
      <c r="B54" s="149"/>
      <c r="C54" s="78" t="s">
        <v>184</v>
      </c>
      <c r="D54" s="79" t="s">
        <v>29</v>
      </c>
      <c r="E54" s="79" t="s">
        <v>38</v>
      </c>
      <c r="F54" s="79" t="s">
        <v>144</v>
      </c>
      <c r="G54" s="79" t="s">
        <v>50</v>
      </c>
      <c r="H54" s="79" t="s">
        <v>21</v>
      </c>
      <c r="I54" s="79" t="s">
        <v>26</v>
      </c>
      <c r="J54" s="79" t="s">
        <v>23</v>
      </c>
      <c r="K54" s="79" t="s">
        <v>63</v>
      </c>
      <c r="L54" s="80">
        <v>10000</v>
      </c>
      <c r="M54" s="153"/>
      <c r="N54" s="153"/>
      <c r="O54" s="153"/>
      <c r="P54" s="153"/>
      <c r="Q54" s="153"/>
      <c r="R54" s="154"/>
      <c r="S54" s="154"/>
      <c r="T54" s="80">
        <v>4000</v>
      </c>
      <c r="U54" s="148">
        <f t="shared" si="8"/>
        <v>-6000</v>
      </c>
    </row>
    <row r="55" spans="1:21" ht="72" customHeight="1">
      <c r="A55" s="166" t="s">
        <v>245</v>
      </c>
      <c r="B55" s="149"/>
      <c r="C55" s="97" t="s">
        <v>249</v>
      </c>
      <c r="D55" s="35" t="s">
        <v>21</v>
      </c>
      <c r="E55" s="35" t="s">
        <v>38</v>
      </c>
      <c r="F55" s="35" t="s">
        <v>144</v>
      </c>
      <c r="G55" s="35" t="s">
        <v>56</v>
      </c>
      <c r="H55" s="35" t="s">
        <v>21</v>
      </c>
      <c r="I55" s="35" t="s">
        <v>26</v>
      </c>
      <c r="J55" s="35" t="s">
        <v>23</v>
      </c>
      <c r="K55" s="35" t="s">
        <v>63</v>
      </c>
      <c r="L55" s="80"/>
      <c r="M55" s="153"/>
      <c r="N55" s="153"/>
      <c r="O55" s="153"/>
      <c r="P55" s="153"/>
      <c r="Q55" s="153"/>
      <c r="R55" s="154"/>
      <c r="S55" s="154"/>
      <c r="T55" s="80"/>
      <c r="U55" s="148">
        <f t="shared" si="8"/>
        <v>0</v>
      </c>
    </row>
    <row r="56" spans="1:21" ht="72" customHeight="1">
      <c r="A56" s="166"/>
      <c r="B56" s="149"/>
      <c r="C56" s="189" t="s">
        <v>365</v>
      </c>
      <c r="D56" s="140" t="s">
        <v>29</v>
      </c>
      <c r="E56" s="140" t="s">
        <v>38</v>
      </c>
      <c r="F56" s="140" t="s">
        <v>144</v>
      </c>
      <c r="G56" s="140" t="s">
        <v>366</v>
      </c>
      <c r="H56" s="140" t="s">
        <v>80</v>
      </c>
      <c r="I56" s="140" t="s">
        <v>43</v>
      </c>
      <c r="J56" s="140" t="s">
        <v>23</v>
      </c>
      <c r="K56" s="140" t="s">
        <v>63</v>
      </c>
      <c r="L56" s="80">
        <v>92400</v>
      </c>
      <c r="M56" s="153"/>
      <c r="N56" s="153"/>
      <c r="O56" s="153"/>
      <c r="P56" s="153"/>
      <c r="Q56" s="153"/>
      <c r="R56" s="154"/>
      <c r="S56" s="154"/>
      <c r="T56" s="80">
        <v>92400</v>
      </c>
      <c r="U56" s="148">
        <f t="shared" si="8"/>
        <v>0</v>
      </c>
    </row>
    <row r="57" spans="1:21" ht="46.5" customHeight="1">
      <c r="A57" s="166" t="s">
        <v>246</v>
      </c>
      <c r="B57" s="149"/>
      <c r="C57" s="97" t="s">
        <v>250</v>
      </c>
      <c r="D57" s="35" t="s">
        <v>21</v>
      </c>
      <c r="E57" s="35" t="s">
        <v>38</v>
      </c>
      <c r="F57" s="35" t="s">
        <v>144</v>
      </c>
      <c r="G57" s="35" t="s">
        <v>251</v>
      </c>
      <c r="H57" s="35" t="s">
        <v>39</v>
      </c>
      <c r="I57" s="35" t="s">
        <v>26</v>
      </c>
      <c r="J57" s="35" t="s">
        <v>23</v>
      </c>
      <c r="K57" s="35" t="s">
        <v>63</v>
      </c>
      <c r="L57" s="80">
        <v>34000</v>
      </c>
      <c r="M57" s="153"/>
      <c r="N57" s="153"/>
      <c r="O57" s="153"/>
      <c r="P57" s="153"/>
      <c r="Q57" s="153"/>
      <c r="R57" s="154"/>
      <c r="S57" s="154"/>
      <c r="T57" s="80">
        <v>50000</v>
      </c>
      <c r="U57" s="148">
        <f t="shared" si="8"/>
        <v>16000</v>
      </c>
    </row>
    <row r="58" spans="1:21" ht="32.25" customHeight="1">
      <c r="A58" s="166"/>
      <c r="B58" s="149"/>
      <c r="C58" s="101" t="s">
        <v>266</v>
      </c>
      <c r="D58" s="35" t="s">
        <v>21</v>
      </c>
      <c r="E58" s="35" t="s">
        <v>38</v>
      </c>
      <c r="F58" s="35" t="s">
        <v>144</v>
      </c>
      <c r="G58" s="35" t="s">
        <v>251</v>
      </c>
      <c r="H58" s="35" t="s">
        <v>40</v>
      </c>
      <c r="I58" s="35" t="s">
        <v>26</v>
      </c>
      <c r="J58" s="35" t="s">
        <v>23</v>
      </c>
      <c r="K58" s="35" t="s">
        <v>63</v>
      </c>
      <c r="L58" s="80">
        <v>45000</v>
      </c>
      <c r="M58" s="153"/>
      <c r="N58" s="153"/>
      <c r="O58" s="153"/>
      <c r="P58" s="153"/>
      <c r="Q58" s="153"/>
      <c r="R58" s="154"/>
      <c r="S58" s="154"/>
      <c r="T58" s="80">
        <v>0</v>
      </c>
      <c r="U58" s="148">
        <f t="shared" si="8"/>
        <v>-45000</v>
      </c>
    </row>
    <row r="59" spans="1:21" ht="51.75" customHeight="1">
      <c r="A59" s="166" t="s">
        <v>247</v>
      </c>
      <c r="B59" s="149"/>
      <c r="C59" s="97" t="s">
        <v>252</v>
      </c>
      <c r="D59" s="79" t="s">
        <v>21</v>
      </c>
      <c r="E59" s="79" t="s">
        <v>38</v>
      </c>
      <c r="F59" s="79" t="s">
        <v>144</v>
      </c>
      <c r="G59" s="79" t="s">
        <v>253</v>
      </c>
      <c r="H59" s="79" t="s">
        <v>21</v>
      </c>
      <c r="I59" s="79" t="s">
        <v>26</v>
      </c>
      <c r="J59" s="79" t="s">
        <v>23</v>
      </c>
      <c r="K59" s="79" t="s">
        <v>63</v>
      </c>
      <c r="L59" s="80"/>
      <c r="M59" s="153"/>
      <c r="N59" s="153"/>
      <c r="O59" s="153"/>
      <c r="P59" s="153"/>
      <c r="Q59" s="153"/>
      <c r="R59" s="154"/>
      <c r="S59" s="154"/>
      <c r="T59" s="80"/>
      <c r="U59" s="148">
        <f t="shared" si="8"/>
        <v>0</v>
      </c>
    </row>
    <row r="60" spans="1:21" ht="72" customHeight="1">
      <c r="A60" s="166" t="s">
        <v>254</v>
      </c>
      <c r="B60" s="149"/>
      <c r="C60" s="78" t="s">
        <v>187</v>
      </c>
      <c r="D60" s="79" t="s">
        <v>21</v>
      </c>
      <c r="E60" s="79" t="s">
        <v>38</v>
      </c>
      <c r="F60" s="79" t="s">
        <v>144</v>
      </c>
      <c r="G60" s="79" t="s">
        <v>188</v>
      </c>
      <c r="H60" s="79" t="s">
        <v>21</v>
      </c>
      <c r="I60" s="79" t="s">
        <v>26</v>
      </c>
      <c r="J60" s="79" t="s">
        <v>23</v>
      </c>
      <c r="K60" s="79" t="s">
        <v>63</v>
      </c>
      <c r="L60" s="80">
        <v>76000</v>
      </c>
      <c r="M60" s="153"/>
      <c r="N60" s="153"/>
      <c r="O60" s="153"/>
      <c r="P60" s="153"/>
      <c r="Q60" s="153"/>
      <c r="R60" s="154"/>
      <c r="S60" s="154"/>
      <c r="T60" s="80">
        <v>25000</v>
      </c>
      <c r="U60" s="148">
        <f t="shared" si="8"/>
        <v>-51000</v>
      </c>
    </row>
    <row r="61" spans="1:21" ht="30" customHeight="1">
      <c r="A61" s="166" t="s">
        <v>255</v>
      </c>
      <c r="B61" s="149"/>
      <c r="C61" s="78" t="s">
        <v>186</v>
      </c>
      <c r="D61" s="79" t="s">
        <v>61</v>
      </c>
      <c r="E61" s="79" t="s">
        <v>38</v>
      </c>
      <c r="F61" s="79" t="s">
        <v>144</v>
      </c>
      <c r="G61" s="79" t="s">
        <v>156</v>
      </c>
      <c r="H61" s="79" t="s">
        <v>21</v>
      </c>
      <c r="I61" s="79" t="s">
        <v>26</v>
      </c>
      <c r="J61" s="79" t="s">
        <v>21</v>
      </c>
      <c r="K61" s="79" t="s">
        <v>63</v>
      </c>
      <c r="L61" s="80">
        <v>1400000</v>
      </c>
      <c r="M61" s="153"/>
      <c r="N61" s="153"/>
      <c r="O61" s="153"/>
      <c r="P61" s="153"/>
      <c r="Q61" s="153"/>
      <c r="R61" s="154"/>
      <c r="S61" s="154"/>
      <c r="T61" s="80">
        <v>1400000</v>
      </c>
      <c r="U61" s="148">
        <f t="shared" si="8"/>
        <v>0</v>
      </c>
    </row>
    <row r="62" spans="1:21" ht="47.25" customHeight="1">
      <c r="A62" s="166"/>
      <c r="B62" s="149"/>
      <c r="C62" s="177" t="s">
        <v>323</v>
      </c>
      <c r="D62" s="178" t="s">
        <v>21</v>
      </c>
      <c r="E62" s="178" t="s">
        <v>38</v>
      </c>
      <c r="F62" s="178" t="s">
        <v>144</v>
      </c>
      <c r="G62" s="178" t="s">
        <v>324</v>
      </c>
      <c r="H62" s="178" t="s">
        <v>80</v>
      </c>
      <c r="I62" s="178" t="s">
        <v>43</v>
      </c>
      <c r="J62" s="178" t="s">
        <v>23</v>
      </c>
      <c r="K62" s="178" t="s">
        <v>63</v>
      </c>
      <c r="L62" s="80">
        <v>40000</v>
      </c>
      <c r="M62" s="153"/>
      <c r="N62" s="153"/>
      <c r="O62" s="153"/>
      <c r="P62" s="153"/>
      <c r="Q62" s="153"/>
      <c r="R62" s="154"/>
      <c r="S62" s="154"/>
      <c r="T62" s="80">
        <v>40000</v>
      </c>
      <c r="U62" s="148">
        <f t="shared" si="8"/>
        <v>0</v>
      </c>
    </row>
    <row r="63" spans="1:21" ht="42" customHeight="1">
      <c r="A63" s="166" t="s">
        <v>256</v>
      </c>
      <c r="B63" s="138"/>
      <c r="C63" s="34" t="s">
        <v>155</v>
      </c>
      <c r="D63" s="35" t="s">
        <v>21</v>
      </c>
      <c r="E63" s="35" t="s">
        <v>38</v>
      </c>
      <c r="F63" s="35" t="s">
        <v>144</v>
      </c>
      <c r="G63" s="35" t="s">
        <v>158</v>
      </c>
      <c r="H63" s="35" t="s">
        <v>21</v>
      </c>
      <c r="I63" s="35" t="s">
        <v>22</v>
      </c>
      <c r="J63" s="35" t="s">
        <v>23</v>
      </c>
      <c r="K63" s="35" t="s">
        <v>63</v>
      </c>
      <c r="L63" s="37">
        <f>L64</f>
        <v>850000</v>
      </c>
      <c r="M63" s="143">
        <f aca="true" t="shared" si="9" ref="M63:R63">M64</f>
        <v>0</v>
      </c>
      <c r="N63" s="143">
        <f t="shared" si="9"/>
        <v>0</v>
      </c>
      <c r="O63" s="143">
        <f t="shared" si="9"/>
        <v>0</v>
      </c>
      <c r="P63" s="143">
        <f t="shared" si="9"/>
        <v>0</v>
      </c>
      <c r="Q63" s="143">
        <f t="shared" si="9"/>
        <v>0</v>
      </c>
      <c r="R63" s="144">
        <f t="shared" si="9"/>
        <v>0</v>
      </c>
      <c r="S63" s="144" t="e">
        <f>#REF!=SUM(L63:R63)</f>
        <v>#REF!</v>
      </c>
      <c r="T63" s="37">
        <f>T64</f>
        <v>750000</v>
      </c>
      <c r="U63" s="142">
        <f>U64</f>
        <v>-100000</v>
      </c>
    </row>
    <row r="64" spans="1:21" ht="41.25" customHeight="1">
      <c r="A64" s="191" t="s">
        <v>257</v>
      </c>
      <c r="B64" s="138"/>
      <c r="C64" s="98" t="s">
        <v>159</v>
      </c>
      <c r="D64" s="56" t="s">
        <v>139</v>
      </c>
      <c r="E64" s="56" t="s">
        <v>38</v>
      </c>
      <c r="F64" s="56" t="s">
        <v>144</v>
      </c>
      <c r="G64" s="56" t="s">
        <v>158</v>
      </c>
      <c r="H64" s="56" t="s">
        <v>80</v>
      </c>
      <c r="I64" s="56" t="s">
        <v>43</v>
      </c>
      <c r="J64" s="56" t="s">
        <v>23</v>
      </c>
      <c r="K64" s="56" t="s">
        <v>63</v>
      </c>
      <c r="L64" s="44">
        <v>850000</v>
      </c>
      <c r="M64" s="153"/>
      <c r="N64" s="153"/>
      <c r="O64" s="153"/>
      <c r="P64" s="153"/>
      <c r="Q64" s="153"/>
      <c r="R64" s="154"/>
      <c r="S64" s="154" t="e">
        <f>#REF!=SUM(L64:R64)</f>
        <v>#REF!</v>
      </c>
      <c r="T64" s="44">
        <v>750000</v>
      </c>
      <c r="U64" s="148">
        <f>T64-L64</f>
        <v>-100000</v>
      </c>
    </row>
    <row r="65" spans="1:21" ht="21.75" customHeight="1">
      <c r="A65" s="193" t="s">
        <v>125</v>
      </c>
      <c r="B65" s="149"/>
      <c r="C65" s="27" t="s">
        <v>160</v>
      </c>
      <c r="D65" s="67" t="s">
        <v>21</v>
      </c>
      <c r="E65" s="67" t="s">
        <v>38</v>
      </c>
      <c r="F65" s="67" t="s">
        <v>161</v>
      </c>
      <c r="G65" s="67" t="s">
        <v>22</v>
      </c>
      <c r="H65" s="67" t="s">
        <v>21</v>
      </c>
      <c r="I65" s="67" t="s">
        <v>22</v>
      </c>
      <c r="J65" s="67" t="s">
        <v>23</v>
      </c>
      <c r="K65" s="67" t="s">
        <v>21</v>
      </c>
      <c r="L65" s="68">
        <f>L66</f>
        <v>2200000</v>
      </c>
      <c r="M65" s="153"/>
      <c r="N65" s="153"/>
      <c r="O65" s="153"/>
      <c r="P65" s="153"/>
      <c r="Q65" s="153"/>
      <c r="R65" s="154"/>
      <c r="S65" s="154" t="e">
        <f>#REF!=SUM(L65:R65)</f>
        <v>#REF!</v>
      </c>
      <c r="T65" s="68">
        <f>T66</f>
        <v>1010752</v>
      </c>
      <c r="U65" s="195">
        <f>U66</f>
        <v>-1189248</v>
      </c>
    </row>
    <row r="66" spans="1:21" ht="25.5" customHeight="1">
      <c r="A66" s="166" t="s">
        <v>128</v>
      </c>
      <c r="B66" s="149"/>
      <c r="C66" s="34" t="s">
        <v>165</v>
      </c>
      <c r="D66" s="35" t="s">
        <v>139</v>
      </c>
      <c r="E66" s="35" t="s">
        <v>38</v>
      </c>
      <c r="F66" s="35" t="s">
        <v>161</v>
      </c>
      <c r="G66" s="35" t="s">
        <v>43</v>
      </c>
      <c r="H66" s="35" t="s">
        <v>21</v>
      </c>
      <c r="I66" s="35" t="s">
        <v>22</v>
      </c>
      <c r="J66" s="35" t="s">
        <v>23</v>
      </c>
      <c r="K66" s="35" t="s">
        <v>21</v>
      </c>
      <c r="L66" s="37">
        <f>L67</f>
        <v>2200000</v>
      </c>
      <c r="M66" s="153"/>
      <c r="N66" s="153"/>
      <c r="O66" s="153"/>
      <c r="P66" s="153"/>
      <c r="Q66" s="153"/>
      <c r="R66" s="154"/>
      <c r="S66" s="154"/>
      <c r="T66" s="37">
        <f>T67</f>
        <v>1010752</v>
      </c>
      <c r="U66" s="142">
        <f>U67</f>
        <v>-1189248</v>
      </c>
    </row>
    <row r="67" spans="1:21" ht="30" customHeight="1">
      <c r="A67" s="191" t="s">
        <v>248</v>
      </c>
      <c r="B67" s="149"/>
      <c r="C67" s="48" t="s">
        <v>169</v>
      </c>
      <c r="D67" s="69" t="s">
        <v>139</v>
      </c>
      <c r="E67" s="69" t="s">
        <v>38</v>
      </c>
      <c r="F67" s="69" t="s">
        <v>161</v>
      </c>
      <c r="G67" s="69" t="s">
        <v>43</v>
      </c>
      <c r="H67" s="69" t="s">
        <v>80</v>
      </c>
      <c r="I67" s="69" t="s">
        <v>43</v>
      </c>
      <c r="J67" s="69" t="s">
        <v>23</v>
      </c>
      <c r="K67" s="69" t="s">
        <v>166</v>
      </c>
      <c r="L67" s="44">
        <v>2200000</v>
      </c>
      <c r="M67" s="153"/>
      <c r="N67" s="153"/>
      <c r="O67" s="153"/>
      <c r="P67" s="153"/>
      <c r="Q67" s="153"/>
      <c r="R67" s="154"/>
      <c r="S67" s="154"/>
      <c r="T67" s="44">
        <v>1010752</v>
      </c>
      <c r="U67" s="148">
        <f>T67-L67</f>
        <v>-1189248</v>
      </c>
    </row>
    <row r="68" spans="1:21" s="11" customFormat="1" ht="28.5" customHeight="1">
      <c r="A68" s="124" t="s">
        <v>170</v>
      </c>
      <c r="B68" s="124"/>
      <c r="C68" s="20" t="s">
        <v>171</v>
      </c>
      <c r="D68" s="21" t="s">
        <v>21</v>
      </c>
      <c r="E68" s="22" t="s">
        <v>172</v>
      </c>
      <c r="F68" s="22" t="s">
        <v>22</v>
      </c>
      <c r="G68" s="22" t="s">
        <v>22</v>
      </c>
      <c r="H68" s="22" t="s">
        <v>21</v>
      </c>
      <c r="I68" s="22" t="s">
        <v>22</v>
      </c>
      <c r="J68" s="22" t="s">
        <v>23</v>
      </c>
      <c r="K68" s="22" t="s">
        <v>21</v>
      </c>
      <c r="L68" s="23">
        <f>L69+L106</f>
        <v>229585248</v>
      </c>
      <c r="M68" s="129" t="e">
        <f aca="true" t="shared" si="10" ref="M68:R68">M69</f>
        <v>#REF!</v>
      </c>
      <c r="N68" s="129" t="e">
        <f t="shared" si="10"/>
        <v>#REF!</v>
      </c>
      <c r="O68" s="129" t="e">
        <f t="shared" si="10"/>
        <v>#REF!</v>
      </c>
      <c r="P68" s="129" t="e">
        <f t="shared" si="10"/>
        <v>#REF!</v>
      </c>
      <c r="Q68" s="129" t="e">
        <f t="shared" si="10"/>
        <v>#REF!</v>
      </c>
      <c r="R68" s="197" t="e">
        <f t="shared" si="10"/>
        <v>#REF!</v>
      </c>
      <c r="S68" s="197" t="e">
        <f>#REF!=SUM(L68:R68)</f>
        <v>#REF!</v>
      </c>
      <c r="T68" s="23">
        <f>T69+T106</f>
        <v>239635848</v>
      </c>
      <c r="U68" s="128">
        <f>U69+U106</f>
        <v>10050600</v>
      </c>
    </row>
    <row r="69" spans="1:21" s="7" customFormat="1" ht="56.25" customHeight="1">
      <c r="A69" s="131" t="s">
        <v>24</v>
      </c>
      <c r="B69" s="131"/>
      <c r="C69" s="27" t="s">
        <v>201</v>
      </c>
      <c r="D69" s="28" t="s">
        <v>21</v>
      </c>
      <c r="E69" s="29" t="s">
        <v>172</v>
      </c>
      <c r="F69" s="29" t="s">
        <v>30</v>
      </c>
      <c r="G69" s="29" t="s">
        <v>22</v>
      </c>
      <c r="H69" s="29" t="s">
        <v>21</v>
      </c>
      <c r="I69" s="29" t="s">
        <v>22</v>
      </c>
      <c r="J69" s="29" t="s">
        <v>23</v>
      </c>
      <c r="K69" s="29" t="s">
        <v>21</v>
      </c>
      <c r="L69" s="30">
        <f>L70+L73+L80+L99+L104</f>
        <v>228181248</v>
      </c>
      <c r="M69" s="136" t="e">
        <f>M70+M80+#REF!+#REF!</f>
        <v>#REF!</v>
      </c>
      <c r="N69" s="136" t="e">
        <f>N70+N80+#REF!+#REF!</f>
        <v>#REF!</v>
      </c>
      <c r="O69" s="136" t="e">
        <f>O70+O80+#REF!+#REF!</f>
        <v>#REF!</v>
      </c>
      <c r="P69" s="136" t="e">
        <f>P70+P80+#REF!+#REF!</f>
        <v>#REF!</v>
      </c>
      <c r="Q69" s="136" t="e">
        <f>Q70+Q80+#REF!+#REF!</f>
        <v>#REF!</v>
      </c>
      <c r="R69" s="137" t="e">
        <f>R70+R80+#REF!+#REF!</f>
        <v>#REF!</v>
      </c>
      <c r="S69" s="137" t="e">
        <f>#REF!=SUM(L69:R69)</f>
        <v>#REF!</v>
      </c>
      <c r="T69" s="30">
        <f>T70+T73+T80+T99+T104</f>
        <v>238231848</v>
      </c>
      <c r="U69" s="135">
        <f>U70+U80+U99+U73+U104</f>
        <v>10050600</v>
      </c>
    </row>
    <row r="70" spans="1:21" s="8" customFormat="1" ht="34.5" customHeight="1">
      <c r="A70" s="138" t="s">
        <v>27</v>
      </c>
      <c r="B70" s="138"/>
      <c r="C70" s="34" t="s">
        <v>173</v>
      </c>
      <c r="D70" s="35" t="s">
        <v>21</v>
      </c>
      <c r="E70" s="35" t="s">
        <v>172</v>
      </c>
      <c r="F70" s="35" t="s">
        <v>30</v>
      </c>
      <c r="G70" s="35" t="s">
        <v>26</v>
      </c>
      <c r="H70" s="35" t="s">
        <v>21</v>
      </c>
      <c r="I70" s="35" t="s">
        <v>22</v>
      </c>
      <c r="J70" s="35" t="s">
        <v>23</v>
      </c>
      <c r="K70" s="35" t="s">
        <v>174</v>
      </c>
      <c r="L70" s="37">
        <f>L71</f>
        <v>57440000</v>
      </c>
      <c r="M70" s="143">
        <f aca="true" t="shared" si="11" ref="M70:R70">SUM(M71:M72)</f>
        <v>0</v>
      </c>
      <c r="N70" s="143">
        <f t="shared" si="11"/>
        <v>0</v>
      </c>
      <c r="O70" s="143">
        <f t="shared" si="11"/>
        <v>0</v>
      </c>
      <c r="P70" s="143">
        <f t="shared" si="11"/>
        <v>0</v>
      </c>
      <c r="Q70" s="143">
        <f t="shared" si="11"/>
        <v>0</v>
      </c>
      <c r="R70" s="144">
        <f t="shared" si="11"/>
        <v>0</v>
      </c>
      <c r="S70" s="144" t="e">
        <f>#REF!=SUM(L70:R70)</f>
        <v>#REF!</v>
      </c>
      <c r="T70" s="37">
        <f>T71</f>
        <v>62364000</v>
      </c>
      <c r="U70" s="142">
        <f>U71</f>
        <v>4924000</v>
      </c>
    </row>
    <row r="71" spans="1:21" ht="25.5" customHeight="1">
      <c r="A71" s="198" t="s">
        <v>213</v>
      </c>
      <c r="B71" s="199"/>
      <c r="C71" s="89" t="s">
        <v>202</v>
      </c>
      <c r="D71" s="90" t="s">
        <v>21</v>
      </c>
      <c r="E71" s="90" t="s">
        <v>172</v>
      </c>
      <c r="F71" s="90" t="s">
        <v>30</v>
      </c>
      <c r="G71" s="90" t="s">
        <v>26</v>
      </c>
      <c r="H71" s="90" t="s">
        <v>178</v>
      </c>
      <c r="I71" s="90" t="s">
        <v>22</v>
      </c>
      <c r="J71" s="90" t="s">
        <v>23</v>
      </c>
      <c r="K71" s="90" t="s">
        <v>174</v>
      </c>
      <c r="L71" s="91">
        <v>57440000</v>
      </c>
      <c r="M71" s="153"/>
      <c r="N71" s="153"/>
      <c r="O71" s="153"/>
      <c r="P71" s="153"/>
      <c r="Q71" s="153"/>
      <c r="R71" s="154"/>
      <c r="S71" s="154" t="e">
        <f>#REF!=SUM(L71:R71)</f>
        <v>#REF!</v>
      </c>
      <c r="T71" s="91">
        <f>T72</f>
        <v>62364000</v>
      </c>
      <c r="U71" s="202">
        <f>U72</f>
        <v>4924000</v>
      </c>
    </row>
    <row r="72" spans="1:21" ht="37.5">
      <c r="A72" s="138"/>
      <c r="B72" s="149"/>
      <c r="C72" s="41" t="s">
        <v>203</v>
      </c>
      <c r="D72" s="42" t="s">
        <v>139</v>
      </c>
      <c r="E72" s="42" t="s">
        <v>172</v>
      </c>
      <c r="F72" s="42" t="s">
        <v>30</v>
      </c>
      <c r="G72" s="42" t="s">
        <v>26</v>
      </c>
      <c r="H72" s="42" t="s">
        <v>178</v>
      </c>
      <c r="I72" s="42" t="s">
        <v>43</v>
      </c>
      <c r="J72" s="42" t="s">
        <v>23</v>
      </c>
      <c r="K72" s="42" t="s">
        <v>174</v>
      </c>
      <c r="L72" s="44">
        <v>57440000</v>
      </c>
      <c r="M72" s="153"/>
      <c r="N72" s="153"/>
      <c r="O72" s="153"/>
      <c r="P72" s="153"/>
      <c r="Q72" s="153"/>
      <c r="R72" s="154"/>
      <c r="S72" s="154" t="e">
        <f>#REF!=SUM(L72:R72)</f>
        <v>#REF!</v>
      </c>
      <c r="T72" s="44">
        <v>62364000</v>
      </c>
      <c r="U72" s="148">
        <f>T72-L72</f>
        <v>4924000</v>
      </c>
    </row>
    <row r="73" spans="1:21" ht="37.5">
      <c r="A73" s="138" t="s">
        <v>300</v>
      </c>
      <c r="B73" s="171"/>
      <c r="C73" s="34" t="s">
        <v>301</v>
      </c>
      <c r="D73" s="35" t="s">
        <v>21</v>
      </c>
      <c r="E73" s="35" t="s">
        <v>172</v>
      </c>
      <c r="F73" s="35" t="s">
        <v>30</v>
      </c>
      <c r="G73" s="35" t="s">
        <v>30</v>
      </c>
      <c r="H73" s="35" t="s">
        <v>21</v>
      </c>
      <c r="I73" s="35" t="s">
        <v>22</v>
      </c>
      <c r="J73" s="35" t="s">
        <v>23</v>
      </c>
      <c r="K73" s="35" t="s">
        <v>174</v>
      </c>
      <c r="L73" s="37">
        <f>L74+L76+L78</f>
        <v>11043665</v>
      </c>
      <c r="M73" s="153"/>
      <c r="N73" s="153"/>
      <c r="O73" s="153"/>
      <c r="P73" s="153"/>
      <c r="Q73" s="153"/>
      <c r="R73" s="154"/>
      <c r="S73" s="154"/>
      <c r="T73" s="37">
        <f>T74+T76+T78</f>
        <v>11297665</v>
      </c>
      <c r="U73" s="142">
        <f>U74+U76+U78</f>
        <v>254000</v>
      </c>
    </row>
    <row r="74" spans="1:21" ht="93.75">
      <c r="A74" s="198" t="s">
        <v>304</v>
      </c>
      <c r="B74" s="171"/>
      <c r="C74" s="117" t="s">
        <v>363</v>
      </c>
      <c r="D74" s="90" t="s">
        <v>21</v>
      </c>
      <c r="E74" s="90" t="s">
        <v>172</v>
      </c>
      <c r="F74" s="90" t="s">
        <v>30</v>
      </c>
      <c r="G74" s="90" t="s">
        <v>30</v>
      </c>
      <c r="H74" s="90" t="s">
        <v>362</v>
      </c>
      <c r="I74" s="90" t="s">
        <v>22</v>
      </c>
      <c r="J74" s="90" t="s">
        <v>23</v>
      </c>
      <c r="K74" s="90" t="s">
        <v>174</v>
      </c>
      <c r="L74" s="94">
        <f>L75</f>
        <v>0</v>
      </c>
      <c r="M74" s="153"/>
      <c r="N74" s="153"/>
      <c r="O74" s="153"/>
      <c r="P74" s="153"/>
      <c r="Q74" s="153"/>
      <c r="R74" s="154"/>
      <c r="S74" s="154"/>
      <c r="T74" s="94">
        <f>T75</f>
        <v>0</v>
      </c>
      <c r="U74" s="202">
        <f>U75</f>
        <v>0</v>
      </c>
    </row>
    <row r="75" spans="1:21" ht="47.25">
      <c r="A75" s="138"/>
      <c r="B75" s="171"/>
      <c r="C75" s="212" t="s">
        <v>364</v>
      </c>
      <c r="D75" s="50" t="s">
        <v>139</v>
      </c>
      <c r="E75" s="50" t="s">
        <v>172</v>
      </c>
      <c r="F75" s="50" t="s">
        <v>30</v>
      </c>
      <c r="G75" s="50" t="s">
        <v>30</v>
      </c>
      <c r="H75" s="50" t="s">
        <v>362</v>
      </c>
      <c r="I75" s="50" t="s">
        <v>43</v>
      </c>
      <c r="J75" s="50" t="s">
        <v>23</v>
      </c>
      <c r="K75" s="50" t="s">
        <v>174</v>
      </c>
      <c r="L75" s="51"/>
      <c r="M75" s="153"/>
      <c r="N75" s="153"/>
      <c r="O75" s="153"/>
      <c r="P75" s="153"/>
      <c r="Q75" s="153"/>
      <c r="R75" s="154"/>
      <c r="S75" s="154"/>
      <c r="T75" s="51"/>
      <c r="U75" s="148">
        <f>T75-L75</f>
        <v>0</v>
      </c>
    </row>
    <row r="76" spans="1:21" ht="37.5">
      <c r="A76" s="198" t="s">
        <v>341</v>
      </c>
      <c r="B76" s="171"/>
      <c r="C76" s="117" t="s">
        <v>346</v>
      </c>
      <c r="D76" s="90" t="s">
        <v>21</v>
      </c>
      <c r="E76" s="90" t="s">
        <v>172</v>
      </c>
      <c r="F76" s="90" t="s">
        <v>30</v>
      </c>
      <c r="G76" s="90" t="s">
        <v>30</v>
      </c>
      <c r="H76" s="90" t="s">
        <v>102</v>
      </c>
      <c r="I76" s="90" t="s">
        <v>22</v>
      </c>
      <c r="J76" s="90" t="s">
        <v>23</v>
      </c>
      <c r="K76" s="90" t="s">
        <v>174</v>
      </c>
      <c r="L76" s="94">
        <f>L77</f>
        <v>1934170</v>
      </c>
      <c r="M76" s="153"/>
      <c r="N76" s="153"/>
      <c r="O76" s="153"/>
      <c r="P76" s="153"/>
      <c r="Q76" s="153"/>
      <c r="R76" s="154"/>
      <c r="S76" s="154"/>
      <c r="T76" s="94">
        <f>T77</f>
        <v>1934170</v>
      </c>
      <c r="U76" s="202">
        <f>U77</f>
        <v>0</v>
      </c>
    </row>
    <row r="77" spans="1:21" ht="56.25">
      <c r="A77" s="138"/>
      <c r="B77" s="171"/>
      <c r="C77" s="116" t="s">
        <v>347</v>
      </c>
      <c r="D77" s="50" t="s">
        <v>139</v>
      </c>
      <c r="E77" s="50" t="s">
        <v>172</v>
      </c>
      <c r="F77" s="50" t="s">
        <v>30</v>
      </c>
      <c r="G77" s="50" t="s">
        <v>30</v>
      </c>
      <c r="H77" s="50" t="s">
        <v>102</v>
      </c>
      <c r="I77" s="50" t="s">
        <v>43</v>
      </c>
      <c r="J77" s="50" t="s">
        <v>23</v>
      </c>
      <c r="K77" s="50" t="s">
        <v>174</v>
      </c>
      <c r="L77" s="51">
        <v>1934170</v>
      </c>
      <c r="M77" s="153"/>
      <c r="N77" s="153"/>
      <c r="O77" s="153"/>
      <c r="P77" s="153"/>
      <c r="Q77" s="153"/>
      <c r="R77" s="154"/>
      <c r="S77" s="154"/>
      <c r="T77" s="51">
        <v>1934170</v>
      </c>
      <c r="U77" s="148">
        <f>T77-L77</f>
        <v>0</v>
      </c>
    </row>
    <row r="78" spans="1:21" ht="18.75">
      <c r="A78" s="198" t="s">
        <v>342</v>
      </c>
      <c r="B78" s="199"/>
      <c r="C78" s="93" t="s">
        <v>302</v>
      </c>
      <c r="D78" s="90" t="s">
        <v>21</v>
      </c>
      <c r="E78" s="90" t="s">
        <v>172</v>
      </c>
      <c r="F78" s="90" t="s">
        <v>30</v>
      </c>
      <c r="G78" s="90" t="s">
        <v>30</v>
      </c>
      <c r="H78" s="90" t="s">
        <v>179</v>
      </c>
      <c r="I78" s="90" t="s">
        <v>22</v>
      </c>
      <c r="J78" s="90" t="s">
        <v>23</v>
      </c>
      <c r="K78" s="90" t="s">
        <v>174</v>
      </c>
      <c r="L78" s="94">
        <f>L79</f>
        <v>9109495</v>
      </c>
      <c r="M78" s="153"/>
      <c r="N78" s="153"/>
      <c r="O78" s="153"/>
      <c r="P78" s="153"/>
      <c r="Q78" s="153"/>
      <c r="R78" s="154"/>
      <c r="S78" s="154"/>
      <c r="T78" s="94">
        <f>T79</f>
        <v>9363495</v>
      </c>
      <c r="U78" s="236">
        <f>U79</f>
        <v>254000</v>
      </c>
    </row>
    <row r="79" spans="1:21" ht="18.75">
      <c r="A79" s="138"/>
      <c r="B79" s="171"/>
      <c r="C79" s="92" t="s">
        <v>303</v>
      </c>
      <c r="D79" s="50" t="s">
        <v>139</v>
      </c>
      <c r="E79" s="50" t="s">
        <v>172</v>
      </c>
      <c r="F79" s="50" t="s">
        <v>30</v>
      </c>
      <c r="G79" s="50" t="s">
        <v>30</v>
      </c>
      <c r="H79" s="50" t="s">
        <v>179</v>
      </c>
      <c r="I79" s="50" t="s">
        <v>43</v>
      </c>
      <c r="J79" s="50" t="s">
        <v>23</v>
      </c>
      <c r="K79" s="50" t="s">
        <v>174</v>
      </c>
      <c r="L79" s="44">
        <v>9109495</v>
      </c>
      <c r="M79" s="153"/>
      <c r="N79" s="153"/>
      <c r="O79" s="153"/>
      <c r="P79" s="153"/>
      <c r="Q79" s="153"/>
      <c r="R79" s="154"/>
      <c r="S79" s="154"/>
      <c r="T79" s="44">
        <v>9363495</v>
      </c>
      <c r="U79" s="148">
        <f>T79-L79</f>
        <v>254000</v>
      </c>
    </row>
    <row r="80" spans="1:21" s="8" customFormat="1" ht="37.5" customHeight="1">
      <c r="A80" s="240" t="s">
        <v>211</v>
      </c>
      <c r="B80" s="240"/>
      <c r="C80" s="34" t="s">
        <v>204</v>
      </c>
      <c r="D80" s="35" t="s">
        <v>21</v>
      </c>
      <c r="E80" s="35" t="s">
        <v>172</v>
      </c>
      <c r="F80" s="35" t="s">
        <v>30</v>
      </c>
      <c r="G80" s="35" t="s">
        <v>49</v>
      </c>
      <c r="H80" s="35" t="s">
        <v>21</v>
      </c>
      <c r="I80" s="35" t="s">
        <v>22</v>
      </c>
      <c r="J80" s="35" t="s">
        <v>23</v>
      </c>
      <c r="K80" s="35" t="s">
        <v>174</v>
      </c>
      <c r="L80" s="37">
        <f>L81+L83+L85+L87+L89+L91+L93+L95+L97</f>
        <v>154822100</v>
      </c>
      <c r="M80" s="143" t="e">
        <f>M96+#REF!</f>
        <v>#REF!</v>
      </c>
      <c r="N80" s="143" t="e">
        <f>N96+#REF!</f>
        <v>#REF!</v>
      </c>
      <c r="O80" s="143" t="e">
        <f>O96+#REF!</f>
        <v>#REF!</v>
      </c>
      <c r="P80" s="143" t="e">
        <f>P96+#REF!</f>
        <v>#REF!</v>
      </c>
      <c r="Q80" s="143" t="e">
        <f>Q96+#REF!</f>
        <v>#REF!</v>
      </c>
      <c r="R80" s="144" t="e">
        <f>R96+#REF!</f>
        <v>#REF!</v>
      </c>
      <c r="S80" s="144" t="e">
        <f>#REF!=SUM(L80:R80)</f>
        <v>#REF!</v>
      </c>
      <c r="T80" s="37">
        <f>T81+T83+T85+T87+T89+T91+T93+T95+T97</f>
        <v>159694700</v>
      </c>
      <c r="U80" s="244">
        <f>U81+U83+U86+U88+U90+U92+U94+U95+U97</f>
        <v>4872600</v>
      </c>
    </row>
    <row r="81" spans="1:21" ht="31.5" customHeight="1">
      <c r="A81" s="233" t="s">
        <v>348</v>
      </c>
      <c r="B81" s="240"/>
      <c r="C81" s="117" t="s">
        <v>349</v>
      </c>
      <c r="D81" s="95" t="s">
        <v>21</v>
      </c>
      <c r="E81" s="95" t="s">
        <v>172</v>
      </c>
      <c r="F81" s="95" t="s">
        <v>30</v>
      </c>
      <c r="G81" s="95" t="s">
        <v>49</v>
      </c>
      <c r="H81" s="95" t="s">
        <v>350</v>
      </c>
      <c r="I81" s="95" t="s">
        <v>22</v>
      </c>
      <c r="J81" s="95" t="s">
        <v>23</v>
      </c>
      <c r="K81" s="95" t="s">
        <v>174</v>
      </c>
      <c r="L81" s="94">
        <f>L82</f>
        <v>61000</v>
      </c>
      <c r="M81" s="153"/>
      <c r="N81" s="153"/>
      <c r="O81" s="153"/>
      <c r="P81" s="153"/>
      <c r="Q81" s="153"/>
      <c r="R81" s="154"/>
      <c r="S81" s="154" t="e">
        <f>#REF!=SUM(L81:R81)</f>
        <v>#REF!</v>
      </c>
      <c r="T81" s="94">
        <f>T82</f>
        <v>61000</v>
      </c>
      <c r="U81" s="205">
        <f>U82</f>
        <v>0</v>
      </c>
    </row>
    <row r="82" spans="1:21" ht="56.25">
      <c r="A82" s="259"/>
      <c r="B82" s="259"/>
      <c r="C82" s="116" t="s">
        <v>351</v>
      </c>
      <c r="D82" s="256" t="s">
        <v>139</v>
      </c>
      <c r="E82" s="257" t="s">
        <v>172</v>
      </c>
      <c r="F82" s="257" t="s">
        <v>30</v>
      </c>
      <c r="G82" s="257" t="s">
        <v>49</v>
      </c>
      <c r="H82" s="257" t="s">
        <v>350</v>
      </c>
      <c r="I82" s="257" t="s">
        <v>43</v>
      </c>
      <c r="J82" s="257" t="s">
        <v>23</v>
      </c>
      <c r="K82" s="56" t="s">
        <v>174</v>
      </c>
      <c r="L82" s="44">
        <v>61000</v>
      </c>
      <c r="M82" s="153"/>
      <c r="N82" s="153"/>
      <c r="O82" s="153"/>
      <c r="P82" s="153"/>
      <c r="Q82" s="153"/>
      <c r="R82" s="154"/>
      <c r="S82" s="154"/>
      <c r="T82" s="44">
        <v>61000</v>
      </c>
      <c r="U82" s="148">
        <f>T82-L82</f>
        <v>0</v>
      </c>
    </row>
    <row r="83" spans="1:21" ht="75">
      <c r="A83" s="259"/>
      <c r="B83" s="259"/>
      <c r="C83" s="115" t="s">
        <v>353</v>
      </c>
      <c r="D83" s="95" t="s">
        <v>21</v>
      </c>
      <c r="E83" s="95" t="s">
        <v>172</v>
      </c>
      <c r="F83" s="95" t="s">
        <v>30</v>
      </c>
      <c r="G83" s="95" t="s">
        <v>49</v>
      </c>
      <c r="H83" s="95" t="s">
        <v>358</v>
      </c>
      <c r="I83" s="95" t="s">
        <v>22</v>
      </c>
      <c r="J83" s="95" t="s">
        <v>23</v>
      </c>
      <c r="K83" s="95" t="s">
        <v>174</v>
      </c>
      <c r="L83" s="94">
        <f>L84</f>
        <v>1100</v>
      </c>
      <c r="M83" s="153"/>
      <c r="N83" s="153"/>
      <c r="O83" s="153"/>
      <c r="P83" s="153"/>
      <c r="Q83" s="153"/>
      <c r="R83" s="154"/>
      <c r="S83" s="154"/>
      <c r="T83" s="94">
        <f>T84</f>
        <v>1100</v>
      </c>
      <c r="U83" s="205">
        <f>U84</f>
        <v>0</v>
      </c>
    </row>
    <row r="84" spans="1:21" ht="75">
      <c r="A84" s="259"/>
      <c r="B84" s="259"/>
      <c r="C84" s="116" t="s">
        <v>354</v>
      </c>
      <c r="D84" s="42" t="s">
        <v>139</v>
      </c>
      <c r="E84" s="56" t="s">
        <v>172</v>
      </c>
      <c r="F84" s="56" t="s">
        <v>30</v>
      </c>
      <c r="G84" s="56" t="s">
        <v>49</v>
      </c>
      <c r="H84" s="56" t="s">
        <v>358</v>
      </c>
      <c r="I84" s="56" t="s">
        <v>43</v>
      </c>
      <c r="J84" s="56" t="s">
        <v>23</v>
      </c>
      <c r="K84" s="56" t="s">
        <v>174</v>
      </c>
      <c r="L84" s="44">
        <v>1100</v>
      </c>
      <c r="M84" s="153"/>
      <c r="N84" s="153"/>
      <c r="O84" s="153"/>
      <c r="P84" s="153"/>
      <c r="Q84" s="153"/>
      <c r="R84" s="154"/>
      <c r="S84" s="154"/>
      <c r="T84" s="44">
        <v>1100</v>
      </c>
      <c r="U84" s="148">
        <f>T84-L84</f>
        <v>0</v>
      </c>
    </row>
    <row r="85" spans="1:21" ht="42.75" customHeight="1">
      <c r="A85" s="199" t="s">
        <v>221</v>
      </c>
      <c r="B85" s="149"/>
      <c r="C85" s="93" t="s">
        <v>222</v>
      </c>
      <c r="D85" s="95" t="s">
        <v>21</v>
      </c>
      <c r="E85" s="95" t="s">
        <v>172</v>
      </c>
      <c r="F85" s="95" t="s">
        <v>30</v>
      </c>
      <c r="G85" s="95" t="s">
        <v>49</v>
      </c>
      <c r="H85" s="95" t="s">
        <v>223</v>
      </c>
      <c r="I85" s="95" t="s">
        <v>22</v>
      </c>
      <c r="J85" s="95" t="s">
        <v>23</v>
      </c>
      <c r="K85" s="95" t="s">
        <v>174</v>
      </c>
      <c r="L85" s="94">
        <f>L86</f>
        <v>470000</v>
      </c>
      <c r="M85" s="153"/>
      <c r="N85" s="153"/>
      <c r="O85" s="153"/>
      <c r="P85" s="153"/>
      <c r="Q85" s="153"/>
      <c r="R85" s="154"/>
      <c r="S85" s="154"/>
      <c r="T85" s="94">
        <f>T86</f>
        <v>491600</v>
      </c>
      <c r="U85" s="205">
        <f>U86</f>
        <v>21600</v>
      </c>
    </row>
    <row r="86" spans="1:21" ht="59.25" customHeight="1">
      <c r="A86" s="149"/>
      <c r="B86" s="149"/>
      <c r="C86" s="92" t="s">
        <v>224</v>
      </c>
      <c r="D86" s="42" t="s">
        <v>139</v>
      </c>
      <c r="E86" s="56" t="s">
        <v>172</v>
      </c>
      <c r="F86" s="56" t="s">
        <v>30</v>
      </c>
      <c r="G86" s="56" t="s">
        <v>49</v>
      </c>
      <c r="H86" s="56" t="s">
        <v>223</v>
      </c>
      <c r="I86" s="56" t="s">
        <v>43</v>
      </c>
      <c r="J86" s="56" t="s">
        <v>23</v>
      </c>
      <c r="K86" s="56" t="s">
        <v>174</v>
      </c>
      <c r="L86" s="44">
        <v>470000</v>
      </c>
      <c r="M86" s="153"/>
      <c r="N86" s="153"/>
      <c r="O86" s="153"/>
      <c r="P86" s="153"/>
      <c r="Q86" s="153"/>
      <c r="R86" s="154"/>
      <c r="S86" s="154"/>
      <c r="T86" s="44">
        <v>491600</v>
      </c>
      <c r="U86" s="148">
        <f>T86-L86</f>
        <v>21600</v>
      </c>
    </row>
    <row r="87" spans="1:21" ht="52.5" customHeight="1">
      <c r="A87" s="149"/>
      <c r="B87" s="149"/>
      <c r="C87" s="93" t="s">
        <v>334</v>
      </c>
      <c r="D87" s="90" t="s">
        <v>21</v>
      </c>
      <c r="E87" s="90" t="s">
        <v>172</v>
      </c>
      <c r="F87" s="90" t="s">
        <v>30</v>
      </c>
      <c r="G87" s="90" t="s">
        <v>49</v>
      </c>
      <c r="H87" s="90" t="s">
        <v>35</v>
      </c>
      <c r="I87" s="90" t="s">
        <v>22</v>
      </c>
      <c r="J87" s="90" t="s">
        <v>23</v>
      </c>
      <c r="K87" s="90" t="s">
        <v>174</v>
      </c>
      <c r="L87" s="91">
        <f>L88</f>
        <v>2600000</v>
      </c>
      <c r="M87" s="153"/>
      <c r="N87" s="153"/>
      <c r="O87" s="153"/>
      <c r="P87" s="153"/>
      <c r="Q87" s="153"/>
      <c r="R87" s="154"/>
      <c r="S87" s="154"/>
      <c r="T87" s="91">
        <f>T88</f>
        <v>2737000</v>
      </c>
      <c r="U87" s="205">
        <f>U88</f>
        <v>137000</v>
      </c>
    </row>
    <row r="88" spans="1:21" ht="42.75" customHeight="1">
      <c r="A88" s="149"/>
      <c r="B88" s="149"/>
      <c r="C88" s="92" t="s">
        <v>332</v>
      </c>
      <c r="D88" s="42" t="s">
        <v>139</v>
      </c>
      <c r="E88" s="56" t="s">
        <v>172</v>
      </c>
      <c r="F88" s="56" t="s">
        <v>30</v>
      </c>
      <c r="G88" s="56" t="s">
        <v>49</v>
      </c>
      <c r="H88" s="56" t="s">
        <v>35</v>
      </c>
      <c r="I88" s="56" t="s">
        <v>43</v>
      </c>
      <c r="J88" s="56" t="s">
        <v>335</v>
      </c>
      <c r="K88" s="56" t="s">
        <v>174</v>
      </c>
      <c r="L88" s="44">
        <v>2600000</v>
      </c>
      <c r="M88" s="153"/>
      <c r="N88" s="153"/>
      <c r="O88" s="153"/>
      <c r="P88" s="153"/>
      <c r="Q88" s="153"/>
      <c r="R88" s="154"/>
      <c r="S88" s="154"/>
      <c r="T88" s="44">
        <v>2737000</v>
      </c>
      <c r="U88" s="148">
        <f>T88-L88</f>
        <v>137000</v>
      </c>
    </row>
    <row r="89" spans="1:21" ht="45.75" customHeight="1">
      <c r="A89" s="199" t="s">
        <v>225</v>
      </c>
      <c r="B89" s="149"/>
      <c r="C89" s="93" t="s">
        <v>227</v>
      </c>
      <c r="D89" s="90" t="s">
        <v>21</v>
      </c>
      <c r="E89" s="90" t="s">
        <v>172</v>
      </c>
      <c r="F89" s="90" t="s">
        <v>30</v>
      </c>
      <c r="G89" s="90" t="s">
        <v>49</v>
      </c>
      <c r="H89" s="90" t="s">
        <v>140</v>
      </c>
      <c r="I89" s="90" t="s">
        <v>22</v>
      </c>
      <c r="J89" s="90" t="s">
        <v>23</v>
      </c>
      <c r="K89" s="90" t="s">
        <v>174</v>
      </c>
      <c r="L89" s="91">
        <f>L90</f>
        <v>41835000</v>
      </c>
      <c r="M89" s="153"/>
      <c r="N89" s="153"/>
      <c r="O89" s="153"/>
      <c r="P89" s="153"/>
      <c r="Q89" s="153"/>
      <c r="R89" s="154"/>
      <c r="S89" s="154"/>
      <c r="T89" s="91">
        <f>T90</f>
        <v>42211000</v>
      </c>
      <c r="U89" s="202">
        <f>U90</f>
        <v>376000</v>
      </c>
    </row>
    <row r="90" spans="1:21" ht="51.75" customHeight="1">
      <c r="A90" s="149"/>
      <c r="B90" s="149"/>
      <c r="C90" s="92" t="s">
        <v>228</v>
      </c>
      <c r="D90" s="50" t="s">
        <v>139</v>
      </c>
      <c r="E90" s="50" t="s">
        <v>172</v>
      </c>
      <c r="F90" s="50" t="s">
        <v>30</v>
      </c>
      <c r="G90" s="50" t="s">
        <v>49</v>
      </c>
      <c r="H90" s="50" t="s">
        <v>140</v>
      </c>
      <c r="I90" s="50" t="s">
        <v>43</v>
      </c>
      <c r="J90" s="50" t="s">
        <v>23</v>
      </c>
      <c r="K90" s="50" t="s">
        <v>174</v>
      </c>
      <c r="L90" s="44">
        <v>41835000</v>
      </c>
      <c r="M90" s="153"/>
      <c r="N90" s="153"/>
      <c r="O90" s="153"/>
      <c r="P90" s="153"/>
      <c r="Q90" s="153"/>
      <c r="R90" s="154"/>
      <c r="S90" s="154"/>
      <c r="T90" s="44">
        <v>42211000</v>
      </c>
      <c r="U90" s="148">
        <f>T90-L90</f>
        <v>376000</v>
      </c>
    </row>
    <row r="91" spans="1:21" ht="97.5" customHeight="1">
      <c r="A91" s="199" t="s">
        <v>226</v>
      </c>
      <c r="B91" s="149"/>
      <c r="C91" s="200" t="s">
        <v>293</v>
      </c>
      <c r="D91" s="201" t="s">
        <v>21</v>
      </c>
      <c r="E91" s="201" t="s">
        <v>172</v>
      </c>
      <c r="F91" s="201" t="s">
        <v>30</v>
      </c>
      <c r="G91" s="201" t="s">
        <v>49</v>
      </c>
      <c r="H91" s="201" t="s">
        <v>294</v>
      </c>
      <c r="I91" s="201" t="s">
        <v>22</v>
      </c>
      <c r="J91" s="201" t="s">
        <v>23</v>
      </c>
      <c r="K91" s="201" t="s">
        <v>174</v>
      </c>
      <c r="L91" s="202">
        <f>L92</f>
        <v>846000</v>
      </c>
      <c r="M91" s="153"/>
      <c r="N91" s="153"/>
      <c r="O91" s="153"/>
      <c r="P91" s="153"/>
      <c r="Q91" s="153"/>
      <c r="R91" s="154"/>
      <c r="S91" s="154"/>
      <c r="T91" s="202">
        <f>T92</f>
        <v>846000</v>
      </c>
      <c r="U91" s="207">
        <f>U92</f>
        <v>0</v>
      </c>
    </row>
    <row r="92" spans="1:21" ht="94.5" customHeight="1">
      <c r="A92" s="149"/>
      <c r="B92" s="149"/>
      <c r="C92" s="181" t="s">
        <v>295</v>
      </c>
      <c r="D92" s="150" t="s">
        <v>139</v>
      </c>
      <c r="E92" s="172" t="s">
        <v>172</v>
      </c>
      <c r="F92" s="172" t="s">
        <v>30</v>
      </c>
      <c r="G92" s="172" t="s">
        <v>49</v>
      </c>
      <c r="H92" s="172" t="s">
        <v>294</v>
      </c>
      <c r="I92" s="172" t="s">
        <v>43</v>
      </c>
      <c r="J92" s="172" t="s">
        <v>23</v>
      </c>
      <c r="K92" s="172" t="s">
        <v>174</v>
      </c>
      <c r="L92" s="152">
        <v>846000</v>
      </c>
      <c r="M92" s="153"/>
      <c r="N92" s="153"/>
      <c r="O92" s="153"/>
      <c r="P92" s="153"/>
      <c r="Q92" s="153"/>
      <c r="R92" s="154"/>
      <c r="S92" s="154"/>
      <c r="T92" s="152">
        <v>846000</v>
      </c>
      <c r="U92" s="148">
        <f>T92-L92</f>
        <v>0</v>
      </c>
    </row>
    <row r="93" spans="1:21" ht="54" customHeight="1">
      <c r="A93" s="149"/>
      <c r="B93" s="149"/>
      <c r="C93" s="117" t="s">
        <v>317</v>
      </c>
      <c r="D93" s="90" t="s">
        <v>21</v>
      </c>
      <c r="E93" s="90" t="s">
        <v>172</v>
      </c>
      <c r="F93" s="90" t="s">
        <v>30</v>
      </c>
      <c r="G93" s="90" t="s">
        <v>49</v>
      </c>
      <c r="H93" s="90" t="s">
        <v>315</v>
      </c>
      <c r="I93" s="90" t="s">
        <v>22</v>
      </c>
      <c r="J93" s="90" t="s">
        <v>23</v>
      </c>
      <c r="K93" s="90" t="s">
        <v>174</v>
      </c>
      <c r="L93" s="91">
        <f>L94</f>
        <v>10196000</v>
      </c>
      <c r="M93" s="153"/>
      <c r="N93" s="153"/>
      <c r="O93" s="153"/>
      <c r="P93" s="153"/>
      <c r="Q93" s="153"/>
      <c r="R93" s="154"/>
      <c r="S93" s="154"/>
      <c r="T93" s="91">
        <f>T94</f>
        <v>10477000</v>
      </c>
      <c r="U93" s="207">
        <f>U94</f>
        <v>281000</v>
      </c>
    </row>
    <row r="94" spans="1:21" ht="54" customHeight="1">
      <c r="A94" s="149"/>
      <c r="B94" s="149"/>
      <c r="C94" s="102" t="s">
        <v>316</v>
      </c>
      <c r="D94" s="42" t="s">
        <v>139</v>
      </c>
      <c r="E94" s="56" t="s">
        <v>172</v>
      </c>
      <c r="F94" s="56" t="s">
        <v>30</v>
      </c>
      <c r="G94" s="56" t="s">
        <v>49</v>
      </c>
      <c r="H94" s="56" t="s">
        <v>315</v>
      </c>
      <c r="I94" s="56" t="s">
        <v>43</v>
      </c>
      <c r="J94" s="56" t="s">
        <v>23</v>
      </c>
      <c r="K94" s="56" t="s">
        <v>174</v>
      </c>
      <c r="L94" s="44">
        <f>9407000+789000</f>
        <v>10196000</v>
      </c>
      <c r="M94" s="153"/>
      <c r="N94" s="153"/>
      <c r="O94" s="153"/>
      <c r="P94" s="153"/>
      <c r="Q94" s="153"/>
      <c r="R94" s="154"/>
      <c r="S94" s="154"/>
      <c r="T94" s="44">
        <v>10477000</v>
      </c>
      <c r="U94" s="148">
        <f>T94-L94</f>
        <v>281000</v>
      </c>
    </row>
    <row r="95" spans="1:21" ht="69.75" customHeight="1">
      <c r="A95" s="199" t="s">
        <v>296</v>
      </c>
      <c r="B95" s="199"/>
      <c r="C95" s="117" t="s">
        <v>261</v>
      </c>
      <c r="D95" s="90" t="s">
        <v>21</v>
      </c>
      <c r="E95" s="90" t="s">
        <v>172</v>
      </c>
      <c r="F95" s="90" t="s">
        <v>30</v>
      </c>
      <c r="G95" s="90" t="s">
        <v>49</v>
      </c>
      <c r="H95" s="90" t="s">
        <v>260</v>
      </c>
      <c r="I95" s="90" t="s">
        <v>22</v>
      </c>
      <c r="J95" s="90" t="s">
        <v>23</v>
      </c>
      <c r="K95" s="90" t="s">
        <v>174</v>
      </c>
      <c r="L95" s="91">
        <f>L96</f>
        <v>3490000</v>
      </c>
      <c r="M95" s="153"/>
      <c r="N95" s="153"/>
      <c r="O95" s="153"/>
      <c r="P95" s="153"/>
      <c r="Q95" s="153"/>
      <c r="R95" s="154"/>
      <c r="S95" s="154"/>
      <c r="T95" s="91">
        <f>T96</f>
        <v>3490000</v>
      </c>
      <c r="U95" s="202">
        <f>U96</f>
        <v>0</v>
      </c>
    </row>
    <row r="96" spans="1:21" ht="73.5" customHeight="1">
      <c r="A96" s="149"/>
      <c r="B96" s="149"/>
      <c r="C96" s="102" t="s">
        <v>261</v>
      </c>
      <c r="D96" s="42" t="s">
        <v>139</v>
      </c>
      <c r="E96" s="56" t="s">
        <v>172</v>
      </c>
      <c r="F96" s="56" t="s">
        <v>30</v>
      </c>
      <c r="G96" s="56" t="s">
        <v>49</v>
      </c>
      <c r="H96" s="56" t="s">
        <v>260</v>
      </c>
      <c r="I96" s="56" t="s">
        <v>43</v>
      </c>
      <c r="J96" s="56" t="s">
        <v>23</v>
      </c>
      <c r="K96" s="56" t="s">
        <v>174</v>
      </c>
      <c r="L96" s="44">
        <v>3490000</v>
      </c>
      <c r="M96" s="153"/>
      <c r="N96" s="153"/>
      <c r="O96" s="153"/>
      <c r="P96" s="153"/>
      <c r="Q96" s="153"/>
      <c r="R96" s="154"/>
      <c r="S96" s="154" t="e">
        <f>#REF!=SUM(L96:R96)</f>
        <v>#REF!</v>
      </c>
      <c r="T96" s="44">
        <v>3490000</v>
      </c>
      <c r="U96" s="148">
        <f>T96-L96</f>
        <v>0</v>
      </c>
    </row>
    <row r="97" spans="1:21" ht="21" customHeight="1">
      <c r="A97" s="233" t="s">
        <v>313</v>
      </c>
      <c r="B97" s="233"/>
      <c r="C97" s="117" t="s">
        <v>299</v>
      </c>
      <c r="D97" s="90" t="s">
        <v>21</v>
      </c>
      <c r="E97" s="90" t="s">
        <v>172</v>
      </c>
      <c r="F97" s="90" t="s">
        <v>30</v>
      </c>
      <c r="G97" s="90" t="s">
        <v>49</v>
      </c>
      <c r="H97" s="90" t="s">
        <v>179</v>
      </c>
      <c r="I97" s="90" t="s">
        <v>22</v>
      </c>
      <c r="J97" s="90" t="s">
        <v>23</v>
      </c>
      <c r="K97" s="90" t="s">
        <v>174</v>
      </c>
      <c r="L97" s="91">
        <f>L98</f>
        <v>95323000</v>
      </c>
      <c r="M97" s="153"/>
      <c r="N97" s="153"/>
      <c r="O97" s="153"/>
      <c r="P97" s="153"/>
      <c r="Q97" s="153"/>
      <c r="R97" s="154"/>
      <c r="S97" s="154"/>
      <c r="T97" s="91">
        <f>T98</f>
        <v>99380000</v>
      </c>
      <c r="U97" s="236">
        <f>U98</f>
        <v>4057000</v>
      </c>
    </row>
    <row r="98" spans="1:21" ht="22.5" customHeight="1">
      <c r="A98" s="232"/>
      <c r="B98" s="232"/>
      <c r="C98" s="102" t="s">
        <v>298</v>
      </c>
      <c r="D98" s="42" t="s">
        <v>139</v>
      </c>
      <c r="E98" s="56" t="s">
        <v>172</v>
      </c>
      <c r="F98" s="56" t="s">
        <v>30</v>
      </c>
      <c r="G98" s="56" t="s">
        <v>49</v>
      </c>
      <c r="H98" s="56" t="s">
        <v>179</v>
      </c>
      <c r="I98" s="56" t="s">
        <v>43</v>
      </c>
      <c r="J98" s="56" t="s">
        <v>23</v>
      </c>
      <c r="K98" s="56" t="s">
        <v>174</v>
      </c>
      <c r="L98" s="44">
        <v>95323000</v>
      </c>
      <c r="M98" s="153"/>
      <c r="N98" s="153"/>
      <c r="O98" s="153"/>
      <c r="P98" s="153"/>
      <c r="Q98" s="153"/>
      <c r="R98" s="154"/>
      <c r="S98" s="154"/>
      <c r="T98" s="44">
        <v>99380000</v>
      </c>
      <c r="U98" s="148">
        <f>T98-L98</f>
        <v>4057000</v>
      </c>
    </row>
    <row r="99" spans="1:21" ht="27.75" customHeight="1">
      <c r="A99" s="138" t="s">
        <v>230</v>
      </c>
      <c r="B99" s="138"/>
      <c r="C99" s="34" t="s">
        <v>231</v>
      </c>
      <c r="D99" s="35" t="s">
        <v>21</v>
      </c>
      <c r="E99" s="35" t="s">
        <v>172</v>
      </c>
      <c r="F99" s="35" t="s">
        <v>30</v>
      </c>
      <c r="G99" s="35" t="s">
        <v>60</v>
      </c>
      <c r="H99" s="35" t="s">
        <v>21</v>
      </c>
      <c r="I99" s="35" t="s">
        <v>22</v>
      </c>
      <c r="J99" s="35" t="s">
        <v>23</v>
      </c>
      <c r="K99" s="35" t="s">
        <v>174</v>
      </c>
      <c r="L99" s="37">
        <f>L100+L102</f>
        <v>1218100</v>
      </c>
      <c r="M99" s="153"/>
      <c r="N99" s="153"/>
      <c r="O99" s="153"/>
      <c r="P99" s="153"/>
      <c r="Q99" s="153"/>
      <c r="R99" s="154"/>
      <c r="S99" s="154"/>
      <c r="T99" s="37">
        <f>T100+T102</f>
        <v>1218100</v>
      </c>
      <c r="U99" s="37">
        <f>U100+U102</f>
        <v>0</v>
      </c>
    </row>
    <row r="100" spans="1:21" ht="93.75" customHeight="1">
      <c r="A100" s="199" t="s">
        <v>285</v>
      </c>
      <c r="B100" s="149"/>
      <c r="C100" s="93" t="s">
        <v>233</v>
      </c>
      <c r="D100" s="90" t="s">
        <v>21</v>
      </c>
      <c r="E100" s="90" t="s">
        <v>172</v>
      </c>
      <c r="F100" s="90" t="s">
        <v>30</v>
      </c>
      <c r="G100" s="90" t="s">
        <v>60</v>
      </c>
      <c r="H100" s="90" t="s">
        <v>86</v>
      </c>
      <c r="I100" s="90" t="s">
        <v>22</v>
      </c>
      <c r="J100" s="90" t="s">
        <v>23</v>
      </c>
      <c r="K100" s="90" t="s">
        <v>174</v>
      </c>
      <c r="L100" s="94">
        <f>L101</f>
        <v>1158000</v>
      </c>
      <c r="M100" s="153"/>
      <c r="N100" s="153"/>
      <c r="O100" s="153"/>
      <c r="P100" s="153"/>
      <c r="Q100" s="153"/>
      <c r="R100" s="154"/>
      <c r="S100" s="154"/>
      <c r="T100" s="94">
        <f>T101</f>
        <v>1158000</v>
      </c>
      <c r="U100" s="205">
        <f>U101</f>
        <v>0</v>
      </c>
    </row>
    <row r="101" spans="1:21" ht="69.75" customHeight="1">
      <c r="A101" s="149"/>
      <c r="B101" s="149"/>
      <c r="C101" s="92" t="s">
        <v>234</v>
      </c>
      <c r="D101" s="42" t="s">
        <v>139</v>
      </c>
      <c r="E101" s="56" t="s">
        <v>172</v>
      </c>
      <c r="F101" s="56" t="s">
        <v>30</v>
      </c>
      <c r="G101" s="56" t="s">
        <v>60</v>
      </c>
      <c r="H101" s="56" t="s">
        <v>86</v>
      </c>
      <c r="I101" s="56" t="s">
        <v>43</v>
      </c>
      <c r="J101" s="56" t="s">
        <v>23</v>
      </c>
      <c r="K101" s="56" t="s">
        <v>174</v>
      </c>
      <c r="L101" s="44">
        <v>1158000</v>
      </c>
      <c r="M101" s="153"/>
      <c r="N101" s="153"/>
      <c r="O101" s="153"/>
      <c r="P101" s="153"/>
      <c r="Q101" s="153"/>
      <c r="R101" s="154"/>
      <c r="S101" s="154"/>
      <c r="T101" s="44">
        <v>1158000</v>
      </c>
      <c r="U101" s="148">
        <f>T101-L101</f>
        <v>0</v>
      </c>
    </row>
    <row r="102" spans="1:21" ht="54" customHeight="1">
      <c r="A102" s="149"/>
      <c r="B102" s="149"/>
      <c r="C102" s="117" t="s">
        <v>338</v>
      </c>
      <c r="D102" s="201" t="s">
        <v>21</v>
      </c>
      <c r="E102" s="201" t="s">
        <v>172</v>
      </c>
      <c r="F102" s="201" t="s">
        <v>30</v>
      </c>
      <c r="G102" s="201" t="s">
        <v>60</v>
      </c>
      <c r="H102" s="201" t="s">
        <v>259</v>
      </c>
      <c r="I102" s="201" t="s">
        <v>22</v>
      </c>
      <c r="J102" s="201" t="s">
        <v>23</v>
      </c>
      <c r="K102" s="201" t="s">
        <v>174</v>
      </c>
      <c r="L102" s="202">
        <f>L103</f>
        <v>60100</v>
      </c>
      <c r="M102" s="153"/>
      <c r="N102" s="153"/>
      <c r="O102" s="153"/>
      <c r="P102" s="153"/>
      <c r="Q102" s="153"/>
      <c r="R102" s="154"/>
      <c r="S102" s="154"/>
      <c r="T102" s="202">
        <f>T103</f>
        <v>60100</v>
      </c>
      <c r="U102" s="205">
        <f>U103</f>
        <v>0</v>
      </c>
    </row>
    <row r="103" spans="1:21" ht="48" customHeight="1">
      <c r="A103" s="149"/>
      <c r="B103" s="149"/>
      <c r="C103" s="116" t="s">
        <v>340</v>
      </c>
      <c r="D103" s="150" t="s">
        <v>139</v>
      </c>
      <c r="E103" s="172" t="s">
        <v>172</v>
      </c>
      <c r="F103" s="172" t="s">
        <v>30</v>
      </c>
      <c r="G103" s="172" t="s">
        <v>60</v>
      </c>
      <c r="H103" s="172" t="s">
        <v>259</v>
      </c>
      <c r="I103" s="172" t="s">
        <v>43</v>
      </c>
      <c r="J103" s="172" t="s">
        <v>23</v>
      </c>
      <c r="K103" s="172" t="s">
        <v>174</v>
      </c>
      <c r="L103" s="152">
        <v>60100</v>
      </c>
      <c r="M103" s="153"/>
      <c r="N103" s="153"/>
      <c r="O103" s="153"/>
      <c r="P103" s="153"/>
      <c r="Q103" s="153"/>
      <c r="R103" s="154"/>
      <c r="S103" s="154"/>
      <c r="T103" s="152">
        <v>60100</v>
      </c>
      <c r="U103" s="148">
        <f>T103-L103</f>
        <v>0</v>
      </c>
    </row>
    <row r="104" spans="1:21" ht="27.75" customHeight="1">
      <c r="A104" s="240" t="s">
        <v>269</v>
      </c>
      <c r="B104" s="240"/>
      <c r="C104" s="34" t="s">
        <v>310</v>
      </c>
      <c r="D104" s="35" t="s">
        <v>21</v>
      </c>
      <c r="E104" s="35" t="s">
        <v>172</v>
      </c>
      <c r="F104" s="35" t="s">
        <v>30</v>
      </c>
      <c r="G104" s="35" t="s">
        <v>66</v>
      </c>
      <c r="H104" s="35" t="s">
        <v>21</v>
      </c>
      <c r="I104" s="35" t="s">
        <v>22</v>
      </c>
      <c r="J104" s="35" t="s">
        <v>23</v>
      </c>
      <c r="K104" s="35" t="s">
        <v>174</v>
      </c>
      <c r="L104" s="37">
        <f>L105</f>
        <v>3657383</v>
      </c>
      <c r="M104" s="153"/>
      <c r="N104" s="153"/>
      <c r="O104" s="153"/>
      <c r="P104" s="153"/>
      <c r="Q104" s="153"/>
      <c r="R104" s="154"/>
      <c r="S104" s="154"/>
      <c r="T104" s="37">
        <f>T105</f>
        <v>3657383</v>
      </c>
      <c r="U104" s="244">
        <f>U105</f>
        <v>0</v>
      </c>
    </row>
    <row r="105" spans="1:21" ht="40.5" customHeight="1">
      <c r="A105" s="232"/>
      <c r="B105" s="232"/>
      <c r="C105" s="212" t="s">
        <v>311</v>
      </c>
      <c r="D105" s="42" t="s">
        <v>139</v>
      </c>
      <c r="E105" s="56" t="s">
        <v>172</v>
      </c>
      <c r="F105" s="56" t="s">
        <v>30</v>
      </c>
      <c r="G105" s="56" t="s">
        <v>66</v>
      </c>
      <c r="H105" s="56" t="s">
        <v>312</v>
      </c>
      <c r="I105" s="56" t="s">
        <v>43</v>
      </c>
      <c r="J105" s="56" t="s">
        <v>23</v>
      </c>
      <c r="K105" s="56" t="s">
        <v>174</v>
      </c>
      <c r="L105" s="44">
        <v>3657383</v>
      </c>
      <c r="M105" s="153"/>
      <c r="N105" s="153"/>
      <c r="O105" s="153"/>
      <c r="P105" s="153"/>
      <c r="Q105" s="153"/>
      <c r="R105" s="154"/>
      <c r="S105" s="154"/>
      <c r="T105" s="44">
        <v>3657383</v>
      </c>
      <c r="U105" s="148">
        <f>T105-L105</f>
        <v>0</v>
      </c>
    </row>
    <row r="106" spans="1:21" ht="27.75" customHeight="1">
      <c r="A106" s="166" t="s">
        <v>269</v>
      </c>
      <c r="B106" s="138"/>
      <c r="C106" s="139" t="s">
        <v>270</v>
      </c>
      <c r="D106" s="140" t="s">
        <v>21</v>
      </c>
      <c r="E106" s="140" t="s">
        <v>172</v>
      </c>
      <c r="F106" s="140" t="s">
        <v>62</v>
      </c>
      <c r="G106" s="140" t="s">
        <v>22</v>
      </c>
      <c r="H106" s="140" t="s">
        <v>21</v>
      </c>
      <c r="I106" s="140" t="s">
        <v>22</v>
      </c>
      <c r="J106" s="140" t="s">
        <v>23</v>
      </c>
      <c r="K106" s="140" t="s">
        <v>166</v>
      </c>
      <c r="L106" s="142">
        <f>L107</f>
        <v>1404000</v>
      </c>
      <c r="M106" s="213"/>
      <c r="N106" s="213"/>
      <c r="O106" s="213"/>
      <c r="P106" s="213"/>
      <c r="Q106" s="213"/>
      <c r="R106" s="214"/>
      <c r="S106" s="214"/>
      <c r="T106" s="142">
        <f>T107</f>
        <v>1404000</v>
      </c>
      <c r="U106" s="142">
        <f>U107</f>
        <v>0</v>
      </c>
    </row>
    <row r="107" spans="1:21" ht="54.75" customHeight="1" thickBot="1">
      <c r="A107" s="166"/>
      <c r="B107" s="138"/>
      <c r="C107" s="181" t="s">
        <v>271</v>
      </c>
      <c r="D107" s="147" t="s">
        <v>21</v>
      </c>
      <c r="E107" s="147" t="s">
        <v>172</v>
      </c>
      <c r="F107" s="147" t="s">
        <v>62</v>
      </c>
      <c r="G107" s="147" t="s">
        <v>43</v>
      </c>
      <c r="H107" s="147" t="s">
        <v>21</v>
      </c>
      <c r="I107" s="147" t="s">
        <v>43</v>
      </c>
      <c r="J107" s="147" t="s">
        <v>23</v>
      </c>
      <c r="K107" s="147" t="s">
        <v>166</v>
      </c>
      <c r="L107" s="148">
        <v>1404000</v>
      </c>
      <c r="M107" s="213"/>
      <c r="N107" s="213"/>
      <c r="O107" s="213"/>
      <c r="P107" s="213"/>
      <c r="Q107" s="213"/>
      <c r="R107" s="214"/>
      <c r="S107" s="214"/>
      <c r="T107" s="148">
        <v>1404000</v>
      </c>
      <c r="U107" s="148">
        <f>T107-L107</f>
        <v>0</v>
      </c>
    </row>
    <row r="108" spans="1:21" s="11" customFormat="1" ht="30" customHeight="1" thickBot="1">
      <c r="A108" s="220"/>
      <c r="B108" s="221"/>
      <c r="C108" s="222" t="s">
        <v>177</v>
      </c>
      <c r="D108" s="223"/>
      <c r="E108" s="223"/>
      <c r="F108" s="223"/>
      <c r="G108" s="223"/>
      <c r="H108" s="223"/>
      <c r="I108" s="223"/>
      <c r="J108" s="223"/>
      <c r="K108" s="223"/>
      <c r="L108" s="224">
        <f>L6+L68</f>
        <v>341765658</v>
      </c>
      <c r="M108" s="225" t="e">
        <f>#REF!+M68+M6</f>
        <v>#REF!</v>
      </c>
      <c r="N108" s="129" t="e">
        <f>#REF!+N68+N6</f>
        <v>#REF!</v>
      </c>
      <c r="O108" s="129" t="e">
        <f>#REF!+O68+O6</f>
        <v>#REF!</v>
      </c>
      <c r="P108" s="129" t="e">
        <f>#REF!+P68+P6</f>
        <v>#REF!</v>
      </c>
      <c r="Q108" s="129" t="e">
        <f>#REF!+Q68+Q6</f>
        <v>#REF!</v>
      </c>
      <c r="R108" s="129" t="e">
        <f>#REF!+R68+R6</f>
        <v>#REF!</v>
      </c>
      <c r="S108" s="129" t="e">
        <f>#REF!=SUM(L108:R108)</f>
        <v>#REF!</v>
      </c>
      <c r="T108" s="224">
        <f>T6+T68</f>
        <v>349835000</v>
      </c>
      <c r="U108" s="148">
        <f aca="true" t="shared" si="12" ref="U108:U122">T108-L108</f>
        <v>8069342</v>
      </c>
    </row>
    <row r="109" spans="3:21" ht="15.75">
      <c r="C109" s="4"/>
      <c r="F109" s="106"/>
      <c r="G109" s="106"/>
      <c r="J109" s="4" t="s">
        <v>272</v>
      </c>
      <c r="L109" s="118"/>
      <c r="T109" s="118"/>
      <c r="U109" s="3">
        <f t="shared" si="12"/>
        <v>0</v>
      </c>
    </row>
    <row r="110" spans="3:21" ht="15.75">
      <c r="C110" s="4"/>
      <c r="D110" s="4" t="s">
        <v>306</v>
      </c>
      <c r="F110" s="106">
        <v>2420</v>
      </c>
      <c r="G110" s="106"/>
      <c r="J110" s="4" t="s">
        <v>273</v>
      </c>
      <c r="L110" s="253">
        <v>141</v>
      </c>
      <c r="T110" s="253">
        <v>149</v>
      </c>
      <c r="U110" s="3">
        <f t="shared" si="12"/>
        <v>8</v>
      </c>
    </row>
    <row r="111" spans="3:21" ht="15.75">
      <c r="C111" s="4"/>
      <c r="D111" s="4" t="s">
        <v>307</v>
      </c>
      <c r="F111" s="106">
        <v>1735</v>
      </c>
      <c r="G111" s="106"/>
      <c r="J111" s="4" t="s">
        <v>274</v>
      </c>
      <c r="L111" s="253">
        <v>508</v>
      </c>
      <c r="T111" s="253">
        <v>508</v>
      </c>
      <c r="U111" s="3">
        <f t="shared" si="12"/>
        <v>0</v>
      </c>
    </row>
    <row r="112" spans="3:21" ht="15.75">
      <c r="C112" s="4"/>
      <c r="D112" s="4" t="s">
        <v>308</v>
      </c>
      <c r="F112" s="106">
        <v>3226</v>
      </c>
      <c r="G112" s="106"/>
      <c r="J112" s="4" t="s">
        <v>275</v>
      </c>
      <c r="L112" s="253">
        <v>716</v>
      </c>
      <c r="T112" s="253">
        <v>716</v>
      </c>
      <c r="U112" s="3">
        <f t="shared" si="12"/>
        <v>0</v>
      </c>
    </row>
    <row r="113" spans="3:21" ht="15.75">
      <c r="C113" s="4"/>
      <c r="D113" s="4" t="s">
        <v>336</v>
      </c>
      <c r="F113" s="106">
        <v>1953</v>
      </c>
      <c r="J113" s="4" t="s">
        <v>276</v>
      </c>
      <c r="L113" s="253">
        <v>4902</v>
      </c>
      <c r="T113" s="253">
        <v>5232</v>
      </c>
      <c r="U113" s="3">
        <f t="shared" si="12"/>
        <v>330</v>
      </c>
    </row>
    <row r="114" spans="3:21" ht="15.75">
      <c r="C114" s="4"/>
      <c r="D114" s="4" t="s">
        <v>357</v>
      </c>
      <c r="F114" s="106">
        <v>22</v>
      </c>
      <c r="J114" s="4" t="s">
        <v>278</v>
      </c>
      <c r="L114" s="253">
        <v>13569</v>
      </c>
      <c r="T114" s="253">
        <v>13569</v>
      </c>
      <c r="U114" s="3">
        <f t="shared" si="12"/>
        <v>0</v>
      </c>
    </row>
    <row r="115" spans="3:21" ht="15.75">
      <c r="C115" s="4"/>
      <c r="D115" s="4" t="s">
        <v>356</v>
      </c>
      <c r="F115" s="262">
        <v>7.495</v>
      </c>
      <c r="J115" s="4" t="s">
        <v>277</v>
      </c>
      <c r="L115" s="253">
        <v>12946</v>
      </c>
      <c r="T115" s="253">
        <v>12946</v>
      </c>
      <c r="U115" s="3">
        <f t="shared" si="12"/>
        <v>0</v>
      </c>
    </row>
    <row r="116" spans="6:21" ht="15.75">
      <c r="F116" s="262">
        <f>SUM(F110:F115)</f>
        <v>9363.495</v>
      </c>
      <c r="J116" s="4" t="s">
        <v>279</v>
      </c>
      <c r="L116" s="253">
        <v>317</v>
      </c>
      <c r="T116" s="253">
        <v>334</v>
      </c>
      <c r="U116" s="3">
        <f t="shared" si="12"/>
        <v>17</v>
      </c>
    </row>
    <row r="117" spans="10:21" ht="15.75">
      <c r="J117" s="4" t="s">
        <v>280</v>
      </c>
      <c r="L117" s="253">
        <v>92</v>
      </c>
      <c r="T117" s="253">
        <v>92</v>
      </c>
      <c r="U117" s="3">
        <f t="shared" si="12"/>
        <v>0</v>
      </c>
    </row>
    <row r="118" spans="10:21" ht="15.75">
      <c r="J118" s="4" t="s">
        <v>281</v>
      </c>
      <c r="L118" s="253">
        <v>575</v>
      </c>
      <c r="T118" s="253">
        <v>596</v>
      </c>
      <c r="U118" s="3">
        <f t="shared" si="12"/>
        <v>21</v>
      </c>
    </row>
    <row r="119" spans="10:21" ht="15.75">
      <c r="J119" s="4" t="s">
        <v>284</v>
      </c>
      <c r="L119" s="253">
        <v>330</v>
      </c>
      <c r="T119" s="253">
        <v>330</v>
      </c>
      <c r="U119" s="3">
        <f t="shared" si="12"/>
        <v>0</v>
      </c>
    </row>
    <row r="120" spans="10:21" ht="15.75">
      <c r="J120" s="4" t="s">
        <v>314</v>
      </c>
      <c r="L120" s="253">
        <v>2357</v>
      </c>
      <c r="T120" s="253">
        <v>2357</v>
      </c>
      <c r="U120" s="3">
        <f t="shared" si="12"/>
        <v>0</v>
      </c>
    </row>
    <row r="121" spans="10:21" ht="15.75">
      <c r="J121" s="4" t="s">
        <v>282</v>
      </c>
      <c r="L121" s="253">
        <v>5382</v>
      </c>
      <c r="T121" s="253">
        <v>5382</v>
      </c>
      <c r="U121" s="3">
        <f t="shared" si="12"/>
        <v>0</v>
      </c>
    </row>
    <row r="122" spans="12:21" ht="15.75">
      <c r="L122" s="3">
        <f>SUM(L109:L121)</f>
        <v>41835</v>
      </c>
      <c r="T122" s="3">
        <f>SUM(T109:T121)</f>
        <v>42211</v>
      </c>
      <c r="U122" s="3">
        <f t="shared" si="12"/>
        <v>376</v>
      </c>
    </row>
  </sheetData>
  <mergeCells count="14">
    <mergeCell ref="R4:R5"/>
    <mergeCell ref="S4:S5"/>
    <mergeCell ref="T4:T5"/>
    <mergeCell ref="U4:U5"/>
    <mergeCell ref="A2:S2"/>
    <mergeCell ref="A4:A5"/>
    <mergeCell ref="C4:C5"/>
    <mergeCell ref="D4:K4"/>
    <mergeCell ref="L4:L5"/>
    <mergeCell ref="M4:M5"/>
    <mergeCell ref="N4:N5"/>
    <mergeCell ref="O4:O5"/>
    <mergeCell ref="P4:P5"/>
    <mergeCell ref="Q4:Q5"/>
  </mergeCells>
  <printOptions/>
  <pageMargins left="0.75" right="0.17" top="0.19" bottom="0.17" header="0.17" footer="0.17"/>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T255"/>
  <sheetViews>
    <sheetView tabSelected="1" view="pageBreakPreview" zoomScale="75" zoomScaleSheetLayoutView="75" workbookViewId="0" topLeftCell="A117">
      <selection activeCell="L115" sqref="L115"/>
    </sheetView>
  </sheetViews>
  <sheetFormatPr defaultColWidth="9.00390625" defaultRowHeight="12.75"/>
  <cols>
    <col min="1" max="1" width="6.25390625" style="1" customWidth="1"/>
    <col min="2" max="2" width="0.875" style="2" hidden="1" customWidth="1"/>
    <col min="3" max="3" width="51.125" style="1" customWidth="1"/>
    <col min="4" max="4" width="8.25390625" style="4" customWidth="1"/>
    <col min="5" max="5" width="7.625" style="4" customWidth="1"/>
    <col min="6" max="6" width="6.875" style="4" customWidth="1"/>
    <col min="7" max="7" width="6.125" style="4" customWidth="1"/>
    <col min="8" max="8" width="9.00390625" style="4" customWidth="1"/>
    <col min="9" max="9" width="7.00390625" style="4" customWidth="1"/>
    <col min="10" max="10" width="8.875" style="4" customWidth="1"/>
    <col min="11" max="11" width="11.625" style="4" customWidth="1"/>
    <col min="12" max="12" width="22.125" style="3" customWidth="1"/>
    <col min="13" max="14" width="0.12890625" style="3" hidden="1" customWidth="1"/>
    <col min="15" max="16" width="0.2421875" style="3" hidden="1" customWidth="1"/>
    <col min="17" max="17" width="13.125" style="3" hidden="1" customWidth="1"/>
    <col min="18" max="18" width="0.12890625" style="3" hidden="1" customWidth="1"/>
    <col min="19" max="19" width="7.375" style="3" hidden="1" customWidth="1"/>
    <col min="20" max="20" width="6.625" style="1" customWidth="1"/>
    <col min="21" max="16384" width="9.125" style="1" customWidth="1"/>
  </cols>
  <sheetData>
    <row r="1" spans="8:12" ht="15.75">
      <c r="H1" t="s">
        <v>220</v>
      </c>
      <c r="I1"/>
      <c r="J1"/>
      <c r="K1"/>
      <c r="L1"/>
    </row>
    <row r="2" spans="8:12" ht="15.75">
      <c r="H2" t="s">
        <v>219</v>
      </c>
      <c r="I2"/>
      <c r="J2"/>
      <c r="K2"/>
      <c r="L2"/>
    </row>
    <row r="3" spans="8:12" ht="15.75">
      <c r="H3" t="s">
        <v>289</v>
      </c>
      <c r="I3"/>
      <c r="J3"/>
      <c r="K3"/>
      <c r="L3"/>
    </row>
    <row r="4" spans="1:19" ht="16.5" customHeight="1">
      <c r="A4" s="286" t="s">
        <v>288</v>
      </c>
      <c r="B4" s="286"/>
      <c r="C4" s="286"/>
      <c r="D4" s="286"/>
      <c r="E4" s="286"/>
      <c r="F4" s="286"/>
      <c r="G4" s="286"/>
      <c r="H4" s="286"/>
      <c r="I4" s="286"/>
      <c r="J4" s="286"/>
      <c r="K4" s="286"/>
      <c r="L4" s="286"/>
      <c r="M4" s="286"/>
      <c r="N4" s="286"/>
      <c r="O4" s="286"/>
      <c r="P4" s="286"/>
      <c r="Q4" s="286"/>
      <c r="R4" s="286"/>
      <c r="S4" s="286"/>
    </row>
    <row r="5" spans="1:19" ht="16.5" customHeight="1">
      <c r="A5" s="12"/>
      <c r="B5" s="13"/>
      <c r="C5" s="12"/>
      <c r="D5" s="14"/>
      <c r="E5" s="14"/>
      <c r="F5" s="14"/>
      <c r="G5" s="14"/>
      <c r="H5" s="14"/>
      <c r="I5" s="14"/>
      <c r="J5" s="14"/>
      <c r="K5" s="14"/>
      <c r="L5" s="15" t="s">
        <v>283</v>
      </c>
      <c r="M5" s="15"/>
      <c r="N5" s="15"/>
      <c r="O5" s="15"/>
      <c r="P5" s="15"/>
      <c r="Q5" s="15"/>
      <c r="R5" s="15"/>
      <c r="S5" s="15" t="s">
        <v>0</v>
      </c>
    </row>
    <row r="6" spans="1:19" s="5" customFormat="1" ht="42.75" customHeight="1">
      <c r="A6" s="287" t="s">
        <v>1</v>
      </c>
      <c r="B6" s="16"/>
      <c r="C6" s="289" t="s">
        <v>2</v>
      </c>
      <c r="D6" s="291" t="s">
        <v>3</v>
      </c>
      <c r="E6" s="292"/>
      <c r="F6" s="292"/>
      <c r="G6" s="292"/>
      <c r="H6" s="292"/>
      <c r="I6" s="292"/>
      <c r="J6" s="292"/>
      <c r="K6" s="293"/>
      <c r="L6" s="275" t="s">
        <v>4</v>
      </c>
      <c r="M6" s="275" t="s">
        <v>5</v>
      </c>
      <c r="N6" s="275" t="s">
        <v>6</v>
      </c>
      <c r="O6" s="275" t="s">
        <v>7</v>
      </c>
      <c r="P6" s="275" t="s">
        <v>8</v>
      </c>
      <c r="Q6" s="275" t="s">
        <v>9</v>
      </c>
      <c r="R6" s="275"/>
      <c r="S6" s="275" t="s">
        <v>10</v>
      </c>
    </row>
    <row r="7" spans="1:19" s="5" customFormat="1" ht="75">
      <c r="A7" s="288"/>
      <c r="B7" s="17"/>
      <c r="C7" s="290"/>
      <c r="D7" s="18" t="s">
        <v>11</v>
      </c>
      <c r="E7" s="18" t="s">
        <v>12</v>
      </c>
      <c r="F7" s="18" t="s">
        <v>13</v>
      </c>
      <c r="G7" s="18" t="s">
        <v>14</v>
      </c>
      <c r="H7" s="18" t="s">
        <v>15</v>
      </c>
      <c r="I7" s="18" t="s">
        <v>16</v>
      </c>
      <c r="J7" s="18" t="s">
        <v>17</v>
      </c>
      <c r="K7" s="18" t="s">
        <v>18</v>
      </c>
      <c r="L7" s="276"/>
      <c r="M7" s="276"/>
      <c r="N7" s="276"/>
      <c r="O7" s="276"/>
      <c r="P7" s="276"/>
      <c r="Q7" s="276"/>
      <c r="R7" s="276"/>
      <c r="S7" s="276"/>
    </row>
    <row r="8" spans="1:19" s="6" customFormat="1" ht="26.25" customHeight="1">
      <c r="A8" s="19" t="s">
        <v>19</v>
      </c>
      <c r="B8" s="19"/>
      <c r="C8" s="20" t="s">
        <v>20</v>
      </c>
      <c r="D8" s="21" t="s">
        <v>21</v>
      </c>
      <c r="E8" s="21">
        <v>1</v>
      </c>
      <c r="F8" s="21" t="s">
        <v>22</v>
      </c>
      <c r="G8" s="22" t="s">
        <v>22</v>
      </c>
      <c r="H8" s="22" t="s">
        <v>21</v>
      </c>
      <c r="I8" s="22" t="s">
        <v>22</v>
      </c>
      <c r="J8" s="22" t="s">
        <v>23</v>
      </c>
      <c r="K8" s="22" t="s">
        <v>21</v>
      </c>
      <c r="L8" s="23">
        <f>L9+L17+L20+L26+L33+L39+L41+L46+L52+L77</f>
        <v>110213163</v>
      </c>
      <c r="M8" s="24" t="e">
        <f>M9+M17+#REF!+M20+#REF!+M33+M39+M46+M41+M52+M71+M77</f>
        <v>#REF!</v>
      </c>
      <c r="N8" s="24" t="e">
        <f>N9+N17+#REF!+N20+#REF!+N33+N39+N46+N41+N52+N71+N77</f>
        <v>#REF!</v>
      </c>
      <c r="O8" s="24" t="e">
        <f>O9+O17+#REF!+O20+#REF!+O33+O39+O41+O52+O71</f>
        <v>#REF!</v>
      </c>
      <c r="P8" s="24" t="e">
        <f>P9+P17+#REF!+P20+#REF!+P33+P39+P46+P41+P52+P71+P77</f>
        <v>#REF!</v>
      </c>
      <c r="Q8" s="24" t="e">
        <f>Q9+Q17+#REF!+Q20+#REF!+Q33+Q39+Q46+Q41+Q52+Q71+Q77</f>
        <v>#REF!</v>
      </c>
      <c r="R8" s="24" t="e">
        <f>R9+R17+#REF!+R20+#REF!+R33+R39+R46+R41+R52+R71+R77</f>
        <v>#REF!</v>
      </c>
      <c r="S8" s="25" t="e">
        <f>#REF!=SUM(L8:R8)</f>
        <v>#REF!</v>
      </c>
    </row>
    <row r="9" spans="1:19" s="7" customFormat="1" ht="23.25" customHeight="1">
      <c r="A9" s="26" t="s">
        <v>24</v>
      </c>
      <c r="B9" s="26"/>
      <c r="C9" s="27" t="s">
        <v>25</v>
      </c>
      <c r="D9" s="28" t="s">
        <v>21</v>
      </c>
      <c r="E9" s="28">
        <v>1</v>
      </c>
      <c r="F9" s="28" t="s">
        <v>26</v>
      </c>
      <c r="G9" s="29" t="s">
        <v>22</v>
      </c>
      <c r="H9" s="29" t="s">
        <v>21</v>
      </c>
      <c r="I9" s="29" t="s">
        <v>22</v>
      </c>
      <c r="J9" s="29" t="s">
        <v>23</v>
      </c>
      <c r="K9" s="29" t="s">
        <v>21</v>
      </c>
      <c r="L9" s="30">
        <f>L10</f>
        <v>58056000</v>
      </c>
      <c r="M9" s="31" t="e">
        <f aca="true" t="shared" si="0" ref="M9:R9">M10</f>
        <v>#REF!</v>
      </c>
      <c r="N9" s="31" t="e">
        <f t="shared" si="0"/>
        <v>#REF!</v>
      </c>
      <c r="O9" s="31" t="e">
        <f t="shared" si="0"/>
        <v>#REF!</v>
      </c>
      <c r="P9" s="31" t="e">
        <f t="shared" si="0"/>
        <v>#REF!</v>
      </c>
      <c r="Q9" s="31" t="e">
        <f t="shared" si="0"/>
        <v>#REF!</v>
      </c>
      <c r="R9" s="32" t="e">
        <f t="shared" si="0"/>
        <v>#REF!</v>
      </c>
      <c r="S9" s="32" t="e">
        <f>#REF!=SUM(L9:R9)</f>
        <v>#REF!</v>
      </c>
    </row>
    <row r="10" spans="1:19" s="8" customFormat="1" ht="28.5" customHeight="1">
      <c r="A10" s="33" t="s">
        <v>27</v>
      </c>
      <c r="B10" s="33"/>
      <c r="C10" s="34" t="s">
        <v>28</v>
      </c>
      <c r="D10" s="35" t="s">
        <v>29</v>
      </c>
      <c r="E10" s="36">
        <v>1</v>
      </c>
      <c r="F10" s="36" t="s">
        <v>26</v>
      </c>
      <c r="G10" s="35" t="s">
        <v>30</v>
      </c>
      <c r="H10" s="35" t="s">
        <v>21</v>
      </c>
      <c r="I10" s="35" t="s">
        <v>26</v>
      </c>
      <c r="J10" s="35" t="s">
        <v>23</v>
      </c>
      <c r="K10" s="35" t="s">
        <v>31</v>
      </c>
      <c r="L10" s="37">
        <f>L11+L12+L15+L16</f>
        <v>58056000</v>
      </c>
      <c r="M10" s="38" t="e">
        <f>#REF!+M12+M15+M16</f>
        <v>#REF!</v>
      </c>
      <c r="N10" s="38" t="e">
        <f>#REF!+N12+N15+N16</f>
        <v>#REF!</v>
      </c>
      <c r="O10" s="38" t="e">
        <f>#REF!+O12+O15+O16</f>
        <v>#REF!</v>
      </c>
      <c r="P10" s="38" t="e">
        <f>#REF!+P12+P15+P16</f>
        <v>#REF!</v>
      </c>
      <c r="Q10" s="38" t="e">
        <f>#REF!+Q12+Q15+Q16</f>
        <v>#REF!</v>
      </c>
      <c r="R10" s="39" t="e">
        <f>#REF!+R12+R15+R16</f>
        <v>#REF!</v>
      </c>
      <c r="S10" s="39" t="e">
        <f>#REF!=SUM(L10:R10)</f>
        <v>#REF!</v>
      </c>
    </row>
    <row r="11" spans="1:19" s="8" customFormat="1" ht="40.5" customHeight="1">
      <c r="A11" s="83" t="s">
        <v>212</v>
      </c>
      <c r="B11" s="33"/>
      <c r="C11" s="41" t="s">
        <v>238</v>
      </c>
      <c r="D11" s="50" t="s">
        <v>29</v>
      </c>
      <c r="E11" s="50" t="s">
        <v>38</v>
      </c>
      <c r="F11" s="50" t="s">
        <v>26</v>
      </c>
      <c r="G11" s="50" t="s">
        <v>30</v>
      </c>
      <c r="H11" s="50" t="s">
        <v>32</v>
      </c>
      <c r="I11" s="50" t="s">
        <v>26</v>
      </c>
      <c r="J11" s="50" t="s">
        <v>23</v>
      </c>
      <c r="K11" s="50" t="s">
        <v>31</v>
      </c>
      <c r="L11" s="51">
        <v>35000</v>
      </c>
      <c r="M11" s="38"/>
      <c r="N11" s="38"/>
      <c r="O11" s="38"/>
      <c r="P11" s="38"/>
      <c r="Q11" s="38"/>
      <c r="R11" s="39"/>
      <c r="S11" s="39"/>
    </row>
    <row r="12" spans="1:19" ht="60" customHeight="1">
      <c r="A12" s="83" t="s">
        <v>192</v>
      </c>
      <c r="B12" s="40"/>
      <c r="C12" s="41" t="s">
        <v>33</v>
      </c>
      <c r="D12" s="42" t="s">
        <v>29</v>
      </c>
      <c r="E12" s="43">
        <v>1</v>
      </c>
      <c r="F12" s="43" t="s">
        <v>26</v>
      </c>
      <c r="G12" s="42" t="s">
        <v>30</v>
      </c>
      <c r="H12" s="42" t="s">
        <v>34</v>
      </c>
      <c r="I12" s="42" t="s">
        <v>26</v>
      </c>
      <c r="J12" s="42" t="s">
        <v>23</v>
      </c>
      <c r="K12" s="42" t="s">
        <v>31</v>
      </c>
      <c r="L12" s="44">
        <f>L13+L14</f>
        <v>57979000</v>
      </c>
      <c r="M12" s="45">
        <f aca="true" t="shared" si="1" ref="M12:R12">SUM(M13:M14)</f>
        <v>10201</v>
      </c>
      <c r="N12" s="45">
        <f t="shared" si="1"/>
        <v>1327</v>
      </c>
      <c r="O12" s="45">
        <f t="shared" si="1"/>
        <v>1996</v>
      </c>
      <c r="P12" s="45">
        <f t="shared" si="1"/>
        <v>1647</v>
      </c>
      <c r="Q12" s="45">
        <f t="shared" si="1"/>
        <v>262</v>
      </c>
      <c r="R12" s="46">
        <f t="shared" si="1"/>
        <v>0</v>
      </c>
      <c r="S12" s="46" t="e">
        <f>#REF!=SUM(L12:R12)</f>
        <v>#REF!</v>
      </c>
    </row>
    <row r="13" spans="1:19" ht="125.25" customHeight="1">
      <c r="A13" s="83" t="s">
        <v>193</v>
      </c>
      <c r="B13" s="40"/>
      <c r="C13" s="86" t="s">
        <v>209</v>
      </c>
      <c r="D13" s="42" t="s">
        <v>29</v>
      </c>
      <c r="E13" s="43">
        <v>1</v>
      </c>
      <c r="F13" s="43" t="s">
        <v>26</v>
      </c>
      <c r="G13" s="42" t="s">
        <v>30</v>
      </c>
      <c r="H13" s="42" t="s">
        <v>35</v>
      </c>
      <c r="I13" s="42" t="s">
        <v>26</v>
      </c>
      <c r="J13" s="42" t="s">
        <v>23</v>
      </c>
      <c r="K13" s="42" t="s">
        <v>31</v>
      </c>
      <c r="L13" s="44">
        <v>57941000</v>
      </c>
      <c r="M13" s="45">
        <v>10201</v>
      </c>
      <c r="N13" s="45">
        <v>1327</v>
      </c>
      <c r="O13" s="45">
        <v>1996</v>
      </c>
      <c r="P13" s="45">
        <v>1647</v>
      </c>
      <c r="Q13" s="45">
        <v>262</v>
      </c>
      <c r="R13" s="46">
        <v>0</v>
      </c>
      <c r="S13" s="46" t="e">
        <f>#REF!=SUM(L13:R13)</f>
        <v>#REF!</v>
      </c>
    </row>
    <row r="14" spans="1:19" ht="100.5" customHeight="1">
      <c r="A14" s="83" t="s">
        <v>194</v>
      </c>
      <c r="B14" s="40"/>
      <c r="C14" s="86" t="s">
        <v>210</v>
      </c>
      <c r="D14" s="42" t="s">
        <v>29</v>
      </c>
      <c r="E14" s="43">
        <v>1</v>
      </c>
      <c r="F14" s="43" t="s">
        <v>26</v>
      </c>
      <c r="G14" s="42" t="s">
        <v>30</v>
      </c>
      <c r="H14" s="42" t="s">
        <v>36</v>
      </c>
      <c r="I14" s="42" t="s">
        <v>26</v>
      </c>
      <c r="J14" s="42" t="s">
        <v>23</v>
      </c>
      <c r="K14" s="42" t="s">
        <v>31</v>
      </c>
      <c r="L14" s="44">
        <v>38000</v>
      </c>
      <c r="M14" s="45"/>
      <c r="N14" s="45"/>
      <c r="O14" s="45"/>
      <c r="P14" s="45"/>
      <c r="Q14" s="45"/>
      <c r="R14" s="46"/>
      <c r="S14" s="46" t="e">
        <f>#REF!=SUM(L14:R14)</f>
        <v>#REF!</v>
      </c>
    </row>
    <row r="15" spans="1:19" ht="36.75" customHeight="1">
      <c r="A15" s="83" t="s">
        <v>195</v>
      </c>
      <c r="B15" s="40"/>
      <c r="C15" s="41" t="s">
        <v>37</v>
      </c>
      <c r="D15" s="42" t="s">
        <v>29</v>
      </c>
      <c r="E15" s="42" t="s">
        <v>38</v>
      </c>
      <c r="F15" s="42" t="s">
        <v>26</v>
      </c>
      <c r="G15" s="42" t="s">
        <v>30</v>
      </c>
      <c r="H15" s="42" t="s">
        <v>39</v>
      </c>
      <c r="I15" s="42" t="s">
        <v>26</v>
      </c>
      <c r="J15" s="42" t="s">
        <v>23</v>
      </c>
      <c r="K15" s="42" t="s">
        <v>31</v>
      </c>
      <c r="L15" s="44">
        <v>41000</v>
      </c>
      <c r="M15" s="45"/>
      <c r="N15" s="45"/>
      <c r="O15" s="45"/>
      <c r="P15" s="45"/>
      <c r="Q15" s="45"/>
      <c r="R15" s="46"/>
      <c r="S15" s="46" t="e">
        <f>#REF!=SUM(L15:R15)</f>
        <v>#REF!</v>
      </c>
    </row>
    <row r="16" spans="1:19" ht="175.5" customHeight="1">
      <c r="A16" s="40"/>
      <c r="B16" s="40"/>
      <c r="C16" s="100" t="s">
        <v>263</v>
      </c>
      <c r="D16" s="42" t="s">
        <v>29</v>
      </c>
      <c r="E16" s="42" t="s">
        <v>38</v>
      </c>
      <c r="F16" s="42" t="s">
        <v>26</v>
      </c>
      <c r="G16" s="42" t="s">
        <v>30</v>
      </c>
      <c r="H16" s="42" t="s">
        <v>52</v>
      </c>
      <c r="I16" s="42" t="s">
        <v>26</v>
      </c>
      <c r="J16" s="42" t="s">
        <v>23</v>
      </c>
      <c r="K16" s="42" t="s">
        <v>31</v>
      </c>
      <c r="L16" s="44">
        <v>1000</v>
      </c>
      <c r="M16" s="45"/>
      <c r="N16" s="45"/>
      <c r="O16" s="45"/>
      <c r="P16" s="45"/>
      <c r="Q16" s="45"/>
      <c r="R16" s="46"/>
      <c r="S16" s="46" t="e">
        <f>#REF!=SUM(L16:R16)</f>
        <v>#REF!</v>
      </c>
    </row>
    <row r="17" spans="1:19" s="7" customFormat="1" ht="18.75">
      <c r="A17" s="26" t="s">
        <v>41</v>
      </c>
      <c r="B17" s="26"/>
      <c r="C17" s="27" t="s">
        <v>42</v>
      </c>
      <c r="D17" s="28" t="s">
        <v>21</v>
      </c>
      <c r="E17" s="29" t="s">
        <v>38</v>
      </c>
      <c r="F17" s="29" t="s">
        <v>43</v>
      </c>
      <c r="G17" s="29" t="s">
        <v>22</v>
      </c>
      <c r="H17" s="29" t="s">
        <v>21</v>
      </c>
      <c r="I17" s="29" t="s">
        <v>22</v>
      </c>
      <c r="J17" s="29" t="s">
        <v>23</v>
      </c>
      <c r="K17" s="29" t="s">
        <v>21</v>
      </c>
      <c r="L17" s="30">
        <f>L18+L19</f>
        <v>6840000</v>
      </c>
      <c r="M17" s="31">
        <f aca="true" t="shared" si="2" ref="M17:R17">M18</f>
        <v>0</v>
      </c>
      <c r="N17" s="31">
        <f t="shared" si="2"/>
        <v>0</v>
      </c>
      <c r="O17" s="31">
        <f t="shared" si="2"/>
        <v>0</v>
      </c>
      <c r="P17" s="31">
        <f t="shared" si="2"/>
        <v>0</v>
      </c>
      <c r="Q17" s="31">
        <f t="shared" si="2"/>
        <v>0</v>
      </c>
      <c r="R17" s="32">
        <f t="shared" si="2"/>
        <v>0</v>
      </c>
      <c r="S17" s="32" t="e">
        <f>#REF!=SUM(L17:R17)</f>
        <v>#REF!</v>
      </c>
    </row>
    <row r="18" spans="1:19" s="8" customFormat="1" ht="41.25" customHeight="1">
      <c r="A18" s="33" t="s">
        <v>44</v>
      </c>
      <c r="B18" s="33"/>
      <c r="C18" s="34" t="s">
        <v>45</v>
      </c>
      <c r="D18" s="35" t="s">
        <v>29</v>
      </c>
      <c r="E18" s="35" t="s">
        <v>38</v>
      </c>
      <c r="F18" s="35" t="s">
        <v>43</v>
      </c>
      <c r="G18" s="35" t="s">
        <v>30</v>
      </c>
      <c r="H18" s="35" t="s">
        <v>21</v>
      </c>
      <c r="I18" s="35" t="s">
        <v>30</v>
      </c>
      <c r="J18" s="35" t="s">
        <v>23</v>
      </c>
      <c r="K18" s="35" t="s">
        <v>31</v>
      </c>
      <c r="L18" s="37">
        <v>6800000</v>
      </c>
      <c r="M18" s="38"/>
      <c r="N18" s="38"/>
      <c r="O18" s="38"/>
      <c r="P18" s="38"/>
      <c r="Q18" s="38"/>
      <c r="R18" s="39"/>
      <c r="S18" s="39" t="e">
        <f>#REF!=SUM(L18:R18)</f>
        <v>#REF!</v>
      </c>
    </row>
    <row r="19" spans="1:19" s="8" customFormat="1" ht="18.75" customHeight="1">
      <c r="A19" s="33" t="s">
        <v>47</v>
      </c>
      <c r="B19" s="33"/>
      <c r="C19" s="34" t="s">
        <v>48</v>
      </c>
      <c r="D19" s="35" t="s">
        <v>29</v>
      </c>
      <c r="E19" s="35" t="s">
        <v>38</v>
      </c>
      <c r="F19" s="35" t="s">
        <v>43</v>
      </c>
      <c r="G19" s="35" t="s">
        <v>49</v>
      </c>
      <c r="H19" s="35" t="s">
        <v>21</v>
      </c>
      <c r="I19" s="35" t="s">
        <v>26</v>
      </c>
      <c r="J19" s="35" t="s">
        <v>23</v>
      </c>
      <c r="K19" s="35" t="s">
        <v>31</v>
      </c>
      <c r="L19" s="37">
        <v>40000</v>
      </c>
      <c r="M19" s="38"/>
      <c r="N19" s="38"/>
      <c r="O19" s="38"/>
      <c r="P19" s="38"/>
      <c r="Q19" s="38"/>
      <c r="R19" s="39"/>
      <c r="S19" s="39"/>
    </row>
    <row r="20" spans="1:19" ht="21.75" customHeight="1">
      <c r="A20" s="26" t="s">
        <v>180</v>
      </c>
      <c r="B20" s="26"/>
      <c r="C20" s="27" t="s">
        <v>55</v>
      </c>
      <c r="D20" s="28" t="s">
        <v>21</v>
      </c>
      <c r="E20" s="29" t="s">
        <v>38</v>
      </c>
      <c r="F20" s="29" t="s">
        <v>56</v>
      </c>
      <c r="G20" s="29" t="s">
        <v>22</v>
      </c>
      <c r="H20" s="29" t="s">
        <v>21</v>
      </c>
      <c r="I20" s="29" t="s">
        <v>22</v>
      </c>
      <c r="J20" s="29" t="s">
        <v>23</v>
      </c>
      <c r="K20" s="29" t="s">
        <v>21</v>
      </c>
      <c r="L20" s="30">
        <f>L22+L23</f>
        <v>4654000</v>
      </c>
      <c r="M20" s="31" t="e">
        <f>M22+#REF!+M25</f>
        <v>#REF!</v>
      </c>
      <c r="N20" s="31" t="e">
        <f>N22+#REF!+N25</f>
        <v>#REF!</v>
      </c>
      <c r="O20" s="31" t="e">
        <f>O22+#REF!+O25</f>
        <v>#REF!</v>
      </c>
      <c r="P20" s="31" t="e">
        <f>P22+#REF!+P25</f>
        <v>#REF!</v>
      </c>
      <c r="Q20" s="31" t="e">
        <f>Q22+#REF!+Q25</f>
        <v>#REF!</v>
      </c>
      <c r="R20" s="32" t="e">
        <f>R22+#REF!+R25</f>
        <v>#REF!</v>
      </c>
      <c r="S20" s="32" t="e">
        <f>#REF!=SUM(L20:R20)</f>
        <v>#REF!</v>
      </c>
    </row>
    <row r="21" spans="1:19" ht="46.5" customHeight="1">
      <c r="A21" s="33" t="s">
        <v>196</v>
      </c>
      <c r="B21" s="26"/>
      <c r="C21" s="75" t="s">
        <v>182</v>
      </c>
      <c r="D21" s="76" t="s">
        <v>29</v>
      </c>
      <c r="E21" s="76" t="s">
        <v>38</v>
      </c>
      <c r="F21" s="76" t="s">
        <v>56</v>
      </c>
      <c r="G21" s="76" t="s">
        <v>49</v>
      </c>
      <c r="H21" s="76" t="s">
        <v>21</v>
      </c>
      <c r="I21" s="76" t="s">
        <v>22</v>
      </c>
      <c r="J21" s="76" t="s">
        <v>23</v>
      </c>
      <c r="K21" s="76" t="s">
        <v>21</v>
      </c>
      <c r="L21" s="77">
        <f>L22</f>
        <v>950000</v>
      </c>
      <c r="M21" s="31"/>
      <c r="N21" s="31"/>
      <c r="O21" s="31"/>
      <c r="P21" s="31"/>
      <c r="Q21" s="31"/>
      <c r="R21" s="32"/>
      <c r="S21" s="32"/>
    </row>
    <row r="22" spans="1:19" ht="75.75" customHeight="1">
      <c r="A22" s="83" t="s">
        <v>197</v>
      </c>
      <c r="B22" s="40"/>
      <c r="C22" s="48" t="s">
        <v>57</v>
      </c>
      <c r="D22" s="42" t="s">
        <v>29</v>
      </c>
      <c r="E22" s="42" t="s">
        <v>38</v>
      </c>
      <c r="F22" s="42" t="s">
        <v>56</v>
      </c>
      <c r="G22" s="42" t="s">
        <v>49</v>
      </c>
      <c r="H22" s="42" t="s">
        <v>32</v>
      </c>
      <c r="I22" s="42" t="s">
        <v>26</v>
      </c>
      <c r="J22" s="42" t="s">
        <v>23</v>
      </c>
      <c r="K22" s="42" t="s">
        <v>31</v>
      </c>
      <c r="L22" s="44">
        <v>950000</v>
      </c>
      <c r="M22" s="45"/>
      <c r="N22" s="45"/>
      <c r="O22" s="45"/>
      <c r="P22" s="45"/>
      <c r="Q22" s="45"/>
      <c r="R22" s="46"/>
      <c r="S22" s="46" t="e">
        <f>#REF!=SUM(L22:R22)</f>
        <v>#REF!</v>
      </c>
    </row>
    <row r="23" spans="1:19" ht="37.5" customHeight="1">
      <c r="A23" s="138" t="s">
        <v>46</v>
      </c>
      <c r="B23" s="149"/>
      <c r="C23" s="139" t="s">
        <v>183</v>
      </c>
      <c r="D23" s="140" t="s">
        <v>61</v>
      </c>
      <c r="E23" s="140" t="s">
        <v>38</v>
      </c>
      <c r="F23" s="140" t="s">
        <v>56</v>
      </c>
      <c r="G23" s="140" t="s">
        <v>62</v>
      </c>
      <c r="H23" s="140" t="s">
        <v>21</v>
      </c>
      <c r="I23" s="140" t="s">
        <v>22</v>
      </c>
      <c r="J23" s="140" t="s">
        <v>23</v>
      </c>
      <c r="K23" s="140" t="s">
        <v>21</v>
      </c>
      <c r="L23" s="142">
        <f>L24+L25</f>
        <v>3704000</v>
      </c>
      <c r="M23" s="45"/>
      <c r="N23" s="45"/>
      <c r="O23" s="45"/>
      <c r="P23" s="45"/>
      <c r="Q23" s="45"/>
      <c r="R23" s="46"/>
      <c r="S23" s="46"/>
    </row>
    <row r="24" spans="1:19" ht="61.5" customHeight="1">
      <c r="A24" s="145" t="s">
        <v>198</v>
      </c>
      <c r="B24" s="149"/>
      <c r="C24" s="263" t="s">
        <v>360</v>
      </c>
      <c r="D24" s="147" t="s">
        <v>139</v>
      </c>
      <c r="E24" s="147" t="s">
        <v>38</v>
      </c>
      <c r="F24" s="147" t="s">
        <v>56</v>
      </c>
      <c r="G24" s="147" t="s">
        <v>62</v>
      </c>
      <c r="H24" s="147" t="s">
        <v>361</v>
      </c>
      <c r="I24" s="147" t="s">
        <v>26</v>
      </c>
      <c r="J24" s="147" t="s">
        <v>23</v>
      </c>
      <c r="K24" s="147" t="s">
        <v>31</v>
      </c>
      <c r="L24" s="148">
        <v>54000</v>
      </c>
      <c r="M24" s="45"/>
      <c r="N24" s="45"/>
      <c r="O24" s="45"/>
      <c r="P24" s="45"/>
      <c r="Q24" s="45"/>
      <c r="R24" s="46"/>
      <c r="S24" s="46"/>
    </row>
    <row r="25" spans="1:19" ht="93.75" customHeight="1">
      <c r="A25" s="145" t="s">
        <v>359</v>
      </c>
      <c r="B25" s="149"/>
      <c r="C25" s="159" t="s">
        <v>181</v>
      </c>
      <c r="D25" s="150" t="s">
        <v>61</v>
      </c>
      <c r="E25" s="150" t="s">
        <v>38</v>
      </c>
      <c r="F25" s="150" t="s">
        <v>56</v>
      </c>
      <c r="G25" s="150" t="s">
        <v>62</v>
      </c>
      <c r="H25" s="150" t="s">
        <v>63</v>
      </c>
      <c r="I25" s="150" t="s">
        <v>26</v>
      </c>
      <c r="J25" s="150" t="s">
        <v>23</v>
      </c>
      <c r="K25" s="150" t="s">
        <v>31</v>
      </c>
      <c r="L25" s="152">
        <v>3650000</v>
      </c>
      <c r="M25" s="45"/>
      <c r="N25" s="45"/>
      <c r="O25" s="45"/>
      <c r="P25" s="45"/>
      <c r="Q25" s="45"/>
      <c r="R25" s="46"/>
      <c r="S25" s="46" t="e">
        <f>#REF!=SUM(L25:R25)</f>
        <v>#REF!</v>
      </c>
    </row>
    <row r="26" spans="1:19" s="9" customFormat="1" ht="37.5" customHeight="1">
      <c r="A26" s="61" t="s">
        <v>54</v>
      </c>
      <c r="B26" s="54"/>
      <c r="C26" s="27" t="s">
        <v>214</v>
      </c>
      <c r="D26" s="29" t="s">
        <v>21</v>
      </c>
      <c r="E26" s="29" t="s">
        <v>38</v>
      </c>
      <c r="F26" s="29" t="s">
        <v>66</v>
      </c>
      <c r="G26" s="29" t="s">
        <v>22</v>
      </c>
      <c r="H26" s="29" t="s">
        <v>21</v>
      </c>
      <c r="I26" s="29" t="s">
        <v>22</v>
      </c>
      <c r="J26" s="29" t="s">
        <v>23</v>
      </c>
      <c r="K26" s="29" t="s">
        <v>21</v>
      </c>
      <c r="L26" s="30">
        <f>SUM(L27:L32)</f>
        <v>13000</v>
      </c>
      <c r="M26" s="52"/>
      <c r="N26" s="52"/>
      <c r="O26" s="52"/>
      <c r="P26" s="52"/>
      <c r="Q26" s="52"/>
      <c r="R26" s="53"/>
      <c r="S26" s="53"/>
    </row>
    <row r="27" spans="1:19" s="9" customFormat="1" ht="57" customHeight="1">
      <c r="A27" s="49"/>
      <c r="B27" s="54"/>
      <c r="C27" s="48" t="s">
        <v>215</v>
      </c>
      <c r="D27" s="50" t="s">
        <v>29</v>
      </c>
      <c r="E27" s="50" t="s">
        <v>38</v>
      </c>
      <c r="F27" s="50" t="s">
        <v>66</v>
      </c>
      <c r="G27" s="50" t="s">
        <v>26</v>
      </c>
      <c r="H27" s="50" t="s">
        <v>39</v>
      </c>
      <c r="I27" s="50" t="s">
        <v>43</v>
      </c>
      <c r="J27" s="50" t="s">
        <v>23</v>
      </c>
      <c r="K27" s="50" t="s">
        <v>31</v>
      </c>
      <c r="L27" s="51">
        <v>13000</v>
      </c>
      <c r="M27" s="52"/>
      <c r="N27" s="52"/>
      <c r="O27" s="52"/>
      <c r="P27" s="52"/>
      <c r="Q27" s="52"/>
      <c r="R27" s="53"/>
      <c r="S27" s="53"/>
    </row>
    <row r="28" spans="1:19" s="9" customFormat="1" ht="44.25" customHeight="1">
      <c r="A28" s="49"/>
      <c r="B28" s="54"/>
      <c r="C28" s="48" t="s">
        <v>216</v>
      </c>
      <c r="D28" s="50" t="s">
        <v>29</v>
      </c>
      <c r="E28" s="50" t="s">
        <v>38</v>
      </c>
      <c r="F28" s="50" t="s">
        <v>66</v>
      </c>
      <c r="G28" s="50" t="s">
        <v>49</v>
      </c>
      <c r="H28" s="50" t="s">
        <v>32</v>
      </c>
      <c r="I28" s="50" t="s">
        <v>43</v>
      </c>
      <c r="J28" s="50" t="s">
        <v>23</v>
      </c>
      <c r="K28" s="50" t="s">
        <v>31</v>
      </c>
      <c r="L28" s="51"/>
      <c r="M28" s="52"/>
      <c r="N28" s="52"/>
      <c r="O28" s="52"/>
      <c r="P28" s="52"/>
      <c r="Q28" s="52"/>
      <c r="R28" s="53"/>
      <c r="S28" s="53"/>
    </row>
    <row r="29" spans="1:19" s="9" customFormat="1" ht="48" customHeight="1">
      <c r="A29" s="49"/>
      <c r="B29" s="54"/>
      <c r="C29" s="102" t="s">
        <v>264</v>
      </c>
      <c r="D29" s="50" t="s">
        <v>29</v>
      </c>
      <c r="E29" s="50" t="s">
        <v>38</v>
      </c>
      <c r="F29" s="50" t="s">
        <v>66</v>
      </c>
      <c r="G29" s="50" t="s">
        <v>49</v>
      </c>
      <c r="H29" s="50" t="s">
        <v>35</v>
      </c>
      <c r="I29" s="50" t="s">
        <v>43</v>
      </c>
      <c r="J29" s="50" t="s">
        <v>23</v>
      </c>
      <c r="K29" s="50" t="s">
        <v>31</v>
      </c>
      <c r="L29" s="51"/>
      <c r="M29" s="52"/>
      <c r="N29" s="52"/>
      <c r="O29" s="52"/>
      <c r="P29" s="52"/>
      <c r="Q29" s="52"/>
      <c r="R29" s="53"/>
      <c r="S29" s="53"/>
    </row>
    <row r="30" spans="1:19" s="9" customFormat="1" ht="61.5" customHeight="1">
      <c r="A30" s="49"/>
      <c r="B30" s="54"/>
      <c r="C30" s="48" t="s">
        <v>217</v>
      </c>
      <c r="D30" s="50" t="s">
        <v>29</v>
      </c>
      <c r="E30" s="50" t="s">
        <v>38</v>
      </c>
      <c r="F30" s="50" t="s">
        <v>66</v>
      </c>
      <c r="G30" s="50" t="s">
        <v>49</v>
      </c>
      <c r="H30" s="50" t="s">
        <v>39</v>
      </c>
      <c r="I30" s="50" t="s">
        <v>43</v>
      </c>
      <c r="J30" s="50" t="s">
        <v>23</v>
      </c>
      <c r="K30" s="50" t="s">
        <v>31</v>
      </c>
      <c r="L30" s="51"/>
      <c r="M30" s="52"/>
      <c r="N30" s="52"/>
      <c r="O30" s="52"/>
      <c r="P30" s="52"/>
      <c r="Q30" s="52"/>
      <c r="R30" s="53"/>
      <c r="S30" s="53"/>
    </row>
    <row r="31" spans="1:19" s="9" customFormat="1" ht="34.5" customHeight="1">
      <c r="A31" s="49"/>
      <c r="B31" s="54"/>
      <c r="C31" s="48" t="s">
        <v>218</v>
      </c>
      <c r="D31" s="50" t="s">
        <v>29</v>
      </c>
      <c r="E31" s="50" t="s">
        <v>38</v>
      </c>
      <c r="F31" s="50" t="s">
        <v>66</v>
      </c>
      <c r="G31" s="50" t="s">
        <v>50</v>
      </c>
      <c r="H31" s="50" t="s">
        <v>32</v>
      </c>
      <c r="I31" s="50" t="s">
        <v>30</v>
      </c>
      <c r="J31" s="50" t="s">
        <v>23</v>
      </c>
      <c r="K31" s="50" t="s">
        <v>31</v>
      </c>
      <c r="L31" s="51"/>
      <c r="M31" s="52"/>
      <c r="N31" s="52"/>
      <c r="O31" s="52"/>
      <c r="P31" s="52"/>
      <c r="Q31" s="52"/>
      <c r="R31" s="53"/>
      <c r="S31" s="53"/>
    </row>
    <row r="32" spans="1:19" s="9" customFormat="1" ht="42" customHeight="1">
      <c r="A32" s="49"/>
      <c r="B32" s="54"/>
      <c r="C32" s="99" t="s">
        <v>265</v>
      </c>
      <c r="D32" s="50" t="s">
        <v>29</v>
      </c>
      <c r="E32" s="50" t="s">
        <v>38</v>
      </c>
      <c r="F32" s="50" t="s">
        <v>66</v>
      </c>
      <c r="G32" s="50" t="s">
        <v>62</v>
      </c>
      <c r="H32" s="50" t="s">
        <v>80</v>
      </c>
      <c r="I32" s="50" t="s">
        <v>43</v>
      </c>
      <c r="J32" s="50" t="s">
        <v>23</v>
      </c>
      <c r="K32" s="50" t="s">
        <v>31</v>
      </c>
      <c r="L32" s="51"/>
      <c r="M32" s="52"/>
      <c r="N32" s="52"/>
      <c r="O32" s="52"/>
      <c r="P32" s="52"/>
      <c r="Q32" s="52"/>
      <c r="R32" s="53"/>
      <c r="S32" s="53"/>
    </row>
    <row r="33" spans="1:19" s="7" customFormat="1" ht="58.5" customHeight="1">
      <c r="A33" s="26" t="s">
        <v>64</v>
      </c>
      <c r="B33" s="26"/>
      <c r="C33" s="27" t="s">
        <v>81</v>
      </c>
      <c r="D33" s="28" t="s">
        <v>21</v>
      </c>
      <c r="E33" s="29" t="s">
        <v>38</v>
      </c>
      <c r="F33" s="29" t="s">
        <v>82</v>
      </c>
      <c r="G33" s="29" t="s">
        <v>22</v>
      </c>
      <c r="H33" s="29" t="s">
        <v>21</v>
      </c>
      <c r="I33" s="29" t="s">
        <v>22</v>
      </c>
      <c r="J33" s="29" t="s">
        <v>23</v>
      </c>
      <c r="K33" s="29" t="s">
        <v>21</v>
      </c>
      <c r="L33" s="30">
        <f>L34</f>
        <v>6964011</v>
      </c>
      <c r="M33" s="31" t="e">
        <f aca="true" t="shared" si="3" ref="M33:R33">M34</f>
        <v>#REF!</v>
      </c>
      <c r="N33" s="31" t="e">
        <f t="shared" si="3"/>
        <v>#REF!</v>
      </c>
      <c r="O33" s="31" t="e">
        <f t="shared" si="3"/>
        <v>#REF!</v>
      </c>
      <c r="P33" s="31" t="e">
        <f t="shared" si="3"/>
        <v>#REF!</v>
      </c>
      <c r="Q33" s="31" t="e">
        <f t="shared" si="3"/>
        <v>#REF!</v>
      </c>
      <c r="R33" s="31" t="e">
        <f t="shared" si="3"/>
        <v>#REF!</v>
      </c>
      <c r="S33" s="32" t="e">
        <f>#REF!=SUM(L33:R33)</f>
        <v>#REF!</v>
      </c>
    </row>
    <row r="34" spans="1:19" s="8" customFormat="1" ht="109.5" customHeight="1">
      <c r="A34" s="55" t="s">
        <v>67</v>
      </c>
      <c r="B34" s="33"/>
      <c r="C34" s="34" t="s">
        <v>190</v>
      </c>
      <c r="D34" s="36" t="s">
        <v>21</v>
      </c>
      <c r="E34" s="35" t="s">
        <v>38</v>
      </c>
      <c r="F34" s="35" t="s">
        <v>82</v>
      </c>
      <c r="G34" s="35" t="s">
        <v>43</v>
      </c>
      <c r="H34" s="35" t="s">
        <v>21</v>
      </c>
      <c r="I34" s="35" t="s">
        <v>22</v>
      </c>
      <c r="J34" s="35" t="s">
        <v>23</v>
      </c>
      <c r="K34" s="35" t="s">
        <v>83</v>
      </c>
      <c r="L34" s="37">
        <f aca="true" t="shared" si="4" ref="L34:R34">L35+L37</f>
        <v>6964011</v>
      </c>
      <c r="M34" s="38" t="e">
        <f t="shared" si="4"/>
        <v>#REF!</v>
      </c>
      <c r="N34" s="38" t="e">
        <f t="shared" si="4"/>
        <v>#REF!</v>
      </c>
      <c r="O34" s="38" t="e">
        <f t="shared" si="4"/>
        <v>#REF!</v>
      </c>
      <c r="P34" s="38" t="e">
        <f t="shared" si="4"/>
        <v>#REF!</v>
      </c>
      <c r="Q34" s="38" t="e">
        <f t="shared" si="4"/>
        <v>#REF!</v>
      </c>
      <c r="R34" s="39" t="e">
        <f t="shared" si="4"/>
        <v>#REF!</v>
      </c>
      <c r="S34" s="39" t="e">
        <f>#REF!=SUM(L34:R34)</f>
        <v>#REF!</v>
      </c>
    </row>
    <row r="35" spans="1:19" ht="78.75" customHeight="1">
      <c r="A35" s="83" t="s">
        <v>239</v>
      </c>
      <c r="B35" s="40"/>
      <c r="C35" s="27" t="s">
        <v>191</v>
      </c>
      <c r="D35" s="29" t="s">
        <v>139</v>
      </c>
      <c r="E35" s="29" t="s">
        <v>38</v>
      </c>
      <c r="F35" s="29" t="s">
        <v>82</v>
      </c>
      <c r="G35" s="29" t="s">
        <v>43</v>
      </c>
      <c r="H35" s="29" t="s">
        <v>32</v>
      </c>
      <c r="I35" s="29" t="s">
        <v>22</v>
      </c>
      <c r="J35" s="29" t="s">
        <v>23</v>
      </c>
      <c r="K35" s="29" t="s">
        <v>83</v>
      </c>
      <c r="L35" s="30">
        <f>L36</f>
        <v>1500000</v>
      </c>
      <c r="M35" s="45"/>
      <c r="N35" s="45"/>
      <c r="O35" s="45"/>
      <c r="P35" s="45"/>
      <c r="Q35" s="45"/>
      <c r="R35" s="46" t="e">
        <f>SUM(#REF!)</f>
        <v>#REF!</v>
      </c>
      <c r="S35" s="46" t="e">
        <f>#REF!=SUM(L35:R35)</f>
        <v>#REF!</v>
      </c>
    </row>
    <row r="36" spans="1:19" ht="96.75" customHeight="1">
      <c r="A36" s="83" t="s">
        <v>240</v>
      </c>
      <c r="B36" s="40"/>
      <c r="C36" s="47" t="s">
        <v>185</v>
      </c>
      <c r="D36" s="42" t="s">
        <v>139</v>
      </c>
      <c r="E36" s="42" t="s">
        <v>38</v>
      </c>
      <c r="F36" s="42" t="s">
        <v>82</v>
      </c>
      <c r="G36" s="42" t="s">
        <v>43</v>
      </c>
      <c r="H36" s="42" t="s">
        <v>32</v>
      </c>
      <c r="I36" s="42" t="s">
        <v>51</v>
      </c>
      <c r="J36" s="42" t="s">
        <v>23</v>
      </c>
      <c r="K36" s="42" t="s">
        <v>83</v>
      </c>
      <c r="L36" s="44">
        <v>1500000</v>
      </c>
      <c r="M36" s="45"/>
      <c r="N36" s="45"/>
      <c r="O36" s="45"/>
      <c r="P36" s="45"/>
      <c r="Q36" s="45"/>
      <c r="R36" s="46"/>
      <c r="S36" s="46"/>
    </row>
    <row r="37" spans="1:19" ht="74.25" customHeight="1">
      <c r="A37" s="83" t="s">
        <v>241</v>
      </c>
      <c r="B37" s="40"/>
      <c r="C37" s="85" t="s">
        <v>189</v>
      </c>
      <c r="D37" s="29" t="s">
        <v>139</v>
      </c>
      <c r="E37" s="29" t="s">
        <v>38</v>
      </c>
      <c r="F37" s="29" t="s">
        <v>82</v>
      </c>
      <c r="G37" s="29" t="s">
        <v>43</v>
      </c>
      <c r="H37" s="29" t="s">
        <v>39</v>
      </c>
      <c r="I37" s="29" t="s">
        <v>22</v>
      </c>
      <c r="J37" s="29" t="s">
        <v>23</v>
      </c>
      <c r="K37" s="29" t="s">
        <v>83</v>
      </c>
      <c r="L37" s="30">
        <f>L38</f>
        <v>5464011</v>
      </c>
      <c r="M37" s="45" t="e">
        <f>#REF!</f>
        <v>#REF!</v>
      </c>
      <c r="N37" s="45" t="e">
        <f>#REF!</f>
        <v>#REF!</v>
      </c>
      <c r="O37" s="45" t="e">
        <f>#REF!</f>
        <v>#REF!</v>
      </c>
      <c r="P37" s="45" t="e">
        <f>#REF!</f>
        <v>#REF!</v>
      </c>
      <c r="Q37" s="45" t="e">
        <f>#REF!</f>
        <v>#REF!</v>
      </c>
      <c r="R37" s="46" t="e">
        <f>#REF!</f>
        <v>#REF!</v>
      </c>
      <c r="S37" s="46" t="e">
        <f>#REF!=SUM(L37:R37)</f>
        <v>#REF!</v>
      </c>
    </row>
    <row r="38" spans="1:19" ht="81" customHeight="1">
      <c r="A38" s="40"/>
      <c r="B38" s="40"/>
      <c r="C38" s="82" t="s">
        <v>205</v>
      </c>
      <c r="D38" s="42" t="s">
        <v>139</v>
      </c>
      <c r="E38" s="42" t="s">
        <v>38</v>
      </c>
      <c r="F38" s="42" t="s">
        <v>82</v>
      </c>
      <c r="G38" s="42" t="s">
        <v>43</v>
      </c>
      <c r="H38" s="42" t="s">
        <v>206</v>
      </c>
      <c r="I38" s="42" t="s">
        <v>43</v>
      </c>
      <c r="J38" s="42" t="s">
        <v>23</v>
      </c>
      <c r="K38" s="42" t="s">
        <v>83</v>
      </c>
      <c r="L38" s="152">
        <f>5450000+14011</f>
        <v>5464011</v>
      </c>
      <c r="M38" s="45"/>
      <c r="N38" s="45"/>
      <c r="O38" s="45"/>
      <c r="P38" s="45"/>
      <c r="Q38" s="45"/>
      <c r="R38" s="46"/>
      <c r="S38" s="46"/>
    </row>
    <row r="39" spans="1:19" s="7" customFormat="1" ht="35.25" customHeight="1">
      <c r="A39" s="26" t="s">
        <v>93</v>
      </c>
      <c r="B39" s="26"/>
      <c r="C39" s="27" t="s">
        <v>94</v>
      </c>
      <c r="D39" s="28" t="s">
        <v>21</v>
      </c>
      <c r="E39" s="29" t="s">
        <v>38</v>
      </c>
      <c r="F39" s="29" t="s">
        <v>95</v>
      </c>
      <c r="G39" s="29" t="s">
        <v>22</v>
      </c>
      <c r="H39" s="29" t="s">
        <v>21</v>
      </c>
      <c r="I39" s="29" t="s">
        <v>22</v>
      </c>
      <c r="J39" s="29" t="s">
        <v>23</v>
      </c>
      <c r="K39" s="29" t="s">
        <v>21</v>
      </c>
      <c r="L39" s="30">
        <f>L40</f>
        <v>2500000</v>
      </c>
      <c r="M39" s="31" t="e">
        <f>M40+#REF!+#REF!</f>
        <v>#REF!</v>
      </c>
      <c r="N39" s="31" t="e">
        <f>N40+#REF!+#REF!</f>
        <v>#REF!</v>
      </c>
      <c r="O39" s="31" t="e">
        <f>O40+#REF!+#REF!</f>
        <v>#REF!</v>
      </c>
      <c r="P39" s="31" t="e">
        <f>P40+#REF!+#REF!</f>
        <v>#REF!</v>
      </c>
      <c r="Q39" s="31" t="e">
        <f>Q40+#REF!+#REF!</f>
        <v>#REF!</v>
      </c>
      <c r="R39" s="32" t="e">
        <f>R40+#REF!+#REF!</f>
        <v>#REF!</v>
      </c>
      <c r="S39" s="32" t="e">
        <f>#REF!=SUM(L39:R39)</f>
        <v>#REF!</v>
      </c>
    </row>
    <row r="40" spans="1:19" s="8" customFormat="1" ht="39.75" customHeight="1">
      <c r="A40" s="55" t="s">
        <v>96</v>
      </c>
      <c r="B40" s="33"/>
      <c r="C40" s="34" t="s">
        <v>97</v>
      </c>
      <c r="D40" s="35" t="s">
        <v>98</v>
      </c>
      <c r="E40" s="35" t="s">
        <v>38</v>
      </c>
      <c r="F40" s="35" t="s">
        <v>95</v>
      </c>
      <c r="G40" s="35" t="s">
        <v>26</v>
      </c>
      <c r="H40" s="35" t="s">
        <v>21</v>
      </c>
      <c r="I40" s="35" t="s">
        <v>26</v>
      </c>
      <c r="J40" s="35" t="s">
        <v>23</v>
      </c>
      <c r="K40" s="35" t="s">
        <v>83</v>
      </c>
      <c r="L40" s="37">
        <v>2500000</v>
      </c>
      <c r="M40" s="38"/>
      <c r="N40" s="38"/>
      <c r="O40" s="38"/>
      <c r="P40" s="38"/>
      <c r="Q40" s="38"/>
      <c r="R40" s="39"/>
      <c r="S40" s="39" t="e">
        <f>#REF!=SUM(L40:R40)</f>
        <v>#REF!</v>
      </c>
    </row>
    <row r="41" spans="1:19" ht="38.25" customHeight="1">
      <c r="A41" s="26" t="s">
        <v>136</v>
      </c>
      <c r="B41" s="26"/>
      <c r="C41" s="27" t="s">
        <v>114</v>
      </c>
      <c r="D41" s="29" t="s">
        <v>21</v>
      </c>
      <c r="E41" s="29" t="s">
        <v>38</v>
      </c>
      <c r="F41" s="29" t="s">
        <v>115</v>
      </c>
      <c r="G41" s="29" t="s">
        <v>22</v>
      </c>
      <c r="H41" s="29" t="s">
        <v>21</v>
      </c>
      <c r="I41" s="29" t="s">
        <v>22</v>
      </c>
      <c r="J41" s="29" t="s">
        <v>23</v>
      </c>
      <c r="K41" s="29" t="s">
        <v>21</v>
      </c>
      <c r="L41" s="30">
        <f>L42+L44</f>
        <v>26519000</v>
      </c>
      <c r="M41" s="31"/>
      <c r="N41" s="31">
        <v>0</v>
      </c>
      <c r="O41" s="31"/>
      <c r="P41" s="31"/>
      <c r="Q41" s="45"/>
      <c r="R41" s="46"/>
      <c r="S41" s="46"/>
    </row>
    <row r="42" spans="1:19" ht="19.5" customHeight="1">
      <c r="A42" s="33" t="s">
        <v>137</v>
      </c>
      <c r="B42" s="26"/>
      <c r="C42" s="78" t="s">
        <v>117</v>
      </c>
      <c r="D42" s="79" t="s">
        <v>21</v>
      </c>
      <c r="E42" s="79" t="s">
        <v>38</v>
      </c>
      <c r="F42" s="79" t="s">
        <v>115</v>
      </c>
      <c r="G42" s="79" t="s">
        <v>30</v>
      </c>
      <c r="H42" s="79" t="s">
        <v>21</v>
      </c>
      <c r="I42" s="79" t="s">
        <v>22</v>
      </c>
      <c r="J42" s="79" t="s">
        <v>23</v>
      </c>
      <c r="K42" s="79" t="s">
        <v>118</v>
      </c>
      <c r="L42" s="80">
        <f>L43</f>
        <v>0</v>
      </c>
      <c r="M42" s="31"/>
      <c r="N42" s="31"/>
      <c r="O42" s="31"/>
      <c r="P42" s="31"/>
      <c r="Q42" s="45"/>
      <c r="R42" s="46"/>
      <c r="S42" s="46"/>
    </row>
    <row r="43" spans="1:19" ht="37.5" customHeight="1">
      <c r="A43" s="83" t="s">
        <v>199</v>
      </c>
      <c r="B43" s="40"/>
      <c r="C43" s="47" t="s">
        <v>138</v>
      </c>
      <c r="D43" s="42" t="s">
        <v>139</v>
      </c>
      <c r="E43" s="42" t="s">
        <v>38</v>
      </c>
      <c r="F43" s="42" t="s">
        <v>115</v>
      </c>
      <c r="G43" s="42" t="s">
        <v>30</v>
      </c>
      <c r="H43" s="42" t="s">
        <v>140</v>
      </c>
      <c r="I43" s="42" t="s">
        <v>43</v>
      </c>
      <c r="J43" s="42" t="s">
        <v>23</v>
      </c>
      <c r="K43" s="42" t="s">
        <v>118</v>
      </c>
      <c r="L43" s="44"/>
      <c r="M43" s="45"/>
      <c r="N43" s="45"/>
      <c r="O43" s="45"/>
      <c r="P43" s="45"/>
      <c r="Q43" s="45"/>
      <c r="R43" s="46"/>
      <c r="S43" s="46"/>
    </row>
    <row r="44" spans="1:19" ht="37.5" customHeight="1">
      <c r="A44" s="103" t="s">
        <v>103</v>
      </c>
      <c r="B44" s="33"/>
      <c r="C44" s="34" t="s">
        <v>123</v>
      </c>
      <c r="D44" s="35" t="s">
        <v>21</v>
      </c>
      <c r="E44" s="35" t="s">
        <v>38</v>
      </c>
      <c r="F44" s="35" t="s">
        <v>115</v>
      </c>
      <c r="G44" s="35" t="s">
        <v>49</v>
      </c>
      <c r="H44" s="35" t="s">
        <v>21</v>
      </c>
      <c r="I44" s="35" t="s">
        <v>22</v>
      </c>
      <c r="J44" s="35" t="s">
        <v>23</v>
      </c>
      <c r="K44" s="35" t="s">
        <v>118</v>
      </c>
      <c r="L44" s="37">
        <f>L45</f>
        <v>26519000</v>
      </c>
      <c r="M44" s="45"/>
      <c r="N44" s="45"/>
      <c r="O44" s="45"/>
      <c r="P44" s="45"/>
      <c r="Q44" s="45"/>
      <c r="R44" s="46"/>
      <c r="S44" s="46"/>
    </row>
    <row r="45" spans="1:19" ht="59.25" customHeight="1">
      <c r="A45" s="83" t="s">
        <v>267</v>
      </c>
      <c r="B45" s="40"/>
      <c r="C45" s="47" t="s">
        <v>268</v>
      </c>
      <c r="D45" s="42" t="s">
        <v>21</v>
      </c>
      <c r="E45" s="42" t="s">
        <v>38</v>
      </c>
      <c r="F45" s="42" t="s">
        <v>115</v>
      </c>
      <c r="G45" s="42" t="s">
        <v>49</v>
      </c>
      <c r="H45" s="42" t="s">
        <v>80</v>
      </c>
      <c r="I45" s="42" t="s">
        <v>43</v>
      </c>
      <c r="J45" s="42" t="s">
        <v>23</v>
      </c>
      <c r="K45" s="42" t="s">
        <v>118</v>
      </c>
      <c r="L45" s="44">
        <f>27319410-800410</f>
        <v>26519000</v>
      </c>
      <c r="M45" s="45"/>
      <c r="N45" s="45"/>
      <c r="O45" s="45"/>
      <c r="P45" s="45"/>
      <c r="Q45" s="45"/>
      <c r="R45" s="46"/>
      <c r="S45" s="46"/>
    </row>
    <row r="46" spans="1:19" s="7" customFormat="1" ht="37.5" customHeight="1">
      <c r="A46" s="26" t="s">
        <v>141</v>
      </c>
      <c r="B46" s="26"/>
      <c r="C46" s="27" t="s">
        <v>126</v>
      </c>
      <c r="D46" s="29" t="s">
        <v>21</v>
      </c>
      <c r="E46" s="29" t="s">
        <v>38</v>
      </c>
      <c r="F46" s="29" t="s">
        <v>127</v>
      </c>
      <c r="G46" s="29" t="s">
        <v>22</v>
      </c>
      <c r="H46" s="29" t="s">
        <v>21</v>
      </c>
      <c r="I46" s="29" t="s">
        <v>22</v>
      </c>
      <c r="J46" s="29" t="s">
        <v>23</v>
      </c>
      <c r="K46" s="29" t="s">
        <v>21</v>
      </c>
      <c r="L46" s="30">
        <f>L47+L49</f>
        <v>1280000</v>
      </c>
      <c r="M46" s="31">
        <f aca="true" t="shared" si="5" ref="M46:R47">M47</f>
        <v>0</v>
      </c>
      <c r="N46" s="31">
        <f t="shared" si="5"/>
        <v>0</v>
      </c>
      <c r="O46" s="31">
        <f t="shared" si="5"/>
        <v>0</v>
      </c>
      <c r="P46" s="31">
        <f t="shared" si="5"/>
        <v>0</v>
      </c>
      <c r="Q46" s="31">
        <f t="shared" si="5"/>
        <v>0</v>
      </c>
      <c r="R46" s="32">
        <f t="shared" si="5"/>
        <v>0</v>
      </c>
      <c r="S46" s="32" t="e">
        <f>#REF!=SUM(L46:R46)</f>
        <v>#REF!</v>
      </c>
    </row>
    <row r="47" spans="1:19" ht="94.5" customHeight="1">
      <c r="A47" s="33" t="s">
        <v>142</v>
      </c>
      <c r="B47" s="33"/>
      <c r="C47" s="34" t="s">
        <v>235</v>
      </c>
      <c r="D47" s="35" t="s">
        <v>139</v>
      </c>
      <c r="E47" s="35" t="s">
        <v>38</v>
      </c>
      <c r="F47" s="35" t="s">
        <v>127</v>
      </c>
      <c r="G47" s="35" t="s">
        <v>30</v>
      </c>
      <c r="H47" s="35" t="s">
        <v>21</v>
      </c>
      <c r="I47" s="35" t="s">
        <v>22</v>
      </c>
      <c r="J47" s="35" t="s">
        <v>23</v>
      </c>
      <c r="K47" s="35" t="s">
        <v>21</v>
      </c>
      <c r="L47" s="37">
        <f>L48</f>
        <v>1100000</v>
      </c>
      <c r="M47" s="38">
        <f t="shared" si="5"/>
        <v>0</v>
      </c>
      <c r="N47" s="38">
        <f t="shared" si="5"/>
        <v>0</v>
      </c>
      <c r="O47" s="38">
        <f t="shared" si="5"/>
        <v>0</v>
      </c>
      <c r="P47" s="38">
        <f t="shared" si="5"/>
        <v>0</v>
      </c>
      <c r="Q47" s="38">
        <f t="shared" si="5"/>
        <v>0</v>
      </c>
      <c r="R47" s="39">
        <f t="shared" si="5"/>
        <v>0</v>
      </c>
      <c r="S47" s="39" t="e">
        <f>#REF!=SUM(L47:R47)</f>
        <v>#REF!</v>
      </c>
    </row>
    <row r="48" spans="1:19" ht="74.25" customHeight="1">
      <c r="A48" s="83" t="s">
        <v>200</v>
      </c>
      <c r="B48" s="40"/>
      <c r="C48" s="71" t="s">
        <v>236</v>
      </c>
      <c r="D48" s="50" t="s">
        <v>139</v>
      </c>
      <c r="E48" s="50" t="s">
        <v>38</v>
      </c>
      <c r="F48" s="50" t="s">
        <v>127</v>
      </c>
      <c r="G48" s="50" t="s">
        <v>30</v>
      </c>
      <c r="H48" s="50" t="s">
        <v>237</v>
      </c>
      <c r="I48" s="50" t="s">
        <v>43</v>
      </c>
      <c r="J48" s="50" t="s">
        <v>23</v>
      </c>
      <c r="K48" s="50" t="s">
        <v>132</v>
      </c>
      <c r="L48" s="51">
        <v>1100000</v>
      </c>
      <c r="M48" s="45"/>
      <c r="N48" s="45"/>
      <c r="O48" s="45"/>
      <c r="P48" s="45"/>
      <c r="Q48" s="45"/>
      <c r="R48" s="46"/>
      <c r="S48" s="46" t="e">
        <f>#REF!=SUM(L48:R48)</f>
        <v>#REF!</v>
      </c>
    </row>
    <row r="49" spans="1:19" ht="96.75" customHeight="1">
      <c r="A49" s="83"/>
      <c r="B49" s="40"/>
      <c r="C49" s="34" t="s">
        <v>207</v>
      </c>
      <c r="D49" s="35" t="s">
        <v>139</v>
      </c>
      <c r="E49" s="35" t="s">
        <v>38</v>
      </c>
      <c r="F49" s="35" t="s">
        <v>127</v>
      </c>
      <c r="G49" s="35" t="s">
        <v>50</v>
      </c>
      <c r="H49" s="35" t="s">
        <v>21</v>
      </c>
      <c r="I49" s="35" t="s">
        <v>22</v>
      </c>
      <c r="J49" s="35" t="s">
        <v>23</v>
      </c>
      <c r="K49" s="35" t="s">
        <v>262</v>
      </c>
      <c r="L49" s="37">
        <f>L50+L51</f>
        <v>180000</v>
      </c>
      <c r="M49" s="45"/>
      <c r="N49" s="45"/>
      <c r="O49" s="45"/>
      <c r="P49" s="45"/>
      <c r="Q49" s="45"/>
      <c r="R49" s="46"/>
      <c r="S49" s="46"/>
    </row>
    <row r="50" spans="1:19" ht="59.25" customHeight="1">
      <c r="A50" s="83"/>
      <c r="B50" s="40"/>
      <c r="C50" s="71" t="s">
        <v>208</v>
      </c>
      <c r="D50" s="42" t="s">
        <v>139</v>
      </c>
      <c r="E50" s="42" t="s">
        <v>38</v>
      </c>
      <c r="F50" s="42" t="s">
        <v>127</v>
      </c>
      <c r="G50" s="42" t="s">
        <v>50</v>
      </c>
      <c r="H50" s="42" t="s">
        <v>86</v>
      </c>
      <c r="I50" s="42" t="s">
        <v>51</v>
      </c>
      <c r="J50" s="42" t="s">
        <v>23</v>
      </c>
      <c r="K50" s="42" t="s">
        <v>262</v>
      </c>
      <c r="L50" s="44">
        <v>180000</v>
      </c>
      <c r="M50" s="45"/>
      <c r="N50" s="45"/>
      <c r="O50" s="45"/>
      <c r="P50" s="45"/>
      <c r="Q50" s="45"/>
      <c r="R50" s="46"/>
      <c r="S50" s="46"/>
    </row>
    <row r="51" spans="1:19" ht="59.25" customHeight="1">
      <c r="A51" s="83"/>
      <c r="B51" s="40"/>
      <c r="C51" s="71" t="s">
        <v>258</v>
      </c>
      <c r="D51" s="50" t="s">
        <v>139</v>
      </c>
      <c r="E51" s="50" t="s">
        <v>38</v>
      </c>
      <c r="F51" s="50" t="s">
        <v>127</v>
      </c>
      <c r="G51" s="50" t="s">
        <v>50</v>
      </c>
      <c r="H51" s="50" t="s">
        <v>259</v>
      </c>
      <c r="I51" s="50" t="s">
        <v>43</v>
      </c>
      <c r="J51" s="50" t="s">
        <v>23</v>
      </c>
      <c r="K51" s="50" t="s">
        <v>262</v>
      </c>
      <c r="L51" s="51"/>
      <c r="M51" s="45"/>
      <c r="N51" s="45"/>
      <c r="O51" s="45"/>
      <c r="P51" s="45"/>
      <c r="Q51" s="45"/>
      <c r="R51" s="46"/>
      <c r="S51" s="46"/>
    </row>
    <row r="52" spans="1:19" s="7" customFormat="1" ht="24" customHeight="1">
      <c r="A52" s="61" t="s">
        <v>113</v>
      </c>
      <c r="B52" s="61"/>
      <c r="C52" s="27" t="s">
        <v>143</v>
      </c>
      <c r="D52" s="62" t="s">
        <v>21</v>
      </c>
      <c r="E52" s="63" t="s">
        <v>38</v>
      </c>
      <c r="F52" s="63" t="s">
        <v>144</v>
      </c>
      <c r="G52" s="63" t="s">
        <v>22</v>
      </c>
      <c r="H52" s="63" t="s">
        <v>21</v>
      </c>
      <c r="I52" s="63" t="s">
        <v>22</v>
      </c>
      <c r="J52" s="63" t="s">
        <v>23</v>
      </c>
      <c r="K52" s="63" t="s">
        <v>21</v>
      </c>
      <c r="L52" s="64">
        <f>L53+L60+L61+L62+L63+L64+L65+L66+L67+L68+L69</f>
        <v>2376400</v>
      </c>
      <c r="M52" s="65"/>
      <c r="N52" s="65">
        <f>N53+N69</f>
        <v>0</v>
      </c>
      <c r="O52" s="65">
        <f>O53+O69</f>
        <v>0</v>
      </c>
      <c r="P52" s="65">
        <f>P53+P69</f>
        <v>0</v>
      </c>
      <c r="Q52" s="65">
        <f>Q53+Q69</f>
        <v>0</v>
      </c>
      <c r="R52" s="66">
        <f>R53+R69</f>
        <v>0</v>
      </c>
      <c r="S52" s="66" t="e">
        <f>#REF!=SUM(L52:R52)</f>
        <v>#REF!</v>
      </c>
    </row>
    <row r="53" spans="1:19" s="8" customFormat="1" ht="34.5" customHeight="1">
      <c r="A53" s="55" t="s">
        <v>116</v>
      </c>
      <c r="B53" s="33"/>
      <c r="C53" s="34" t="s">
        <v>145</v>
      </c>
      <c r="D53" s="35" t="s">
        <v>21</v>
      </c>
      <c r="E53" s="35" t="s">
        <v>38</v>
      </c>
      <c r="F53" s="35" t="s">
        <v>144</v>
      </c>
      <c r="G53" s="35" t="s">
        <v>49</v>
      </c>
      <c r="H53" s="35" t="s">
        <v>21</v>
      </c>
      <c r="I53" s="35" t="s">
        <v>22</v>
      </c>
      <c r="J53" s="35" t="s">
        <v>23</v>
      </c>
      <c r="K53" s="35" t="s">
        <v>63</v>
      </c>
      <c r="L53" s="81">
        <f>L54+L59</f>
        <v>15000</v>
      </c>
      <c r="M53" s="38"/>
      <c r="N53" s="38">
        <f>N54+N55+N59</f>
        <v>0</v>
      </c>
      <c r="O53" s="38">
        <f>O54+O55+O59</f>
        <v>0</v>
      </c>
      <c r="P53" s="38">
        <f>P54+P55+P59</f>
        <v>0</v>
      </c>
      <c r="Q53" s="38">
        <f>Q54+Q55+Q59</f>
        <v>0</v>
      </c>
      <c r="R53" s="38">
        <f>R54+R55+R59</f>
        <v>0</v>
      </c>
      <c r="S53" s="39" t="e">
        <f>#REF!=SUM(L53:R53)</f>
        <v>#REF!</v>
      </c>
    </row>
    <row r="54" spans="1:19" s="9" customFormat="1" ht="89.25" customHeight="1">
      <c r="A54" s="83" t="s">
        <v>242</v>
      </c>
      <c r="B54" s="57"/>
      <c r="C54" s="48" t="s">
        <v>146</v>
      </c>
      <c r="D54" s="56" t="s">
        <v>29</v>
      </c>
      <c r="E54" s="56" t="s">
        <v>38</v>
      </c>
      <c r="F54" s="56" t="s">
        <v>144</v>
      </c>
      <c r="G54" s="56" t="s">
        <v>49</v>
      </c>
      <c r="H54" s="56" t="s">
        <v>32</v>
      </c>
      <c r="I54" s="56" t="s">
        <v>26</v>
      </c>
      <c r="J54" s="56" t="s">
        <v>23</v>
      </c>
      <c r="K54" s="56" t="s">
        <v>63</v>
      </c>
      <c r="L54" s="51">
        <v>12000</v>
      </c>
      <c r="M54" s="52"/>
      <c r="N54" s="52"/>
      <c r="O54" s="52"/>
      <c r="P54" s="52"/>
      <c r="Q54" s="52"/>
      <c r="R54" s="53"/>
      <c r="S54" s="53" t="e">
        <f>#REF!=SUM(L54:R54)</f>
        <v>#REF!</v>
      </c>
    </row>
    <row r="55" spans="1:19" s="8" customFormat="1" ht="26.25" customHeight="1" hidden="1">
      <c r="A55" s="33" t="s">
        <v>133</v>
      </c>
      <c r="B55" s="33"/>
      <c r="C55" s="34" t="s">
        <v>145</v>
      </c>
      <c r="D55" s="35" t="s">
        <v>29</v>
      </c>
      <c r="E55" s="35" t="s">
        <v>38</v>
      </c>
      <c r="F55" s="35" t="s">
        <v>144</v>
      </c>
      <c r="G55" s="35" t="s">
        <v>49</v>
      </c>
      <c r="H55" s="35" t="s">
        <v>21</v>
      </c>
      <c r="I55" s="35" t="s">
        <v>22</v>
      </c>
      <c r="J55" s="35" t="s">
        <v>23</v>
      </c>
      <c r="K55" s="35" t="s">
        <v>63</v>
      </c>
      <c r="L55" s="37">
        <v>0</v>
      </c>
      <c r="M55" s="38"/>
      <c r="N55" s="38"/>
      <c r="O55" s="38"/>
      <c r="P55" s="38"/>
      <c r="Q55" s="38"/>
      <c r="R55" s="39"/>
      <c r="S55" s="39" t="e">
        <f>#REF!=SUM(L55:R55)</f>
        <v>#REF!</v>
      </c>
    </row>
    <row r="56" spans="1:19" s="9" customFormat="1" ht="23.25" customHeight="1" hidden="1">
      <c r="A56" s="57"/>
      <c r="B56" s="57"/>
      <c r="C56" s="47" t="s">
        <v>147</v>
      </c>
      <c r="D56" s="56" t="s">
        <v>29</v>
      </c>
      <c r="E56" s="56" t="s">
        <v>38</v>
      </c>
      <c r="F56" s="56" t="s">
        <v>144</v>
      </c>
      <c r="G56" s="56" t="s">
        <v>49</v>
      </c>
      <c r="H56" s="56" t="s">
        <v>32</v>
      </c>
      <c r="I56" s="56" t="s">
        <v>26</v>
      </c>
      <c r="J56" s="56" t="s">
        <v>23</v>
      </c>
      <c r="K56" s="56" t="s">
        <v>63</v>
      </c>
      <c r="L56" s="51">
        <v>0</v>
      </c>
      <c r="M56" s="52"/>
      <c r="N56" s="52"/>
      <c r="O56" s="52"/>
      <c r="P56" s="52"/>
      <c r="Q56" s="52"/>
      <c r="R56" s="53"/>
      <c r="S56" s="53" t="e">
        <f>#REF!=SUM(L56:R56)</f>
        <v>#REF!</v>
      </c>
    </row>
    <row r="57" spans="1:19" s="9" customFormat="1" ht="22.5" customHeight="1" hidden="1">
      <c r="A57" s="57"/>
      <c r="B57" s="57"/>
      <c r="C57" s="47" t="s">
        <v>148</v>
      </c>
      <c r="D57" s="56" t="s">
        <v>29</v>
      </c>
      <c r="E57" s="56" t="s">
        <v>38</v>
      </c>
      <c r="F57" s="56" t="s">
        <v>144</v>
      </c>
      <c r="G57" s="56" t="s">
        <v>49</v>
      </c>
      <c r="H57" s="56" t="s">
        <v>34</v>
      </c>
      <c r="I57" s="56" t="s">
        <v>30</v>
      </c>
      <c r="J57" s="56" t="s">
        <v>23</v>
      </c>
      <c r="K57" s="56" t="s">
        <v>63</v>
      </c>
      <c r="L57" s="58">
        <v>0</v>
      </c>
      <c r="M57" s="59"/>
      <c r="N57" s="59"/>
      <c r="O57" s="59"/>
      <c r="P57" s="59"/>
      <c r="Q57" s="59"/>
      <c r="R57" s="60"/>
      <c r="S57" s="60" t="e">
        <f>#REF!=SUM(L57:R57)</f>
        <v>#REF!</v>
      </c>
    </row>
    <row r="58" spans="1:19" s="9" customFormat="1" ht="24" customHeight="1" hidden="1">
      <c r="A58" s="57"/>
      <c r="B58" s="57"/>
      <c r="C58" s="47" t="s">
        <v>149</v>
      </c>
      <c r="D58" s="56" t="s">
        <v>29</v>
      </c>
      <c r="E58" s="56" t="s">
        <v>38</v>
      </c>
      <c r="F58" s="56" t="s">
        <v>144</v>
      </c>
      <c r="G58" s="56" t="s">
        <v>49</v>
      </c>
      <c r="H58" s="56" t="s">
        <v>39</v>
      </c>
      <c r="I58" s="56" t="s">
        <v>26</v>
      </c>
      <c r="J58" s="56" t="s">
        <v>23</v>
      </c>
      <c r="K58" s="56" t="s">
        <v>63</v>
      </c>
      <c r="L58" s="58">
        <v>0</v>
      </c>
      <c r="M58" s="59"/>
      <c r="N58" s="59"/>
      <c r="O58" s="59"/>
      <c r="P58" s="59"/>
      <c r="Q58" s="59"/>
      <c r="R58" s="60"/>
      <c r="S58" s="60" t="e">
        <f>#REF!=SUM(L58:R58)</f>
        <v>#REF!</v>
      </c>
    </row>
    <row r="59" spans="1:19" ht="57.75" customHeight="1">
      <c r="A59" s="83" t="s">
        <v>243</v>
      </c>
      <c r="B59" s="40"/>
      <c r="C59" s="48" t="s">
        <v>149</v>
      </c>
      <c r="D59" s="42" t="s">
        <v>29</v>
      </c>
      <c r="E59" s="42" t="s">
        <v>38</v>
      </c>
      <c r="F59" s="42" t="s">
        <v>144</v>
      </c>
      <c r="G59" s="42" t="s">
        <v>49</v>
      </c>
      <c r="H59" s="42" t="s">
        <v>39</v>
      </c>
      <c r="I59" s="42" t="s">
        <v>26</v>
      </c>
      <c r="J59" s="42" t="s">
        <v>23</v>
      </c>
      <c r="K59" s="42" t="s">
        <v>63</v>
      </c>
      <c r="L59" s="44">
        <v>3000</v>
      </c>
      <c r="M59" s="45"/>
      <c r="N59" s="45"/>
      <c r="O59" s="45"/>
      <c r="P59" s="45"/>
      <c r="Q59" s="45"/>
      <c r="R59" s="46"/>
      <c r="S59" s="46" t="e">
        <f>#REF!=SUM(L59:R59)</f>
        <v>#REF!</v>
      </c>
    </row>
    <row r="60" spans="1:19" ht="75.75" customHeight="1">
      <c r="A60" s="55" t="s">
        <v>244</v>
      </c>
      <c r="B60" s="40"/>
      <c r="C60" s="78" t="s">
        <v>184</v>
      </c>
      <c r="D60" s="79" t="s">
        <v>29</v>
      </c>
      <c r="E60" s="79" t="s">
        <v>38</v>
      </c>
      <c r="F60" s="79" t="s">
        <v>144</v>
      </c>
      <c r="G60" s="79" t="s">
        <v>50</v>
      </c>
      <c r="H60" s="79" t="s">
        <v>21</v>
      </c>
      <c r="I60" s="79" t="s">
        <v>26</v>
      </c>
      <c r="J60" s="79" t="s">
        <v>23</v>
      </c>
      <c r="K60" s="79" t="s">
        <v>63</v>
      </c>
      <c r="L60" s="80">
        <v>4000</v>
      </c>
      <c r="M60" s="45"/>
      <c r="N60" s="45"/>
      <c r="O60" s="45"/>
      <c r="P60" s="45"/>
      <c r="Q60" s="45"/>
      <c r="R60" s="46"/>
      <c r="S60" s="46"/>
    </row>
    <row r="61" spans="1:19" ht="72" customHeight="1">
      <c r="A61" s="55" t="s">
        <v>245</v>
      </c>
      <c r="B61" s="40"/>
      <c r="C61" s="97" t="s">
        <v>249</v>
      </c>
      <c r="D61" s="35" t="s">
        <v>21</v>
      </c>
      <c r="E61" s="35" t="s">
        <v>38</v>
      </c>
      <c r="F61" s="35" t="s">
        <v>144</v>
      </c>
      <c r="G61" s="35" t="s">
        <v>56</v>
      </c>
      <c r="H61" s="35" t="s">
        <v>21</v>
      </c>
      <c r="I61" s="35" t="s">
        <v>26</v>
      </c>
      <c r="J61" s="35" t="s">
        <v>23</v>
      </c>
      <c r="K61" s="35" t="s">
        <v>63</v>
      </c>
      <c r="L61" s="80"/>
      <c r="M61" s="45"/>
      <c r="N61" s="45"/>
      <c r="O61" s="45"/>
      <c r="P61" s="45"/>
      <c r="Q61" s="45"/>
      <c r="R61" s="46"/>
      <c r="S61" s="46"/>
    </row>
    <row r="62" spans="1:19" ht="72" customHeight="1">
      <c r="A62" s="55"/>
      <c r="B62" s="40"/>
      <c r="C62" s="189" t="s">
        <v>365</v>
      </c>
      <c r="D62" s="140" t="s">
        <v>29</v>
      </c>
      <c r="E62" s="140" t="s">
        <v>38</v>
      </c>
      <c r="F62" s="140" t="s">
        <v>144</v>
      </c>
      <c r="G62" s="140" t="s">
        <v>366</v>
      </c>
      <c r="H62" s="140" t="s">
        <v>80</v>
      </c>
      <c r="I62" s="140" t="s">
        <v>43</v>
      </c>
      <c r="J62" s="140" t="s">
        <v>23</v>
      </c>
      <c r="K62" s="140" t="s">
        <v>63</v>
      </c>
      <c r="L62" s="80">
        <v>92400</v>
      </c>
      <c r="M62" s="45"/>
      <c r="N62" s="45"/>
      <c r="O62" s="45"/>
      <c r="P62" s="45"/>
      <c r="Q62" s="45"/>
      <c r="R62" s="46"/>
      <c r="S62" s="46"/>
    </row>
    <row r="63" spans="1:19" ht="46.5" customHeight="1">
      <c r="A63" s="55" t="s">
        <v>246</v>
      </c>
      <c r="B63" s="40"/>
      <c r="C63" s="97" t="s">
        <v>250</v>
      </c>
      <c r="D63" s="35" t="s">
        <v>21</v>
      </c>
      <c r="E63" s="35" t="s">
        <v>38</v>
      </c>
      <c r="F63" s="35" t="s">
        <v>144</v>
      </c>
      <c r="G63" s="35" t="s">
        <v>251</v>
      </c>
      <c r="H63" s="35" t="s">
        <v>39</v>
      </c>
      <c r="I63" s="35" t="s">
        <v>26</v>
      </c>
      <c r="J63" s="35" t="s">
        <v>23</v>
      </c>
      <c r="K63" s="35" t="s">
        <v>63</v>
      </c>
      <c r="L63" s="80">
        <v>50000</v>
      </c>
      <c r="M63" s="45"/>
      <c r="N63" s="45"/>
      <c r="O63" s="45"/>
      <c r="P63" s="45"/>
      <c r="Q63" s="45"/>
      <c r="R63" s="46"/>
      <c r="S63" s="46"/>
    </row>
    <row r="64" spans="1:19" ht="32.25" customHeight="1">
      <c r="A64" s="55"/>
      <c r="B64" s="40"/>
      <c r="C64" s="101" t="s">
        <v>266</v>
      </c>
      <c r="D64" s="35" t="s">
        <v>21</v>
      </c>
      <c r="E64" s="35" t="s">
        <v>38</v>
      </c>
      <c r="F64" s="35" t="s">
        <v>144</v>
      </c>
      <c r="G64" s="35" t="s">
        <v>251</v>
      </c>
      <c r="H64" s="35" t="s">
        <v>40</v>
      </c>
      <c r="I64" s="35" t="s">
        <v>26</v>
      </c>
      <c r="J64" s="35" t="s">
        <v>23</v>
      </c>
      <c r="K64" s="35" t="s">
        <v>63</v>
      </c>
      <c r="L64" s="80"/>
      <c r="M64" s="45"/>
      <c r="N64" s="45"/>
      <c r="O64" s="45"/>
      <c r="P64" s="45"/>
      <c r="Q64" s="45"/>
      <c r="R64" s="46"/>
      <c r="S64" s="46"/>
    </row>
    <row r="65" spans="1:19" ht="51.75" customHeight="1">
      <c r="A65" s="55" t="s">
        <v>247</v>
      </c>
      <c r="B65" s="40"/>
      <c r="C65" s="97" t="s">
        <v>252</v>
      </c>
      <c r="D65" s="79" t="s">
        <v>21</v>
      </c>
      <c r="E65" s="79" t="s">
        <v>38</v>
      </c>
      <c r="F65" s="79" t="s">
        <v>144</v>
      </c>
      <c r="G65" s="79" t="s">
        <v>253</v>
      </c>
      <c r="H65" s="79" t="s">
        <v>21</v>
      </c>
      <c r="I65" s="79" t="s">
        <v>26</v>
      </c>
      <c r="J65" s="79" t="s">
        <v>23</v>
      </c>
      <c r="K65" s="79" t="s">
        <v>63</v>
      </c>
      <c r="L65" s="80"/>
      <c r="M65" s="45"/>
      <c r="N65" s="45"/>
      <c r="O65" s="45"/>
      <c r="P65" s="45"/>
      <c r="Q65" s="45"/>
      <c r="R65" s="46"/>
      <c r="S65" s="46"/>
    </row>
    <row r="66" spans="1:19" ht="72" customHeight="1">
      <c r="A66" s="55" t="s">
        <v>254</v>
      </c>
      <c r="B66" s="40"/>
      <c r="C66" s="78" t="s">
        <v>187</v>
      </c>
      <c r="D66" s="79" t="s">
        <v>21</v>
      </c>
      <c r="E66" s="79" t="s">
        <v>38</v>
      </c>
      <c r="F66" s="79" t="s">
        <v>144</v>
      </c>
      <c r="G66" s="79" t="s">
        <v>188</v>
      </c>
      <c r="H66" s="79" t="s">
        <v>21</v>
      </c>
      <c r="I66" s="79" t="s">
        <v>26</v>
      </c>
      <c r="J66" s="79" t="s">
        <v>23</v>
      </c>
      <c r="K66" s="79" t="s">
        <v>63</v>
      </c>
      <c r="L66" s="80">
        <v>25000</v>
      </c>
      <c r="M66" s="45"/>
      <c r="N66" s="45"/>
      <c r="O66" s="45"/>
      <c r="P66" s="45"/>
      <c r="Q66" s="45"/>
      <c r="R66" s="46"/>
      <c r="S66" s="46"/>
    </row>
    <row r="67" spans="1:19" ht="54" customHeight="1">
      <c r="A67" s="55" t="s">
        <v>255</v>
      </c>
      <c r="B67" s="40"/>
      <c r="C67" s="78" t="s">
        <v>186</v>
      </c>
      <c r="D67" s="79" t="s">
        <v>61</v>
      </c>
      <c r="E67" s="79" t="s">
        <v>38</v>
      </c>
      <c r="F67" s="79" t="s">
        <v>144</v>
      </c>
      <c r="G67" s="79" t="s">
        <v>156</v>
      </c>
      <c r="H67" s="79" t="s">
        <v>21</v>
      </c>
      <c r="I67" s="79" t="s">
        <v>26</v>
      </c>
      <c r="J67" s="79" t="s">
        <v>21</v>
      </c>
      <c r="K67" s="79" t="s">
        <v>63</v>
      </c>
      <c r="L67" s="80">
        <v>1400000</v>
      </c>
      <c r="M67" s="45"/>
      <c r="N67" s="45"/>
      <c r="O67" s="45"/>
      <c r="P67" s="45"/>
      <c r="Q67" s="45"/>
      <c r="R67" s="46"/>
      <c r="S67" s="46"/>
    </row>
    <row r="68" spans="1:19" ht="47.25" customHeight="1">
      <c r="A68" s="55" t="s">
        <v>256</v>
      </c>
      <c r="B68" s="40"/>
      <c r="C68" s="177" t="s">
        <v>323</v>
      </c>
      <c r="D68" s="178" t="s">
        <v>21</v>
      </c>
      <c r="E68" s="178" t="s">
        <v>38</v>
      </c>
      <c r="F68" s="178" t="s">
        <v>144</v>
      </c>
      <c r="G68" s="178" t="s">
        <v>324</v>
      </c>
      <c r="H68" s="178" t="s">
        <v>80</v>
      </c>
      <c r="I68" s="178" t="s">
        <v>43</v>
      </c>
      <c r="J68" s="178" t="s">
        <v>23</v>
      </c>
      <c r="K68" s="178" t="s">
        <v>63</v>
      </c>
      <c r="L68" s="80">
        <v>40000</v>
      </c>
      <c r="M68" s="45"/>
      <c r="N68" s="45"/>
      <c r="O68" s="45"/>
      <c r="P68" s="45"/>
      <c r="Q68" s="45"/>
      <c r="R68" s="46"/>
      <c r="S68" s="46"/>
    </row>
    <row r="69" spans="1:19" ht="42" customHeight="1">
      <c r="A69" s="55" t="s">
        <v>337</v>
      </c>
      <c r="B69" s="33"/>
      <c r="C69" s="34" t="s">
        <v>155</v>
      </c>
      <c r="D69" s="35" t="s">
        <v>21</v>
      </c>
      <c r="E69" s="35" t="s">
        <v>38</v>
      </c>
      <c r="F69" s="35" t="s">
        <v>144</v>
      </c>
      <c r="G69" s="35" t="s">
        <v>158</v>
      </c>
      <c r="H69" s="35" t="s">
        <v>21</v>
      </c>
      <c r="I69" s="35" t="s">
        <v>22</v>
      </c>
      <c r="J69" s="35" t="s">
        <v>23</v>
      </c>
      <c r="K69" s="35" t="s">
        <v>63</v>
      </c>
      <c r="L69" s="37">
        <f>L70</f>
        <v>750000</v>
      </c>
      <c r="M69" s="38">
        <f aca="true" t="shared" si="6" ref="M69:R69">M70</f>
        <v>0</v>
      </c>
      <c r="N69" s="38">
        <f t="shared" si="6"/>
        <v>0</v>
      </c>
      <c r="O69" s="38">
        <f t="shared" si="6"/>
        <v>0</v>
      </c>
      <c r="P69" s="38">
        <f t="shared" si="6"/>
        <v>0</v>
      </c>
      <c r="Q69" s="38">
        <f t="shared" si="6"/>
        <v>0</v>
      </c>
      <c r="R69" s="39">
        <f t="shared" si="6"/>
        <v>0</v>
      </c>
      <c r="S69" s="39" t="e">
        <f>#REF!=SUM(L69:R69)</f>
        <v>#REF!</v>
      </c>
    </row>
    <row r="70" spans="1:19" ht="41.25" customHeight="1">
      <c r="A70" s="84" t="s">
        <v>257</v>
      </c>
      <c r="B70" s="33"/>
      <c r="C70" s="98" t="s">
        <v>159</v>
      </c>
      <c r="D70" s="56" t="s">
        <v>139</v>
      </c>
      <c r="E70" s="56" t="s">
        <v>38</v>
      </c>
      <c r="F70" s="56" t="s">
        <v>144</v>
      </c>
      <c r="G70" s="56" t="s">
        <v>158</v>
      </c>
      <c r="H70" s="56" t="s">
        <v>80</v>
      </c>
      <c r="I70" s="56" t="s">
        <v>43</v>
      </c>
      <c r="J70" s="56" t="s">
        <v>23</v>
      </c>
      <c r="K70" s="56" t="s">
        <v>63</v>
      </c>
      <c r="L70" s="44">
        <v>750000</v>
      </c>
      <c r="M70" s="45"/>
      <c r="N70" s="45"/>
      <c r="O70" s="45"/>
      <c r="P70" s="45"/>
      <c r="Q70" s="45"/>
      <c r="R70" s="46"/>
      <c r="S70" s="46" t="e">
        <f>#REF!=SUM(L70:R70)</f>
        <v>#REF!</v>
      </c>
    </row>
    <row r="71" spans="1:19" s="7" customFormat="1" ht="17.25" customHeight="1" hidden="1">
      <c r="A71" s="26" t="s">
        <v>125</v>
      </c>
      <c r="B71" s="26"/>
      <c r="C71" s="27" t="s">
        <v>160</v>
      </c>
      <c r="D71" s="28" t="s">
        <v>21</v>
      </c>
      <c r="E71" s="29" t="s">
        <v>38</v>
      </c>
      <c r="F71" s="29" t="s">
        <v>161</v>
      </c>
      <c r="G71" s="29" t="s">
        <v>22</v>
      </c>
      <c r="H71" s="29" t="s">
        <v>21</v>
      </c>
      <c r="I71" s="29" t="s">
        <v>22</v>
      </c>
      <c r="J71" s="29" t="s">
        <v>23</v>
      </c>
      <c r="K71" s="29" t="s">
        <v>21</v>
      </c>
      <c r="L71" s="30">
        <v>0</v>
      </c>
      <c r="M71" s="31">
        <f aca="true" t="shared" si="7" ref="M71:R71">M72+M74</f>
        <v>0</v>
      </c>
      <c r="N71" s="31">
        <f t="shared" si="7"/>
        <v>0</v>
      </c>
      <c r="O71" s="31">
        <f t="shared" si="7"/>
        <v>0</v>
      </c>
      <c r="P71" s="31">
        <f t="shared" si="7"/>
        <v>0</v>
      </c>
      <c r="Q71" s="31">
        <f t="shared" si="7"/>
        <v>0</v>
      </c>
      <c r="R71" s="32">
        <f t="shared" si="7"/>
        <v>0</v>
      </c>
      <c r="S71" s="32" t="e">
        <f>#REF!=SUM(L71:R71)</f>
        <v>#REF!</v>
      </c>
    </row>
    <row r="72" spans="1:19" s="8" customFormat="1" ht="0.75" customHeight="1" hidden="1">
      <c r="A72" s="33" t="s">
        <v>162</v>
      </c>
      <c r="B72" s="33"/>
      <c r="C72" s="34" t="s">
        <v>163</v>
      </c>
      <c r="D72" s="36" t="s">
        <v>21</v>
      </c>
      <c r="E72" s="35" t="s">
        <v>38</v>
      </c>
      <c r="F72" s="35" t="s">
        <v>161</v>
      </c>
      <c r="G72" s="35" t="s">
        <v>30</v>
      </c>
      <c r="H72" s="35" t="s">
        <v>21</v>
      </c>
      <c r="I72" s="35" t="s">
        <v>22</v>
      </c>
      <c r="J72" s="35" t="s">
        <v>23</v>
      </c>
      <c r="K72" s="35" t="s">
        <v>83</v>
      </c>
      <c r="L72" s="37">
        <v>0</v>
      </c>
      <c r="M72" s="38">
        <f aca="true" t="shared" si="8" ref="M72:R72">M73</f>
        <v>0</v>
      </c>
      <c r="N72" s="38">
        <f t="shared" si="8"/>
        <v>0</v>
      </c>
      <c r="O72" s="38">
        <f t="shared" si="8"/>
        <v>0</v>
      </c>
      <c r="P72" s="38">
        <f t="shared" si="8"/>
        <v>0</v>
      </c>
      <c r="Q72" s="38">
        <f t="shared" si="8"/>
        <v>0</v>
      </c>
      <c r="R72" s="39">
        <f t="shared" si="8"/>
        <v>0</v>
      </c>
      <c r="S72" s="39" t="e">
        <f>#REF!=SUM(L72:R72)</f>
        <v>#REF!</v>
      </c>
    </row>
    <row r="73" spans="1:19" s="9" customFormat="1" ht="0.75" customHeight="1" hidden="1">
      <c r="A73" s="57"/>
      <c r="B73" s="57"/>
      <c r="C73" s="47" t="s">
        <v>164</v>
      </c>
      <c r="D73" s="42" t="s">
        <v>131</v>
      </c>
      <c r="E73" s="42" t="s">
        <v>38</v>
      </c>
      <c r="F73" s="42" t="s">
        <v>161</v>
      </c>
      <c r="G73" s="42" t="s">
        <v>30</v>
      </c>
      <c r="H73" s="42" t="s">
        <v>34</v>
      </c>
      <c r="I73" s="42" t="s">
        <v>30</v>
      </c>
      <c r="J73" s="42" t="s">
        <v>23</v>
      </c>
      <c r="K73" s="42" t="s">
        <v>83</v>
      </c>
      <c r="L73" s="58">
        <v>0</v>
      </c>
      <c r="M73" s="59"/>
      <c r="N73" s="59"/>
      <c r="O73" s="59"/>
      <c r="P73" s="59"/>
      <c r="Q73" s="59"/>
      <c r="R73" s="60"/>
      <c r="S73" s="60" t="e">
        <f>#REF!=SUM(L73:R73)</f>
        <v>#REF!</v>
      </c>
    </row>
    <row r="74" spans="1:19" s="8" customFormat="1" ht="19.5" customHeight="1" hidden="1">
      <c r="A74" s="33" t="s">
        <v>128</v>
      </c>
      <c r="B74" s="33"/>
      <c r="C74" s="34" t="s">
        <v>165</v>
      </c>
      <c r="D74" s="36" t="s">
        <v>21</v>
      </c>
      <c r="E74" s="35" t="s">
        <v>38</v>
      </c>
      <c r="F74" s="35" t="s">
        <v>161</v>
      </c>
      <c r="G74" s="35" t="s">
        <v>43</v>
      </c>
      <c r="H74" s="35" t="s">
        <v>21</v>
      </c>
      <c r="I74" s="35" t="s">
        <v>22</v>
      </c>
      <c r="J74" s="35" t="s">
        <v>23</v>
      </c>
      <c r="K74" s="35" t="s">
        <v>166</v>
      </c>
      <c r="L74" s="37">
        <v>0</v>
      </c>
      <c r="M74" s="38">
        <f aca="true" t="shared" si="9" ref="M74:R74">M75</f>
        <v>0</v>
      </c>
      <c r="N74" s="38">
        <f t="shared" si="9"/>
        <v>0</v>
      </c>
      <c r="O74" s="38">
        <f t="shared" si="9"/>
        <v>0</v>
      </c>
      <c r="P74" s="38">
        <f t="shared" si="9"/>
        <v>0</v>
      </c>
      <c r="Q74" s="38">
        <f t="shared" si="9"/>
        <v>0</v>
      </c>
      <c r="R74" s="39">
        <f t="shared" si="9"/>
        <v>0</v>
      </c>
      <c r="S74" s="39" t="e">
        <f>#REF!=SUM(L74:R74)</f>
        <v>#REF!</v>
      </c>
    </row>
    <row r="75" spans="1:19" ht="20.25" customHeight="1" hidden="1">
      <c r="A75" s="40"/>
      <c r="B75" s="40"/>
      <c r="C75" s="48" t="s">
        <v>167</v>
      </c>
      <c r="D75" s="43" t="s">
        <v>21</v>
      </c>
      <c r="E75" s="42" t="s">
        <v>38</v>
      </c>
      <c r="F75" s="42" t="s">
        <v>161</v>
      </c>
      <c r="G75" s="42" t="s">
        <v>43</v>
      </c>
      <c r="H75" s="42" t="s">
        <v>39</v>
      </c>
      <c r="I75" s="42" t="s">
        <v>49</v>
      </c>
      <c r="J75" s="42" t="s">
        <v>23</v>
      </c>
      <c r="K75" s="42" t="s">
        <v>166</v>
      </c>
      <c r="L75" s="44">
        <v>0</v>
      </c>
      <c r="M75" s="45"/>
      <c r="N75" s="45"/>
      <c r="O75" s="45"/>
      <c r="P75" s="45"/>
      <c r="Q75" s="45"/>
      <c r="R75" s="46"/>
      <c r="S75" s="46" t="e">
        <f>#REF!=SUM(L75:R75)</f>
        <v>#REF!</v>
      </c>
    </row>
    <row r="76" spans="1:19" ht="21" customHeight="1" hidden="1">
      <c r="A76" s="40"/>
      <c r="B76" s="40"/>
      <c r="C76" s="41" t="s">
        <v>168</v>
      </c>
      <c r="D76" s="43" t="s">
        <v>21</v>
      </c>
      <c r="E76" s="42" t="s">
        <v>38</v>
      </c>
      <c r="F76" s="42" t="s">
        <v>161</v>
      </c>
      <c r="G76" s="42" t="s">
        <v>43</v>
      </c>
      <c r="H76" s="42" t="s">
        <v>34</v>
      </c>
      <c r="I76" s="42" t="s">
        <v>30</v>
      </c>
      <c r="J76" s="42" t="s">
        <v>23</v>
      </c>
      <c r="K76" s="42" t="s">
        <v>166</v>
      </c>
      <c r="L76" s="44">
        <v>-20645</v>
      </c>
      <c r="M76" s="45">
        <v>4129</v>
      </c>
      <c r="N76" s="45">
        <v>4129</v>
      </c>
      <c r="O76" s="45">
        <v>4129</v>
      </c>
      <c r="P76" s="45">
        <v>4129</v>
      </c>
      <c r="Q76" s="45">
        <v>4129</v>
      </c>
      <c r="R76" s="46">
        <v>4129</v>
      </c>
      <c r="S76" s="46" t="e">
        <f>#REF!=SUM(L76:R76)</f>
        <v>#REF!</v>
      </c>
    </row>
    <row r="77" spans="1:19" ht="21.75" customHeight="1">
      <c r="A77" s="96" t="s">
        <v>125</v>
      </c>
      <c r="B77" s="40"/>
      <c r="C77" s="27" t="s">
        <v>160</v>
      </c>
      <c r="D77" s="67" t="s">
        <v>21</v>
      </c>
      <c r="E77" s="67" t="s">
        <v>38</v>
      </c>
      <c r="F77" s="67" t="s">
        <v>161</v>
      </c>
      <c r="G77" s="67" t="s">
        <v>22</v>
      </c>
      <c r="H77" s="67" t="s">
        <v>21</v>
      </c>
      <c r="I77" s="67" t="s">
        <v>22</v>
      </c>
      <c r="J77" s="67" t="s">
        <v>23</v>
      </c>
      <c r="K77" s="67" t="s">
        <v>21</v>
      </c>
      <c r="L77" s="68">
        <f>L78</f>
        <v>1010752</v>
      </c>
      <c r="M77" s="45"/>
      <c r="N77" s="45"/>
      <c r="O77" s="45"/>
      <c r="P77" s="45"/>
      <c r="Q77" s="45"/>
      <c r="R77" s="46"/>
      <c r="S77" s="46" t="e">
        <f>#REF!=SUM(L77:R77)</f>
        <v>#REF!</v>
      </c>
    </row>
    <row r="78" spans="1:19" ht="25.5" customHeight="1">
      <c r="A78" s="55" t="s">
        <v>128</v>
      </c>
      <c r="B78" s="40"/>
      <c r="C78" s="34" t="s">
        <v>165</v>
      </c>
      <c r="D78" s="35" t="s">
        <v>139</v>
      </c>
      <c r="E78" s="35" t="s">
        <v>38</v>
      </c>
      <c r="F78" s="35" t="s">
        <v>161</v>
      </c>
      <c r="G78" s="35" t="s">
        <v>43</v>
      </c>
      <c r="H78" s="35" t="s">
        <v>21</v>
      </c>
      <c r="I78" s="35" t="s">
        <v>22</v>
      </c>
      <c r="J78" s="35" t="s">
        <v>23</v>
      </c>
      <c r="K78" s="35" t="s">
        <v>21</v>
      </c>
      <c r="L78" s="37">
        <f>L79</f>
        <v>1010752</v>
      </c>
      <c r="M78" s="45"/>
      <c r="N78" s="45"/>
      <c r="O78" s="45"/>
      <c r="P78" s="45"/>
      <c r="Q78" s="45"/>
      <c r="R78" s="46"/>
      <c r="S78" s="46"/>
    </row>
    <row r="79" spans="1:19" ht="39.75" customHeight="1">
      <c r="A79" s="84" t="s">
        <v>248</v>
      </c>
      <c r="B79" s="40"/>
      <c r="C79" s="48" t="s">
        <v>169</v>
      </c>
      <c r="D79" s="69" t="s">
        <v>139</v>
      </c>
      <c r="E79" s="69" t="s">
        <v>38</v>
      </c>
      <c r="F79" s="69" t="s">
        <v>161</v>
      </c>
      <c r="G79" s="69" t="s">
        <v>43</v>
      </c>
      <c r="H79" s="69" t="s">
        <v>80</v>
      </c>
      <c r="I79" s="69" t="s">
        <v>43</v>
      </c>
      <c r="J79" s="69" t="s">
        <v>23</v>
      </c>
      <c r="K79" s="69" t="s">
        <v>166</v>
      </c>
      <c r="L79" s="44">
        <v>1010752</v>
      </c>
      <c r="M79" s="45"/>
      <c r="N79" s="45"/>
      <c r="O79" s="45"/>
      <c r="P79" s="45"/>
      <c r="Q79" s="45"/>
      <c r="R79" s="46"/>
      <c r="S79" s="46"/>
    </row>
    <row r="80" spans="1:19" s="11" customFormat="1" ht="28.5" customHeight="1">
      <c r="A80" s="19" t="s">
        <v>170</v>
      </c>
      <c r="B80" s="19"/>
      <c r="C80" s="20" t="s">
        <v>171</v>
      </c>
      <c r="D80" s="21" t="s">
        <v>21</v>
      </c>
      <c r="E80" s="22" t="s">
        <v>172</v>
      </c>
      <c r="F80" s="22" t="s">
        <v>22</v>
      </c>
      <c r="G80" s="22" t="s">
        <v>22</v>
      </c>
      <c r="H80" s="22" t="s">
        <v>21</v>
      </c>
      <c r="I80" s="22" t="s">
        <v>22</v>
      </c>
      <c r="J80" s="22" t="s">
        <v>23</v>
      </c>
      <c r="K80" s="22" t="s">
        <v>21</v>
      </c>
      <c r="L80" s="23">
        <f>L81+L120</f>
        <v>240675837</v>
      </c>
      <c r="M80" s="24" t="e">
        <f aca="true" t="shared" si="10" ref="M80:R80">M81</f>
        <v>#REF!</v>
      </c>
      <c r="N80" s="24" t="e">
        <f t="shared" si="10"/>
        <v>#REF!</v>
      </c>
      <c r="O80" s="24" t="e">
        <f t="shared" si="10"/>
        <v>#REF!</v>
      </c>
      <c r="P80" s="24" t="e">
        <f t="shared" si="10"/>
        <v>#REF!</v>
      </c>
      <c r="Q80" s="24" t="e">
        <f t="shared" si="10"/>
        <v>#REF!</v>
      </c>
      <c r="R80" s="70" t="e">
        <f t="shared" si="10"/>
        <v>#REF!</v>
      </c>
      <c r="S80" s="70" t="e">
        <f>#REF!=SUM(L80:R80)</f>
        <v>#REF!</v>
      </c>
    </row>
    <row r="81" spans="1:20" s="7" customFormat="1" ht="56.25" customHeight="1">
      <c r="A81" s="26" t="s">
        <v>24</v>
      </c>
      <c r="B81" s="26"/>
      <c r="C81" s="27" t="s">
        <v>201</v>
      </c>
      <c r="D81" s="28" t="s">
        <v>21</v>
      </c>
      <c r="E81" s="29" t="s">
        <v>172</v>
      </c>
      <c r="F81" s="29" t="s">
        <v>30</v>
      </c>
      <c r="G81" s="29" t="s">
        <v>22</v>
      </c>
      <c r="H81" s="29" t="s">
        <v>21</v>
      </c>
      <c r="I81" s="29" t="s">
        <v>22</v>
      </c>
      <c r="J81" s="29" t="s">
        <v>23</v>
      </c>
      <c r="K81" s="29" t="s">
        <v>21</v>
      </c>
      <c r="L81" s="30">
        <f>L82+L85+L92+L111+L118</f>
        <v>239271837</v>
      </c>
      <c r="M81" s="31" t="e">
        <f>M82+M92+#REF!+#REF!</f>
        <v>#REF!</v>
      </c>
      <c r="N81" s="31" t="e">
        <f>N82+N92+#REF!+#REF!</f>
        <v>#REF!</v>
      </c>
      <c r="O81" s="31" t="e">
        <f>O82+O92+#REF!+#REF!</f>
        <v>#REF!</v>
      </c>
      <c r="P81" s="31" t="e">
        <f>P82+P92+#REF!+#REF!</f>
        <v>#REF!</v>
      </c>
      <c r="Q81" s="31" t="e">
        <f>Q82+Q92+#REF!+#REF!</f>
        <v>#REF!</v>
      </c>
      <c r="R81" s="32" t="e">
        <f>R82+R92+#REF!+#REF!</f>
        <v>#REF!</v>
      </c>
      <c r="S81" s="32" t="e">
        <f>#REF!=SUM(L81:R81)</f>
        <v>#REF!</v>
      </c>
      <c r="T81" s="1"/>
    </row>
    <row r="82" spans="1:20" s="8" customFormat="1" ht="34.5" customHeight="1">
      <c r="A82" s="33" t="s">
        <v>27</v>
      </c>
      <c r="B82" s="33"/>
      <c r="C82" s="34" t="s">
        <v>173</v>
      </c>
      <c r="D82" s="35" t="s">
        <v>21</v>
      </c>
      <c r="E82" s="35" t="s">
        <v>172</v>
      </c>
      <c r="F82" s="35" t="s">
        <v>30</v>
      </c>
      <c r="G82" s="35" t="s">
        <v>26</v>
      </c>
      <c r="H82" s="35" t="s">
        <v>21</v>
      </c>
      <c r="I82" s="35" t="s">
        <v>22</v>
      </c>
      <c r="J82" s="35" t="s">
        <v>23</v>
      </c>
      <c r="K82" s="35" t="s">
        <v>174</v>
      </c>
      <c r="L82" s="37">
        <f>L83</f>
        <v>62364000</v>
      </c>
      <c r="M82" s="38">
        <f aca="true" t="shared" si="11" ref="M82:R82">SUM(M83:M84)</f>
        <v>0</v>
      </c>
      <c r="N82" s="38">
        <f t="shared" si="11"/>
        <v>0</v>
      </c>
      <c r="O82" s="38">
        <f t="shared" si="11"/>
        <v>0</v>
      </c>
      <c r="P82" s="38">
        <f t="shared" si="11"/>
        <v>0</v>
      </c>
      <c r="Q82" s="38">
        <f t="shared" si="11"/>
        <v>0</v>
      </c>
      <c r="R82" s="39">
        <f t="shared" si="11"/>
        <v>0</v>
      </c>
      <c r="S82" s="39" t="e">
        <f>#REF!=SUM(L82:R82)</f>
        <v>#REF!</v>
      </c>
      <c r="T82" s="10"/>
    </row>
    <row r="83" spans="1:19" ht="25.5" customHeight="1">
      <c r="A83" s="87" t="s">
        <v>213</v>
      </c>
      <c r="B83" s="88"/>
      <c r="C83" s="89" t="s">
        <v>202</v>
      </c>
      <c r="D83" s="90" t="s">
        <v>21</v>
      </c>
      <c r="E83" s="90" t="s">
        <v>172</v>
      </c>
      <c r="F83" s="90" t="s">
        <v>30</v>
      </c>
      <c r="G83" s="90" t="s">
        <v>26</v>
      </c>
      <c r="H83" s="90" t="s">
        <v>178</v>
      </c>
      <c r="I83" s="90" t="s">
        <v>22</v>
      </c>
      <c r="J83" s="90" t="s">
        <v>23</v>
      </c>
      <c r="K83" s="90" t="s">
        <v>174</v>
      </c>
      <c r="L83" s="91">
        <f>L84</f>
        <v>62364000</v>
      </c>
      <c r="M83" s="45"/>
      <c r="N83" s="45"/>
      <c r="O83" s="45"/>
      <c r="P83" s="45"/>
      <c r="Q83" s="45"/>
      <c r="R83" s="46"/>
      <c r="S83" s="46" t="e">
        <f>#REF!=SUM(L83:R83)</f>
        <v>#REF!</v>
      </c>
    </row>
    <row r="84" spans="1:19" ht="56.25">
      <c r="A84" s="33"/>
      <c r="B84" s="40"/>
      <c r="C84" s="41" t="s">
        <v>203</v>
      </c>
      <c r="D84" s="42" t="s">
        <v>139</v>
      </c>
      <c r="E84" s="42" t="s">
        <v>172</v>
      </c>
      <c r="F84" s="42" t="s">
        <v>30</v>
      </c>
      <c r="G84" s="42" t="s">
        <v>26</v>
      </c>
      <c r="H84" s="42" t="s">
        <v>178</v>
      </c>
      <c r="I84" s="42" t="s">
        <v>43</v>
      </c>
      <c r="J84" s="42" t="s">
        <v>23</v>
      </c>
      <c r="K84" s="42" t="s">
        <v>174</v>
      </c>
      <c r="L84" s="44">
        <v>62364000</v>
      </c>
      <c r="M84" s="45"/>
      <c r="N84" s="45"/>
      <c r="O84" s="45"/>
      <c r="P84" s="45"/>
      <c r="Q84" s="45"/>
      <c r="R84" s="46"/>
      <c r="S84" s="46" t="e">
        <f>#REF!=SUM(L84:R84)</f>
        <v>#REF!</v>
      </c>
    </row>
    <row r="85" spans="1:19" ht="56.25">
      <c r="A85" s="33" t="s">
        <v>300</v>
      </c>
      <c r="B85" s="40"/>
      <c r="C85" s="34" t="s">
        <v>301</v>
      </c>
      <c r="D85" s="35" t="s">
        <v>21</v>
      </c>
      <c r="E85" s="35" t="s">
        <v>172</v>
      </c>
      <c r="F85" s="35" t="s">
        <v>30</v>
      </c>
      <c r="G85" s="35" t="s">
        <v>30</v>
      </c>
      <c r="H85" s="35" t="s">
        <v>21</v>
      </c>
      <c r="I85" s="35" t="s">
        <v>22</v>
      </c>
      <c r="J85" s="35" t="s">
        <v>23</v>
      </c>
      <c r="K85" s="35" t="s">
        <v>174</v>
      </c>
      <c r="L85" s="37">
        <f>L86+L88+L90</f>
        <v>11297665</v>
      </c>
      <c r="M85" s="45"/>
      <c r="N85" s="45"/>
      <c r="O85" s="45"/>
      <c r="P85" s="45"/>
      <c r="Q85" s="45"/>
      <c r="R85" s="46"/>
      <c r="S85" s="46"/>
    </row>
    <row r="86" spans="1:19" ht="131.25">
      <c r="A86" s="87" t="s">
        <v>304</v>
      </c>
      <c r="B86" s="40"/>
      <c r="C86" s="117" t="s">
        <v>363</v>
      </c>
      <c r="D86" s="90" t="s">
        <v>21</v>
      </c>
      <c r="E86" s="90" t="s">
        <v>172</v>
      </c>
      <c r="F86" s="90" t="s">
        <v>30</v>
      </c>
      <c r="G86" s="90" t="s">
        <v>30</v>
      </c>
      <c r="H86" s="90" t="s">
        <v>362</v>
      </c>
      <c r="I86" s="90" t="s">
        <v>22</v>
      </c>
      <c r="J86" s="90" t="s">
        <v>23</v>
      </c>
      <c r="K86" s="90" t="s">
        <v>174</v>
      </c>
      <c r="L86" s="94">
        <f>L87</f>
        <v>0</v>
      </c>
      <c r="M86" s="45"/>
      <c r="N86" s="45"/>
      <c r="O86" s="45"/>
      <c r="P86" s="45"/>
      <c r="Q86" s="45"/>
      <c r="R86" s="46"/>
      <c r="S86" s="46"/>
    </row>
    <row r="87" spans="1:19" ht="63">
      <c r="A87" s="33"/>
      <c r="B87" s="40"/>
      <c r="C87" s="212" t="s">
        <v>364</v>
      </c>
      <c r="D87" s="50" t="s">
        <v>139</v>
      </c>
      <c r="E87" s="50" t="s">
        <v>172</v>
      </c>
      <c r="F87" s="50" t="s">
        <v>30</v>
      </c>
      <c r="G87" s="50" t="s">
        <v>30</v>
      </c>
      <c r="H87" s="50" t="s">
        <v>362</v>
      </c>
      <c r="I87" s="50" t="s">
        <v>43</v>
      </c>
      <c r="J87" s="50" t="s">
        <v>23</v>
      </c>
      <c r="K87" s="50" t="s">
        <v>174</v>
      </c>
      <c r="L87" s="51"/>
      <c r="M87" s="45"/>
      <c r="N87" s="45"/>
      <c r="O87" s="45"/>
      <c r="P87" s="45"/>
      <c r="Q87" s="45"/>
      <c r="R87" s="46"/>
      <c r="S87" s="46"/>
    </row>
    <row r="88" spans="1:19" ht="56.25">
      <c r="A88" s="87" t="s">
        <v>341</v>
      </c>
      <c r="B88" s="40"/>
      <c r="C88" s="117" t="s">
        <v>346</v>
      </c>
      <c r="D88" s="90" t="s">
        <v>21</v>
      </c>
      <c r="E88" s="90" t="s">
        <v>172</v>
      </c>
      <c r="F88" s="90" t="s">
        <v>30</v>
      </c>
      <c r="G88" s="90" t="s">
        <v>30</v>
      </c>
      <c r="H88" s="90" t="s">
        <v>102</v>
      </c>
      <c r="I88" s="90" t="s">
        <v>22</v>
      </c>
      <c r="J88" s="90" t="s">
        <v>23</v>
      </c>
      <c r="K88" s="90" t="s">
        <v>174</v>
      </c>
      <c r="L88" s="94">
        <f>L89</f>
        <v>1934170</v>
      </c>
      <c r="M88" s="45"/>
      <c r="N88" s="45"/>
      <c r="O88" s="45"/>
      <c r="P88" s="45"/>
      <c r="Q88" s="45"/>
      <c r="R88" s="46"/>
      <c r="S88" s="46"/>
    </row>
    <row r="89" spans="1:19" ht="56.25" customHeight="1">
      <c r="A89" s="33"/>
      <c r="B89" s="40"/>
      <c r="C89" s="116" t="s">
        <v>347</v>
      </c>
      <c r="D89" s="50" t="s">
        <v>139</v>
      </c>
      <c r="E89" s="50" t="s">
        <v>172</v>
      </c>
      <c r="F89" s="50" t="s">
        <v>30</v>
      </c>
      <c r="G89" s="50" t="s">
        <v>30</v>
      </c>
      <c r="H89" s="50" t="s">
        <v>102</v>
      </c>
      <c r="I89" s="50" t="s">
        <v>43</v>
      </c>
      <c r="J89" s="50" t="s">
        <v>23</v>
      </c>
      <c r="K89" s="50" t="s">
        <v>174</v>
      </c>
      <c r="L89" s="51">
        <v>1934170</v>
      </c>
      <c r="M89" s="45"/>
      <c r="N89" s="45"/>
      <c r="O89" s="45"/>
      <c r="P89" s="45"/>
      <c r="Q89" s="45"/>
      <c r="R89" s="46"/>
      <c r="S89" s="46"/>
    </row>
    <row r="90" spans="1:19" ht="18.75">
      <c r="A90" s="87" t="s">
        <v>342</v>
      </c>
      <c r="B90" s="88"/>
      <c r="C90" s="93" t="s">
        <v>302</v>
      </c>
      <c r="D90" s="90" t="s">
        <v>21</v>
      </c>
      <c r="E90" s="90" t="s">
        <v>172</v>
      </c>
      <c r="F90" s="90" t="s">
        <v>30</v>
      </c>
      <c r="G90" s="90" t="s">
        <v>30</v>
      </c>
      <c r="H90" s="90" t="s">
        <v>179</v>
      </c>
      <c r="I90" s="90" t="s">
        <v>22</v>
      </c>
      <c r="J90" s="90" t="s">
        <v>23</v>
      </c>
      <c r="K90" s="90" t="s">
        <v>174</v>
      </c>
      <c r="L90" s="94">
        <f>L91</f>
        <v>9363495</v>
      </c>
      <c r="M90" s="45"/>
      <c r="N90" s="45"/>
      <c r="O90" s="45"/>
      <c r="P90" s="45"/>
      <c r="Q90" s="45"/>
      <c r="R90" s="46"/>
      <c r="S90" s="46"/>
    </row>
    <row r="91" spans="1:19" ht="37.5">
      <c r="A91" s="33"/>
      <c r="B91" s="40"/>
      <c r="C91" s="92" t="s">
        <v>303</v>
      </c>
      <c r="D91" s="50" t="s">
        <v>139</v>
      </c>
      <c r="E91" s="50" t="s">
        <v>172</v>
      </c>
      <c r="F91" s="50" t="s">
        <v>30</v>
      </c>
      <c r="G91" s="50" t="s">
        <v>30</v>
      </c>
      <c r="H91" s="50" t="s">
        <v>179</v>
      </c>
      <c r="I91" s="50" t="s">
        <v>43</v>
      </c>
      <c r="J91" s="50" t="s">
        <v>23</v>
      </c>
      <c r="K91" s="50" t="s">
        <v>174</v>
      </c>
      <c r="L91" s="44">
        <v>9363495</v>
      </c>
      <c r="M91" s="45"/>
      <c r="N91" s="45"/>
      <c r="O91" s="45"/>
      <c r="P91" s="45"/>
      <c r="Q91" s="45"/>
      <c r="R91" s="46"/>
      <c r="S91" s="46"/>
    </row>
    <row r="92" spans="1:19" s="8" customFormat="1" ht="37.5" customHeight="1">
      <c r="A92" s="33" t="s">
        <v>211</v>
      </c>
      <c r="B92" s="33"/>
      <c r="C92" s="34" t="s">
        <v>204</v>
      </c>
      <c r="D92" s="35" t="s">
        <v>21</v>
      </c>
      <c r="E92" s="35" t="s">
        <v>172</v>
      </c>
      <c r="F92" s="35" t="s">
        <v>30</v>
      </c>
      <c r="G92" s="35" t="s">
        <v>49</v>
      </c>
      <c r="H92" s="35" t="s">
        <v>21</v>
      </c>
      <c r="I92" s="35" t="s">
        <v>22</v>
      </c>
      <c r="J92" s="35" t="s">
        <v>23</v>
      </c>
      <c r="K92" s="35" t="s">
        <v>174</v>
      </c>
      <c r="L92" s="37">
        <f>L93+L95+L97+L99+L101+L103+L105+L107+L109</f>
        <v>160748700</v>
      </c>
      <c r="M92" s="38" t="e">
        <f>M108+#REF!</f>
        <v>#REF!</v>
      </c>
      <c r="N92" s="38" t="e">
        <f>N108+#REF!</f>
        <v>#REF!</v>
      </c>
      <c r="O92" s="38" t="e">
        <f>O108+#REF!</f>
        <v>#REF!</v>
      </c>
      <c r="P92" s="38" t="e">
        <f>P108+#REF!</f>
        <v>#REF!</v>
      </c>
      <c r="Q92" s="38" t="e">
        <f>Q108+#REF!</f>
        <v>#REF!</v>
      </c>
      <c r="R92" s="39" t="e">
        <f>R108+#REF!</f>
        <v>#REF!</v>
      </c>
      <c r="S92" s="39" t="e">
        <f>#REF!=SUM(L92:R92)</f>
        <v>#REF!</v>
      </c>
    </row>
    <row r="93" spans="1:19" s="8" customFormat="1" ht="37.5" customHeight="1">
      <c r="A93" s="88" t="s">
        <v>348</v>
      </c>
      <c r="B93" s="33"/>
      <c r="C93" s="117" t="s">
        <v>349</v>
      </c>
      <c r="D93" s="95" t="s">
        <v>21</v>
      </c>
      <c r="E93" s="95" t="s">
        <v>172</v>
      </c>
      <c r="F93" s="95" t="s">
        <v>30</v>
      </c>
      <c r="G93" s="95" t="s">
        <v>49</v>
      </c>
      <c r="H93" s="95" t="s">
        <v>350</v>
      </c>
      <c r="I93" s="95" t="s">
        <v>22</v>
      </c>
      <c r="J93" s="95" t="s">
        <v>23</v>
      </c>
      <c r="K93" s="95" t="s">
        <v>174</v>
      </c>
      <c r="L93" s="94">
        <f>L94</f>
        <v>61000</v>
      </c>
      <c r="M93" s="38"/>
      <c r="N93" s="38"/>
      <c r="O93" s="38"/>
      <c r="P93" s="38"/>
      <c r="Q93" s="38"/>
      <c r="R93" s="39"/>
      <c r="S93" s="39"/>
    </row>
    <row r="94" spans="1:19" s="8" customFormat="1" ht="37.5" customHeight="1">
      <c r="A94" s="109"/>
      <c r="B94" s="109"/>
      <c r="C94" s="116" t="s">
        <v>351</v>
      </c>
      <c r="D94" s="256" t="s">
        <v>139</v>
      </c>
      <c r="E94" s="257" t="s">
        <v>172</v>
      </c>
      <c r="F94" s="257" t="s">
        <v>30</v>
      </c>
      <c r="G94" s="257" t="s">
        <v>49</v>
      </c>
      <c r="H94" s="257" t="s">
        <v>350</v>
      </c>
      <c r="I94" s="257" t="s">
        <v>43</v>
      </c>
      <c r="J94" s="257" t="s">
        <v>23</v>
      </c>
      <c r="K94" s="56" t="s">
        <v>174</v>
      </c>
      <c r="L94" s="44">
        <v>61000</v>
      </c>
      <c r="M94" s="38"/>
      <c r="N94" s="38"/>
      <c r="O94" s="38"/>
      <c r="P94" s="38"/>
      <c r="Q94" s="38"/>
      <c r="R94" s="39"/>
      <c r="S94" s="39"/>
    </row>
    <row r="95" spans="1:19" s="8" customFormat="1" ht="93.75" customHeight="1">
      <c r="A95" s="88" t="s">
        <v>221</v>
      </c>
      <c r="B95" s="33"/>
      <c r="C95" s="115" t="s">
        <v>353</v>
      </c>
      <c r="D95" s="95" t="s">
        <v>21</v>
      </c>
      <c r="E95" s="95" t="s">
        <v>172</v>
      </c>
      <c r="F95" s="95" t="s">
        <v>30</v>
      </c>
      <c r="G95" s="95" t="s">
        <v>49</v>
      </c>
      <c r="H95" s="95" t="s">
        <v>358</v>
      </c>
      <c r="I95" s="95" t="s">
        <v>22</v>
      </c>
      <c r="J95" s="95" t="s">
        <v>23</v>
      </c>
      <c r="K95" s="95" t="s">
        <v>174</v>
      </c>
      <c r="L95" s="94">
        <f>L96</f>
        <v>1100</v>
      </c>
      <c r="M95" s="38"/>
      <c r="N95" s="38"/>
      <c r="O95" s="38"/>
      <c r="P95" s="38"/>
      <c r="Q95" s="38"/>
      <c r="R95" s="39"/>
      <c r="S95" s="39"/>
    </row>
    <row r="96" spans="1:19" s="8" customFormat="1" ht="120.75" customHeight="1">
      <c r="A96" s="33"/>
      <c r="B96" s="33"/>
      <c r="C96" s="116" t="s">
        <v>354</v>
      </c>
      <c r="D96" s="42" t="s">
        <v>139</v>
      </c>
      <c r="E96" s="56" t="s">
        <v>172</v>
      </c>
      <c r="F96" s="56" t="s">
        <v>30</v>
      </c>
      <c r="G96" s="56" t="s">
        <v>49</v>
      </c>
      <c r="H96" s="56" t="s">
        <v>358</v>
      </c>
      <c r="I96" s="56" t="s">
        <v>43</v>
      </c>
      <c r="J96" s="56" t="s">
        <v>23</v>
      </c>
      <c r="K96" s="56" t="s">
        <v>174</v>
      </c>
      <c r="L96" s="44">
        <v>1100</v>
      </c>
      <c r="M96" s="38"/>
      <c r="N96" s="38"/>
      <c r="O96" s="38"/>
      <c r="P96" s="38"/>
      <c r="Q96" s="38"/>
      <c r="R96" s="39"/>
      <c r="S96" s="39"/>
    </row>
    <row r="97" spans="1:19" ht="52.5" customHeight="1">
      <c r="A97" s="88" t="s">
        <v>333</v>
      </c>
      <c r="B97" s="40"/>
      <c r="C97" s="93" t="s">
        <v>222</v>
      </c>
      <c r="D97" s="95" t="s">
        <v>21</v>
      </c>
      <c r="E97" s="95" t="s">
        <v>172</v>
      </c>
      <c r="F97" s="95" t="s">
        <v>30</v>
      </c>
      <c r="G97" s="95" t="s">
        <v>49</v>
      </c>
      <c r="H97" s="95" t="s">
        <v>223</v>
      </c>
      <c r="I97" s="95" t="s">
        <v>22</v>
      </c>
      <c r="J97" s="95" t="s">
        <v>23</v>
      </c>
      <c r="K97" s="95" t="s">
        <v>174</v>
      </c>
      <c r="L97" s="94">
        <f>L98</f>
        <v>491600</v>
      </c>
      <c r="M97" s="45"/>
      <c r="N97" s="45"/>
      <c r="O97" s="45"/>
      <c r="P97" s="45"/>
      <c r="Q97" s="45"/>
      <c r="R97" s="46"/>
      <c r="S97" s="46"/>
    </row>
    <row r="98" spans="1:19" ht="72.75" customHeight="1">
      <c r="A98" s="40"/>
      <c r="B98" s="40"/>
      <c r="C98" s="92" t="s">
        <v>224</v>
      </c>
      <c r="D98" s="42" t="s">
        <v>139</v>
      </c>
      <c r="E98" s="56" t="s">
        <v>172</v>
      </c>
      <c r="F98" s="56" t="s">
        <v>30</v>
      </c>
      <c r="G98" s="56" t="s">
        <v>49</v>
      </c>
      <c r="H98" s="56" t="s">
        <v>223</v>
      </c>
      <c r="I98" s="56" t="s">
        <v>43</v>
      </c>
      <c r="J98" s="56" t="s">
        <v>23</v>
      </c>
      <c r="K98" s="56" t="s">
        <v>174</v>
      </c>
      <c r="L98" s="44">
        <v>491600</v>
      </c>
      <c r="M98" s="45"/>
      <c r="N98" s="45"/>
      <c r="O98" s="45"/>
      <c r="P98" s="45"/>
      <c r="Q98" s="45"/>
      <c r="R98" s="46"/>
      <c r="S98" s="46"/>
    </row>
    <row r="99" spans="1:19" ht="59.25" customHeight="1">
      <c r="A99" s="88" t="s">
        <v>225</v>
      </c>
      <c r="B99" s="40"/>
      <c r="C99" s="93" t="s">
        <v>334</v>
      </c>
      <c r="D99" s="90" t="s">
        <v>21</v>
      </c>
      <c r="E99" s="90" t="s">
        <v>172</v>
      </c>
      <c r="F99" s="90" t="s">
        <v>30</v>
      </c>
      <c r="G99" s="90" t="s">
        <v>49</v>
      </c>
      <c r="H99" s="90" t="s">
        <v>35</v>
      </c>
      <c r="I99" s="90" t="s">
        <v>22</v>
      </c>
      <c r="J99" s="90" t="s">
        <v>23</v>
      </c>
      <c r="K99" s="90" t="s">
        <v>174</v>
      </c>
      <c r="L99" s="91">
        <f>L100</f>
        <v>2737000</v>
      </c>
      <c r="M99" s="45"/>
      <c r="N99" s="45"/>
      <c r="O99" s="45"/>
      <c r="P99" s="45"/>
      <c r="Q99" s="45"/>
      <c r="R99" s="46"/>
      <c r="S99" s="46"/>
    </row>
    <row r="100" spans="1:19" ht="59.25" customHeight="1">
      <c r="A100" s="40"/>
      <c r="B100" s="40"/>
      <c r="C100" s="92" t="s">
        <v>332</v>
      </c>
      <c r="D100" s="42" t="s">
        <v>139</v>
      </c>
      <c r="E100" s="56" t="s">
        <v>172</v>
      </c>
      <c r="F100" s="56" t="s">
        <v>30</v>
      </c>
      <c r="G100" s="56" t="s">
        <v>49</v>
      </c>
      <c r="H100" s="56" t="s">
        <v>35</v>
      </c>
      <c r="I100" s="56" t="s">
        <v>43</v>
      </c>
      <c r="J100" s="56" t="s">
        <v>335</v>
      </c>
      <c r="K100" s="56" t="s">
        <v>174</v>
      </c>
      <c r="L100" s="44">
        <v>2737000</v>
      </c>
      <c r="M100" s="45"/>
      <c r="N100" s="45"/>
      <c r="O100" s="45"/>
      <c r="P100" s="45"/>
      <c r="Q100" s="45"/>
      <c r="R100" s="46"/>
      <c r="S100" s="46"/>
    </row>
    <row r="101" spans="1:19" ht="45.75" customHeight="1">
      <c r="A101" s="88" t="s">
        <v>226</v>
      </c>
      <c r="B101" s="40"/>
      <c r="C101" s="93" t="s">
        <v>227</v>
      </c>
      <c r="D101" s="90" t="s">
        <v>21</v>
      </c>
      <c r="E101" s="90" t="s">
        <v>172</v>
      </c>
      <c r="F101" s="90" t="s">
        <v>30</v>
      </c>
      <c r="G101" s="90" t="s">
        <v>49</v>
      </c>
      <c r="H101" s="90" t="s">
        <v>140</v>
      </c>
      <c r="I101" s="90" t="s">
        <v>22</v>
      </c>
      <c r="J101" s="90" t="s">
        <v>23</v>
      </c>
      <c r="K101" s="90" t="s">
        <v>174</v>
      </c>
      <c r="L101" s="91">
        <f>L102</f>
        <v>43181000</v>
      </c>
      <c r="M101" s="45"/>
      <c r="N101" s="45"/>
      <c r="O101" s="45"/>
      <c r="P101" s="45"/>
      <c r="Q101" s="45"/>
      <c r="R101" s="46"/>
      <c r="S101" s="46"/>
    </row>
    <row r="102" spans="1:19" ht="51.75" customHeight="1">
      <c r="A102" s="40"/>
      <c r="B102" s="40"/>
      <c r="C102" s="92" t="s">
        <v>228</v>
      </c>
      <c r="D102" s="50" t="s">
        <v>139</v>
      </c>
      <c r="E102" s="50" t="s">
        <v>172</v>
      </c>
      <c r="F102" s="50" t="s">
        <v>30</v>
      </c>
      <c r="G102" s="50" t="s">
        <v>49</v>
      </c>
      <c r="H102" s="50" t="s">
        <v>140</v>
      </c>
      <c r="I102" s="50" t="s">
        <v>43</v>
      </c>
      <c r="J102" s="50" t="s">
        <v>23</v>
      </c>
      <c r="K102" s="50" t="s">
        <v>174</v>
      </c>
      <c r="L102" s="44">
        <v>43181000</v>
      </c>
      <c r="M102" s="45"/>
      <c r="N102" s="45"/>
      <c r="O102" s="45"/>
      <c r="P102" s="45"/>
      <c r="Q102" s="45"/>
      <c r="R102" s="46"/>
      <c r="S102" s="46"/>
    </row>
    <row r="103" spans="1:19" ht="51.75" customHeight="1">
      <c r="A103" s="199" t="s">
        <v>229</v>
      </c>
      <c r="B103" s="149"/>
      <c r="C103" s="200" t="s">
        <v>293</v>
      </c>
      <c r="D103" s="201" t="s">
        <v>21</v>
      </c>
      <c r="E103" s="201" t="s">
        <v>172</v>
      </c>
      <c r="F103" s="201" t="s">
        <v>30</v>
      </c>
      <c r="G103" s="201" t="s">
        <v>49</v>
      </c>
      <c r="H103" s="201" t="s">
        <v>294</v>
      </c>
      <c r="I103" s="201" t="s">
        <v>22</v>
      </c>
      <c r="J103" s="201" t="s">
        <v>23</v>
      </c>
      <c r="K103" s="201" t="s">
        <v>174</v>
      </c>
      <c r="L103" s="202">
        <f>L104</f>
        <v>846000</v>
      </c>
      <c r="M103" s="45"/>
      <c r="N103" s="45"/>
      <c r="O103" s="45"/>
      <c r="P103" s="45"/>
      <c r="Q103" s="45"/>
      <c r="R103" s="46"/>
      <c r="S103" s="46"/>
    </row>
    <row r="104" spans="1:19" ht="51.75" customHeight="1">
      <c r="A104" s="149"/>
      <c r="B104" s="149"/>
      <c r="C104" s="181" t="s">
        <v>295</v>
      </c>
      <c r="D104" s="150" t="s">
        <v>139</v>
      </c>
      <c r="E104" s="172" t="s">
        <v>172</v>
      </c>
      <c r="F104" s="172" t="s">
        <v>30</v>
      </c>
      <c r="G104" s="172" t="s">
        <v>49</v>
      </c>
      <c r="H104" s="172" t="s">
        <v>294</v>
      </c>
      <c r="I104" s="172" t="s">
        <v>43</v>
      </c>
      <c r="J104" s="172" t="s">
        <v>23</v>
      </c>
      <c r="K104" s="172" t="s">
        <v>174</v>
      </c>
      <c r="L104" s="152">
        <v>846000</v>
      </c>
      <c r="M104" s="45"/>
      <c r="N104" s="45"/>
      <c r="O104" s="45"/>
      <c r="P104" s="45"/>
      <c r="Q104" s="45"/>
      <c r="R104" s="46"/>
      <c r="S104" s="46"/>
    </row>
    <row r="105" spans="1:19" ht="84" customHeight="1">
      <c r="A105" s="88" t="s">
        <v>296</v>
      </c>
      <c r="B105" s="88"/>
      <c r="C105" s="117" t="s">
        <v>317</v>
      </c>
      <c r="D105" s="90" t="s">
        <v>21</v>
      </c>
      <c r="E105" s="90" t="s">
        <v>172</v>
      </c>
      <c r="F105" s="90" t="s">
        <v>30</v>
      </c>
      <c r="G105" s="90" t="s">
        <v>49</v>
      </c>
      <c r="H105" s="90" t="s">
        <v>315</v>
      </c>
      <c r="I105" s="90" t="s">
        <v>22</v>
      </c>
      <c r="J105" s="90" t="s">
        <v>23</v>
      </c>
      <c r="K105" s="90" t="s">
        <v>174</v>
      </c>
      <c r="L105" s="91">
        <f>L106</f>
        <v>10477000</v>
      </c>
      <c r="M105" s="45"/>
      <c r="N105" s="45"/>
      <c r="O105" s="45"/>
      <c r="P105" s="45"/>
      <c r="Q105" s="45"/>
      <c r="R105" s="46"/>
      <c r="S105" s="46"/>
    </row>
    <row r="106" spans="1:19" ht="78" customHeight="1">
      <c r="A106" s="40"/>
      <c r="B106" s="40"/>
      <c r="C106" s="102" t="s">
        <v>316</v>
      </c>
      <c r="D106" s="42" t="s">
        <v>139</v>
      </c>
      <c r="E106" s="56" t="s">
        <v>172</v>
      </c>
      <c r="F106" s="56" t="s">
        <v>30</v>
      </c>
      <c r="G106" s="56" t="s">
        <v>49</v>
      </c>
      <c r="H106" s="56" t="s">
        <v>315</v>
      </c>
      <c r="I106" s="56" t="s">
        <v>43</v>
      </c>
      <c r="J106" s="56" t="s">
        <v>23</v>
      </c>
      <c r="K106" s="56" t="s">
        <v>174</v>
      </c>
      <c r="L106" s="44">
        <v>10477000</v>
      </c>
      <c r="M106" s="45"/>
      <c r="N106" s="45"/>
      <c r="O106" s="45"/>
      <c r="P106" s="45"/>
      <c r="Q106" s="45"/>
      <c r="R106" s="46"/>
      <c r="S106" s="46"/>
    </row>
    <row r="107" spans="1:19" ht="96.75" customHeight="1">
      <c r="A107" s="88" t="s">
        <v>313</v>
      </c>
      <c r="B107" s="88"/>
      <c r="C107" s="117" t="s">
        <v>261</v>
      </c>
      <c r="D107" s="90" t="s">
        <v>21</v>
      </c>
      <c r="E107" s="90" t="s">
        <v>172</v>
      </c>
      <c r="F107" s="90" t="s">
        <v>30</v>
      </c>
      <c r="G107" s="90" t="s">
        <v>49</v>
      </c>
      <c r="H107" s="90" t="s">
        <v>260</v>
      </c>
      <c r="I107" s="90" t="s">
        <v>22</v>
      </c>
      <c r="J107" s="90" t="s">
        <v>23</v>
      </c>
      <c r="K107" s="90" t="s">
        <v>174</v>
      </c>
      <c r="L107" s="91">
        <f>L108</f>
        <v>3574000</v>
      </c>
      <c r="M107" s="45"/>
      <c r="N107" s="45"/>
      <c r="O107" s="45"/>
      <c r="P107" s="45"/>
      <c r="Q107" s="45"/>
      <c r="R107" s="46"/>
      <c r="S107" s="46"/>
    </row>
    <row r="108" spans="1:19" ht="73.5" customHeight="1">
      <c r="A108" s="40"/>
      <c r="B108" s="40"/>
      <c r="C108" s="102" t="s">
        <v>261</v>
      </c>
      <c r="D108" s="42" t="s">
        <v>139</v>
      </c>
      <c r="E108" s="56" t="s">
        <v>172</v>
      </c>
      <c r="F108" s="56" t="s">
        <v>30</v>
      </c>
      <c r="G108" s="56" t="s">
        <v>49</v>
      </c>
      <c r="H108" s="56" t="s">
        <v>260</v>
      </c>
      <c r="I108" s="56" t="s">
        <v>43</v>
      </c>
      <c r="J108" s="56" t="s">
        <v>23</v>
      </c>
      <c r="K108" s="56" t="s">
        <v>174</v>
      </c>
      <c r="L108" s="44">
        <v>3574000</v>
      </c>
      <c r="M108" s="45"/>
      <c r="N108" s="45"/>
      <c r="O108" s="45"/>
      <c r="P108" s="45"/>
      <c r="Q108" s="45"/>
      <c r="R108" s="46"/>
      <c r="S108" s="46" t="e">
        <f>#REF!=SUM(L108:R108)</f>
        <v>#REF!</v>
      </c>
    </row>
    <row r="109" spans="1:19" ht="21.75" customHeight="1">
      <c r="A109" s="88" t="s">
        <v>352</v>
      </c>
      <c r="B109" s="88"/>
      <c r="C109" s="117" t="s">
        <v>299</v>
      </c>
      <c r="D109" s="90" t="s">
        <v>21</v>
      </c>
      <c r="E109" s="90" t="s">
        <v>172</v>
      </c>
      <c r="F109" s="90" t="s">
        <v>30</v>
      </c>
      <c r="G109" s="90" t="s">
        <v>49</v>
      </c>
      <c r="H109" s="90" t="s">
        <v>179</v>
      </c>
      <c r="I109" s="90" t="s">
        <v>22</v>
      </c>
      <c r="J109" s="90" t="s">
        <v>23</v>
      </c>
      <c r="K109" s="90" t="s">
        <v>174</v>
      </c>
      <c r="L109" s="91">
        <f>L110</f>
        <v>99380000</v>
      </c>
      <c r="M109" s="45"/>
      <c r="N109" s="45"/>
      <c r="O109" s="45"/>
      <c r="P109" s="45"/>
      <c r="Q109" s="45"/>
      <c r="R109" s="46"/>
      <c r="S109" s="46"/>
    </row>
    <row r="110" spans="1:19" ht="41.25" customHeight="1">
      <c r="A110" s="40"/>
      <c r="B110" s="40"/>
      <c r="C110" s="102" t="s">
        <v>298</v>
      </c>
      <c r="D110" s="42" t="s">
        <v>139</v>
      </c>
      <c r="E110" s="56" t="s">
        <v>172</v>
      </c>
      <c r="F110" s="56" t="s">
        <v>30</v>
      </c>
      <c r="G110" s="56" t="s">
        <v>49</v>
      </c>
      <c r="H110" s="56" t="s">
        <v>179</v>
      </c>
      <c r="I110" s="56" t="s">
        <v>43</v>
      </c>
      <c r="J110" s="56" t="s">
        <v>23</v>
      </c>
      <c r="K110" s="56" t="s">
        <v>174</v>
      </c>
      <c r="L110" s="44">
        <v>99380000</v>
      </c>
      <c r="M110" s="45"/>
      <c r="N110" s="45"/>
      <c r="O110" s="45"/>
      <c r="P110" s="45"/>
      <c r="Q110" s="45"/>
      <c r="R110" s="46"/>
      <c r="S110" s="46"/>
    </row>
    <row r="111" spans="1:19" ht="33.75" customHeight="1">
      <c r="A111" s="33" t="s">
        <v>230</v>
      </c>
      <c r="B111" s="33"/>
      <c r="C111" s="34" t="s">
        <v>231</v>
      </c>
      <c r="D111" s="35" t="s">
        <v>21</v>
      </c>
      <c r="E111" s="35" t="s">
        <v>172</v>
      </c>
      <c r="F111" s="35" t="s">
        <v>30</v>
      </c>
      <c r="G111" s="35" t="s">
        <v>60</v>
      </c>
      <c r="H111" s="35" t="s">
        <v>21</v>
      </c>
      <c r="I111" s="35" t="s">
        <v>22</v>
      </c>
      <c r="J111" s="35" t="s">
        <v>23</v>
      </c>
      <c r="K111" s="35" t="s">
        <v>174</v>
      </c>
      <c r="L111" s="37">
        <f>L112+L114+L116</f>
        <v>1218100</v>
      </c>
      <c r="M111" s="45"/>
      <c r="N111" s="45"/>
      <c r="O111" s="45"/>
      <c r="P111" s="45"/>
      <c r="Q111" s="45"/>
      <c r="R111" s="46"/>
      <c r="S111" s="46"/>
    </row>
    <row r="112" spans="1:19" ht="30" customHeight="1" hidden="1">
      <c r="A112" s="88" t="s">
        <v>232</v>
      </c>
      <c r="B112" s="33"/>
      <c r="C112" s="115" t="s">
        <v>287</v>
      </c>
      <c r="D112" s="90" t="s">
        <v>21</v>
      </c>
      <c r="E112" s="90" t="s">
        <v>172</v>
      </c>
      <c r="F112" s="90" t="s">
        <v>30</v>
      </c>
      <c r="G112" s="90" t="s">
        <v>60</v>
      </c>
      <c r="H112" s="90" t="s">
        <v>89</v>
      </c>
      <c r="I112" s="90" t="s">
        <v>22</v>
      </c>
      <c r="J112" s="90" t="s">
        <v>23</v>
      </c>
      <c r="K112" s="90" t="s">
        <v>174</v>
      </c>
      <c r="L112" s="94">
        <f>L113</f>
        <v>0</v>
      </c>
      <c r="M112" s="45"/>
      <c r="N112" s="45"/>
      <c r="O112" s="45"/>
      <c r="P112" s="45"/>
      <c r="Q112" s="45"/>
      <c r="R112" s="46"/>
      <c r="S112" s="46"/>
    </row>
    <row r="113" spans="1:19" ht="31.5" customHeight="1" hidden="1">
      <c r="A113" s="33"/>
      <c r="B113" s="33"/>
      <c r="C113" s="116" t="s">
        <v>286</v>
      </c>
      <c r="D113" s="42" t="s">
        <v>139</v>
      </c>
      <c r="E113" s="56" t="s">
        <v>172</v>
      </c>
      <c r="F113" s="56" t="s">
        <v>30</v>
      </c>
      <c r="G113" s="56" t="s">
        <v>60</v>
      </c>
      <c r="H113" s="56" t="s">
        <v>89</v>
      </c>
      <c r="I113" s="56" t="s">
        <v>43</v>
      </c>
      <c r="J113" s="56" t="s">
        <v>23</v>
      </c>
      <c r="K113" s="56" t="s">
        <v>174</v>
      </c>
      <c r="L113" s="51">
        <v>0</v>
      </c>
      <c r="M113" s="45"/>
      <c r="N113" s="45"/>
      <c r="O113" s="45"/>
      <c r="P113" s="45"/>
      <c r="Q113" s="45"/>
      <c r="R113" s="46"/>
      <c r="S113" s="46"/>
    </row>
    <row r="114" spans="1:19" ht="70.5" customHeight="1">
      <c r="A114" s="88" t="s">
        <v>285</v>
      </c>
      <c r="B114" s="40"/>
      <c r="C114" s="93" t="s">
        <v>233</v>
      </c>
      <c r="D114" s="90" t="s">
        <v>21</v>
      </c>
      <c r="E114" s="90" t="s">
        <v>172</v>
      </c>
      <c r="F114" s="90" t="s">
        <v>30</v>
      </c>
      <c r="G114" s="90" t="s">
        <v>60</v>
      </c>
      <c r="H114" s="90" t="s">
        <v>86</v>
      </c>
      <c r="I114" s="90" t="s">
        <v>22</v>
      </c>
      <c r="J114" s="90" t="s">
        <v>23</v>
      </c>
      <c r="K114" s="90" t="s">
        <v>174</v>
      </c>
      <c r="L114" s="94">
        <f>L115</f>
        <v>1158000</v>
      </c>
      <c r="M114" s="45"/>
      <c r="N114" s="45"/>
      <c r="O114" s="45"/>
      <c r="P114" s="45"/>
      <c r="Q114" s="45"/>
      <c r="R114" s="46"/>
      <c r="S114" s="46"/>
    </row>
    <row r="115" spans="1:19" ht="93.75" customHeight="1">
      <c r="A115" s="40"/>
      <c r="B115" s="40"/>
      <c r="C115" s="92" t="s">
        <v>234</v>
      </c>
      <c r="D115" s="42" t="s">
        <v>139</v>
      </c>
      <c r="E115" s="56" t="s">
        <v>172</v>
      </c>
      <c r="F115" s="56" t="s">
        <v>30</v>
      </c>
      <c r="G115" s="56" t="s">
        <v>60</v>
      </c>
      <c r="H115" s="56" t="s">
        <v>86</v>
      </c>
      <c r="I115" s="56" t="s">
        <v>43</v>
      </c>
      <c r="J115" s="56" t="s">
        <v>23</v>
      </c>
      <c r="K115" s="56" t="s">
        <v>174</v>
      </c>
      <c r="L115" s="44">
        <v>1158000</v>
      </c>
      <c r="M115" s="45"/>
      <c r="N115" s="45"/>
      <c r="O115" s="45"/>
      <c r="P115" s="45"/>
      <c r="Q115" s="45"/>
      <c r="R115" s="46"/>
      <c r="S115" s="46"/>
    </row>
    <row r="116" spans="1:19" ht="93.75" customHeight="1">
      <c r="A116" s="199" t="s">
        <v>339</v>
      </c>
      <c r="B116" s="149"/>
      <c r="C116" s="117" t="s">
        <v>338</v>
      </c>
      <c r="D116" s="201" t="s">
        <v>21</v>
      </c>
      <c r="E116" s="201" t="s">
        <v>172</v>
      </c>
      <c r="F116" s="201" t="s">
        <v>30</v>
      </c>
      <c r="G116" s="201" t="s">
        <v>60</v>
      </c>
      <c r="H116" s="201" t="s">
        <v>259</v>
      </c>
      <c r="I116" s="201" t="s">
        <v>22</v>
      </c>
      <c r="J116" s="201" t="s">
        <v>23</v>
      </c>
      <c r="K116" s="201" t="s">
        <v>174</v>
      </c>
      <c r="L116" s="202">
        <f>L117</f>
        <v>60100</v>
      </c>
      <c r="M116" s="45"/>
      <c r="N116" s="45"/>
      <c r="O116" s="45"/>
      <c r="P116" s="45"/>
      <c r="Q116" s="45"/>
      <c r="R116" s="46"/>
      <c r="S116" s="46"/>
    </row>
    <row r="117" spans="1:19" ht="93.75" customHeight="1">
      <c r="A117" s="149"/>
      <c r="B117" s="149"/>
      <c r="C117" s="116" t="s">
        <v>340</v>
      </c>
      <c r="D117" s="150" t="s">
        <v>139</v>
      </c>
      <c r="E117" s="172" t="s">
        <v>172</v>
      </c>
      <c r="F117" s="172" t="s">
        <v>30</v>
      </c>
      <c r="G117" s="172" t="s">
        <v>60</v>
      </c>
      <c r="H117" s="172" t="s">
        <v>259</v>
      </c>
      <c r="I117" s="172" t="s">
        <v>43</v>
      </c>
      <c r="J117" s="172" t="s">
        <v>23</v>
      </c>
      <c r="K117" s="172" t="s">
        <v>174</v>
      </c>
      <c r="L117" s="152">
        <v>60100</v>
      </c>
      <c r="M117" s="45"/>
      <c r="N117" s="45"/>
      <c r="O117" s="45"/>
      <c r="P117" s="45"/>
      <c r="Q117" s="45"/>
      <c r="R117" s="46"/>
      <c r="S117" s="46"/>
    </row>
    <row r="118" spans="1:19" ht="41.25" customHeight="1">
      <c r="A118" s="33" t="s">
        <v>269</v>
      </c>
      <c r="B118" s="33"/>
      <c r="C118" s="34" t="s">
        <v>310</v>
      </c>
      <c r="D118" s="35" t="s">
        <v>21</v>
      </c>
      <c r="E118" s="35" t="s">
        <v>172</v>
      </c>
      <c r="F118" s="35" t="s">
        <v>30</v>
      </c>
      <c r="G118" s="35" t="s">
        <v>66</v>
      </c>
      <c r="H118" s="35" t="s">
        <v>21</v>
      </c>
      <c r="I118" s="35" t="s">
        <v>22</v>
      </c>
      <c r="J118" s="35" t="s">
        <v>23</v>
      </c>
      <c r="K118" s="35" t="s">
        <v>174</v>
      </c>
      <c r="L118" s="37">
        <f>L119</f>
        <v>3643372</v>
      </c>
      <c r="M118" s="72"/>
      <c r="N118" s="72"/>
      <c r="O118" s="72"/>
      <c r="P118" s="72"/>
      <c r="Q118" s="72"/>
      <c r="R118" s="73"/>
      <c r="S118" s="73"/>
    </row>
    <row r="119" spans="1:19" ht="69.75" customHeight="1">
      <c r="A119" s="40"/>
      <c r="B119" s="40"/>
      <c r="C119" s="212" t="s">
        <v>311</v>
      </c>
      <c r="D119" s="42" t="s">
        <v>139</v>
      </c>
      <c r="E119" s="56" t="s">
        <v>172</v>
      </c>
      <c r="F119" s="56" t="s">
        <v>30</v>
      </c>
      <c r="G119" s="56" t="s">
        <v>66</v>
      </c>
      <c r="H119" s="56" t="s">
        <v>312</v>
      </c>
      <c r="I119" s="56" t="s">
        <v>43</v>
      </c>
      <c r="J119" s="56" t="s">
        <v>23</v>
      </c>
      <c r="K119" s="56" t="s">
        <v>174</v>
      </c>
      <c r="L119" s="44">
        <f>3657383-14011</f>
        <v>3643372</v>
      </c>
      <c r="M119" s="72"/>
      <c r="N119" s="72"/>
      <c r="O119" s="72"/>
      <c r="P119" s="72"/>
      <c r="Q119" s="72"/>
      <c r="R119" s="73"/>
      <c r="S119" s="73"/>
    </row>
    <row r="120" spans="1:19" ht="24" customHeight="1">
      <c r="A120" s="109" t="s">
        <v>367</v>
      </c>
      <c r="B120" s="264"/>
      <c r="C120" s="139" t="s">
        <v>270</v>
      </c>
      <c r="D120" s="140" t="s">
        <v>21</v>
      </c>
      <c r="E120" s="140" t="s">
        <v>172</v>
      </c>
      <c r="F120" s="140" t="s">
        <v>62</v>
      </c>
      <c r="G120" s="140" t="s">
        <v>22</v>
      </c>
      <c r="H120" s="140" t="s">
        <v>21</v>
      </c>
      <c r="I120" s="140" t="s">
        <v>22</v>
      </c>
      <c r="J120" s="140" t="s">
        <v>23</v>
      </c>
      <c r="K120" s="140" t="s">
        <v>166</v>
      </c>
      <c r="L120" s="142">
        <f>L121</f>
        <v>1404000</v>
      </c>
      <c r="M120" s="72"/>
      <c r="N120" s="72"/>
      <c r="O120" s="72"/>
      <c r="P120" s="72"/>
      <c r="Q120" s="72"/>
      <c r="R120" s="73"/>
      <c r="S120" s="73"/>
    </row>
    <row r="121" spans="1:19" ht="20.25" customHeight="1" thickBot="1">
      <c r="A121" s="108"/>
      <c r="B121" s="109"/>
      <c r="C121" s="181" t="s">
        <v>271</v>
      </c>
      <c r="D121" s="147" t="s">
        <v>21</v>
      </c>
      <c r="E121" s="147" t="s">
        <v>172</v>
      </c>
      <c r="F121" s="147" t="s">
        <v>62</v>
      </c>
      <c r="G121" s="147" t="s">
        <v>43</v>
      </c>
      <c r="H121" s="147" t="s">
        <v>21</v>
      </c>
      <c r="I121" s="147" t="s">
        <v>43</v>
      </c>
      <c r="J121" s="147" t="s">
        <v>23</v>
      </c>
      <c r="K121" s="147" t="s">
        <v>166</v>
      </c>
      <c r="L121" s="148">
        <v>1404000</v>
      </c>
      <c r="M121" s="72"/>
      <c r="N121" s="72"/>
      <c r="O121" s="72"/>
      <c r="P121" s="72"/>
      <c r="Q121" s="72"/>
      <c r="R121" s="73"/>
      <c r="S121" s="73"/>
    </row>
    <row r="122" spans="1:19" s="11" customFormat="1" ht="30" customHeight="1" thickBot="1">
      <c r="A122" s="110"/>
      <c r="B122" s="111"/>
      <c r="C122" s="112" t="s">
        <v>177</v>
      </c>
      <c r="D122" s="113"/>
      <c r="E122" s="113"/>
      <c r="F122" s="113"/>
      <c r="G122" s="113"/>
      <c r="H122" s="113"/>
      <c r="I122" s="113"/>
      <c r="J122" s="113"/>
      <c r="K122" s="113"/>
      <c r="L122" s="114">
        <f>L8+L80</f>
        <v>350889000</v>
      </c>
      <c r="M122" s="107" t="e">
        <f>#REF!+M80+M8</f>
        <v>#REF!</v>
      </c>
      <c r="N122" s="24" t="e">
        <f>#REF!+N80+N8</f>
        <v>#REF!</v>
      </c>
      <c r="O122" s="24" t="e">
        <f>#REF!+O80+O8</f>
        <v>#REF!</v>
      </c>
      <c r="P122" s="24" t="e">
        <f>#REF!+P80+P8</f>
        <v>#REF!</v>
      </c>
      <c r="Q122" s="24" t="e">
        <f>#REF!+Q80+Q8</f>
        <v>#REF!</v>
      </c>
      <c r="R122" s="24" t="e">
        <f>#REF!+R80+R8</f>
        <v>#REF!</v>
      </c>
      <c r="S122" s="24" t="e">
        <f>#REF!=SUM(L122:R122)</f>
        <v>#REF!</v>
      </c>
    </row>
    <row r="123" spans="1:19" s="11" customFormat="1" ht="21" customHeight="1">
      <c r="A123" s="226"/>
      <c r="B123" s="226"/>
      <c r="C123" s="230">
        <v>1953</v>
      </c>
      <c r="D123" s="277" t="s">
        <v>336</v>
      </c>
      <c r="E123" s="278"/>
      <c r="F123" s="278"/>
      <c r="G123" s="227"/>
      <c r="H123" s="227"/>
      <c r="I123" s="227"/>
      <c r="J123" s="229" t="s">
        <v>297</v>
      </c>
      <c r="K123" s="227"/>
      <c r="L123" s="104">
        <v>2357</v>
      </c>
      <c r="M123" s="228"/>
      <c r="N123" s="228"/>
      <c r="O123" s="228"/>
      <c r="P123" s="228"/>
      <c r="Q123" s="228"/>
      <c r="R123" s="228"/>
      <c r="S123" s="228"/>
    </row>
    <row r="124" spans="1:19" ht="18.75">
      <c r="A124" s="12"/>
      <c r="B124" s="13"/>
      <c r="C124" s="230">
        <v>2420</v>
      </c>
      <c r="D124" s="14" t="s">
        <v>306</v>
      </c>
      <c r="F124" s="106"/>
      <c r="G124" s="105"/>
      <c r="H124" s="14"/>
      <c r="I124" s="14"/>
      <c r="J124" s="14" t="s">
        <v>273</v>
      </c>
      <c r="K124" s="14"/>
      <c r="L124" s="104">
        <v>149</v>
      </c>
      <c r="M124" s="74"/>
      <c r="N124" s="74"/>
      <c r="O124" s="74"/>
      <c r="P124" s="74"/>
      <c r="Q124" s="74"/>
      <c r="R124" s="74"/>
      <c r="S124" s="74"/>
    </row>
    <row r="125" spans="1:19" ht="18.75">
      <c r="A125" s="12"/>
      <c r="B125" s="13"/>
      <c r="C125" s="230">
        <v>1735</v>
      </c>
      <c r="D125" s="281" t="s">
        <v>307</v>
      </c>
      <c r="E125" s="282"/>
      <c r="F125" s="282"/>
      <c r="G125" s="105"/>
      <c r="H125" s="14"/>
      <c r="I125" s="14"/>
      <c r="J125" s="14" t="s">
        <v>274</v>
      </c>
      <c r="K125" s="14"/>
      <c r="L125" s="104">
        <v>508</v>
      </c>
      <c r="M125" s="74"/>
      <c r="N125" s="74"/>
      <c r="O125" s="74"/>
      <c r="P125" s="74"/>
      <c r="Q125" s="74"/>
      <c r="R125" s="74"/>
      <c r="S125" s="74"/>
    </row>
    <row r="126" spans="1:19" ht="18.75">
      <c r="A126" s="12"/>
      <c r="B126" s="13"/>
      <c r="C126" s="230">
        <v>3226</v>
      </c>
      <c r="D126" s="14" t="s">
        <v>308</v>
      </c>
      <c r="F126" s="106"/>
      <c r="G126" s="105"/>
      <c r="H126" s="14"/>
      <c r="I126" s="14"/>
      <c r="J126" s="14" t="s">
        <v>275</v>
      </c>
      <c r="K126" s="14"/>
      <c r="L126" s="104">
        <v>716</v>
      </c>
      <c r="M126" s="74"/>
      <c r="N126" s="74"/>
      <c r="O126" s="74"/>
      <c r="P126" s="74"/>
      <c r="Q126" s="74"/>
      <c r="R126" s="74"/>
      <c r="S126" s="74"/>
    </row>
    <row r="127" spans="1:19" ht="18.75">
      <c r="A127" s="12"/>
      <c r="B127" s="13"/>
      <c r="C127" s="230">
        <v>22</v>
      </c>
      <c r="D127" s="284" t="s">
        <v>355</v>
      </c>
      <c r="E127" s="284"/>
      <c r="F127" s="284"/>
      <c r="G127" s="284"/>
      <c r="H127" s="14"/>
      <c r="I127" s="14"/>
      <c r="J127" s="14" t="s">
        <v>276</v>
      </c>
      <c r="K127" s="14"/>
      <c r="L127" s="104">
        <v>5232</v>
      </c>
      <c r="M127" s="74"/>
      <c r="N127" s="74"/>
      <c r="O127" s="74"/>
      <c r="P127" s="74"/>
      <c r="Q127" s="74"/>
      <c r="R127" s="74"/>
      <c r="S127" s="74"/>
    </row>
    <row r="128" spans="1:19" ht="18.75">
      <c r="A128" s="12"/>
      <c r="B128" s="13"/>
      <c r="C128" s="230">
        <v>7.495</v>
      </c>
      <c r="D128" s="285" t="s">
        <v>356</v>
      </c>
      <c r="E128" s="280"/>
      <c r="F128" s="280"/>
      <c r="G128" s="14"/>
      <c r="H128" s="14"/>
      <c r="I128" s="14"/>
      <c r="J128" s="14" t="s">
        <v>278</v>
      </c>
      <c r="K128" s="14"/>
      <c r="L128" s="104">
        <v>14539</v>
      </c>
      <c r="M128" s="74"/>
      <c r="N128" s="74"/>
      <c r="O128" s="74"/>
      <c r="P128" s="74"/>
      <c r="Q128" s="74"/>
      <c r="R128" s="74"/>
      <c r="S128" s="74"/>
    </row>
    <row r="129" spans="1:19" ht="18.75">
      <c r="A129" s="12"/>
      <c r="B129" s="13"/>
      <c r="C129" s="258">
        <f>SUM(C123:C128)</f>
        <v>9363.495</v>
      </c>
      <c r="D129" s="279" t="s">
        <v>309</v>
      </c>
      <c r="E129" s="283"/>
      <c r="F129" s="283"/>
      <c r="G129" s="283"/>
      <c r="H129" s="14"/>
      <c r="I129" s="14"/>
      <c r="J129" s="14" t="s">
        <v>277</v>
      </c>
      <c r="K129" s="14"/>
      <c r="L129" s="104">
        <v>12946</v>
      </c>
      <c r="M129" s="74"/>
      <c r="N129" s="74"/>
      <c r="O129" s="74"/>
      <c r="P129" s="74"/>
      <c r="Q129" s="74"/>
      <c r="R129" s="74"/>
      <c r="S129" s="74"/>
    </row>
    <row r="130" spans="1:19" ht="18.75">
      <c r="A130" s="12"/>
      <c r="B130" s="13"/>
      <c r="C130" s="12"/>
      <c r="D130" s="14"/>
      <c r="E130" s="14"/>
      <c r="F130" s="106"/>
      <c r="G130" s="14"/>
      <c r="H130" s="14"/>
      <c r="I130" s="14"/>
      <c r="J130" s="14" t="s">
        <v>279</v>
      </c>
      <c r="K130" s="14"/>
      <c r="L130" s="104">
        <v>334</v>
      </c>
      <c r="M130" s="74"/>
      <c r="N130" s="74"/>
      <c r="O130" s="74"/>
      <c r="P130" s="74"/>
      <c r="Q130" s="74"/>
      <c r="R130" s="74"/>
      <c r="S130" s="74"/>
    </row>
    <row r="131" spans="1:19" ht="18.75">
      <c r="A131" s="12"/>
      <c r="B131" s="13"/>
      <c r="C131" s="12"/>
      <c r="D131" s="14"/>
      <c r="E131" s="14"/>
      <c r="F131" s="14"/>
      <c r="G131" s="14"/>
      <c r="H131" s="14"/>
      <c r="I131" s="14"/>
      <c r="J131" s="14" t="s">
        <v>280</v>
      </c>
      <c r="K131" s="14"/>
      <c r="L131" s="104">
        <v>92</v>
      </c>
      <c r="M131" s="74"/>
      <c r="N131" s="74"/>
      <c r="O131" s="74"/>
      <c r="P131" s="74"/>
      <c r="Q131" s="74"/>
      <c r="R131" s="74"/>
      <c r="S131" s="74"/>
    </row>
    <row r="132" spans="1:19" ht="18.75">
      <c r="A132" s="12"/>
      <c r="B132" s="13"/>
      <c r="C132" s="12"/>
      <c r="D132" s="14"/>
      <c r="E132" s="14"/>
      <c r="F132" s="14"/>
      <c r="G132" s="14"/>
      <c r="H132" s="14"/>
      <c r="I132" s="14"/>
      <c r="J132" s="14" t="s">
        <v>281</v>
      </c>
      <c r="K132" s="14"/>
      <c r="L132" s="104">
        <v>596</v>
      </c>
      <c r="M132" s="74"/>
      <c r="N132" s="74"/>
      <c r="O132" s="74"/>
      <c r="P132" s="74"/>
      <c r="Q132" s="74"/>
      <c r="R132" s="74"/>
      <c r="S132" s="74"/>
    </row>
    <row r="133" spans="1:19" ht="18.75">
      <c r="A133" s="12"/>
      <c r="B133" s="13"/>
      <c r="C133" s="12"/>
      <c r="D133" s="14"/>
      <c r="E133" s="14"/>
      <c r="F133" s="14"/>
      <c r="G133" s="14"/>
      <c r="H133" s="14"/>
      <c r="I133" s="14"/>
      <c r="J133" s="14" t="s">
        <v>284</v>
      </c>
      <c r="K133" s="14"/>
      <c r="L133" s="104">
        <v>330</v>
      </c>
      <c r="M133" s="74"/>
      <c r="N133" s="74"/>
      <c r="O133" s="74"/>
      <c r="P133" s="74"/>
      <c r="Q133" s="74"/>
      <c r="R133" s="74"/>
      <c r="S133" s="74"/>
    </row>
    <row r="134" spans="1:19" ht="18.75">
      <c r="A134" s="12"/>
      <c r="B134" s="13"/>
      <c r="C134" s="12"/>
      <c r="D134" s="14"/>
      <c r="E134" s="14"/>
      <c r="F134" s="14"/>
      <c r="G134" s="14"/>
      <c r="H134" s="14"/>
      <c r="I134" s="14"/>
      <c r="J134" s="14" t="s">
        <v>282</v>
      </c>
      <c r="K134" s="14"/>
      <c r="L134" s="104">
        <v>5382</v>
      </c>
      <c r="M134" s="74"/>
      <c r="N134" s="74"/>
      <c r="O134" s="74"/>
      <c r="P134" s="74"/>
      <c r="Q134" s="74"/>
      <c r="R134" s="74"/>
      <c r="S134" s="74"/>
    </row>
    <row r="135" spans="1:19" ht="18.75">
      <c r="A135" s="12"/>
      <c r="B135" s="13"/>
      <c r="C135" s="12"/>
      <c r="D135" s="14"/>
      <c r="E135" s="14"/>
      <c r="F135" s="14"/>
      <c r="G135" s="279" t="s">
        <v>305</v>
      </c>
      <c r="H135" s="280"/>
      <c r="I135" s="280"/>
      <c r="J135" s="280"/>
      <c r="K135" s="280"/>
      <c r="L135" s="74">
        <f>SUM(L123:L134)</f>
        <v>43181</v>
      </c>
      <c r="M135" s="74"/>
      <c r="N135" s="74"/>
      <c r="O135" s="74"/>
      <c r="P135" s="74"/>
      <c r="Q135" s="74"/>
      <c r="R135" s="74"/>
      <c r="S135" s="74"/>
    </row>
    <row r="136" spans="1:19" ht="18.75">
      <c r="A136" s="12"/>
      <c r="B136" s="13"/>
      <c r="C136" s="12"/>
      <c r="D136" s="14"/>
      <c r="E136" s="14"/>
      <c r="F136" s="14"/>
      <c r="G136" s="14"/>
      <c r="H136" s="14"/>
      <c r="I136" s="14"/>
      <c r="J136" s="14"/>
      <c r="K136" s="14"/>
      <c r="L136" s="74"/>
      <c r="M136" s="74"/>
      <c r="N136" s="74"/>
      <c r="O136" s="74"/>
      <c r="P136" s="74"/>
      <c r="Q136" s="74"/>
      <c r="R136" s="74"/>
      <c r="S136" s="74"/>
    </row>
    <row r="137" spans="1:19" ht="18.75">
      <c r="A137" s="12"/>
      <c r="B137" s="13"/>
      <c r="C137" s="12"/>
      <c r="D137" s="14"/>
      <c r="E137" s="14"/>
      <c r="F137" s="14"/>
      <c r="G137" s="14"/>
      <c r="H137" s="14"/>
      <c r="I137" s="14"/>
      <c r="J137" s="14"/>
      <c r="K137" s="14"/>
      <c r="L137" s="74"/>
      <c r="M137" s="74"/>
      <c r="N137" s="74"/>
      <c r="O137" s="74"/>
      <c r="P137" s="74"/>
      <c r="Q137" s="74"/>
      <c r="R137" s="74"/>
      <c r="S137" s="74"/>
    </row>
    <row r="138" spans="1:19" ht="18.75">
      <c r="A138" s="12"/>
      <c r="B138" s="13"/>
      <c r="C138" s="12"/>
      <c r="D138" s="14"/>
      <c r="E138" s="14"/>
      <c r="F138" s="14"/>
      <c r="G138" s="14"/>
      <c r="H138" s="14"/>
      <c r="I138" s="14"/>
      <c r="J138" s="14"/>
      <c r="K138" s="14"/>
      <c r="L138" s="74"/>
      <c r="M138" s="74"/>
      <c r="N138" s="74"/>
      <c r="O138" s="74"/>
      <c r="P138" s="74"/>
      <c r="Q138" s="74"/>
      <c r="R138" s="74"/>
      <c r="S138" s="74"/>
    </row>
    <row r="139" spans="1:19" ht="18.75">
      <c r="A139" s="12"/>
      <c r="B139" s="13"/>
      <c r="C139" s="12"/>
      <c r="D139" s="14"/>
      <c r="E139" s="14"/>
      <c r="F139" s="14"/>
      <c r="G139" s="14"/>
      <c r="H139" s="14"/>
      <c r="I139" s="14"/>
      <c r="J139" s="14"/>
      <c r="K139" s="14"/>
      <c r="L139" s="74"/>
      <c r="M139" s="74"/>
      <c r="N139" s="74"/>
      <c r="O139" s="74"/>
      <c r="P139" s="74"/>
      <c r="Q139" s="74"/>
      <c r="R139" s="74"/>
      <c r="S139" s="74"/>
    </row>
    <row r="140" spans="1:19" ht="18.75">
      <c r="A140" s="12"/>
      <c r="B140" s="13"/>
      <c r="C140" s="12"/>
      <c r="D140" s="14"/>
      <c r="E140" s="14"/>
      <c r="F140" s="14"/>
      <c r="G140" s="14"/>
      <c r="H140" s="14"/>
      <c r="I140" s="14"/>
      <c r="J140" s="14"/>
      <c r="K140" s="14"/>
      <c r="L140" s="74"/>
      <c r="M140" s="74"/>
      <c r="N140" s="74"/>
      <c r="O140" s="74"/>
      <c r="P140" s="74"/>
      <c r="Q140" s="74"/>
      <c r="R140" s="74"/>
      <c r="S140" s="74"/>
    </row>
    <row r="141" spans="1:19" ht="18.75">
      <c r="A141" s="12"/>
      <c r="B141" s="13"/>
      <c r="C141" s="12"/>
      <c r="D141" s="14"/>
      <c r="E141" s="14"/>
      <c r="F141" s="14"/>
      <c r="G141" s="14"/>
      <c r="H141" s="14"/>
      <c r="I141" s="14"/>
      <c r="J141" s="14"/>
      <c r="K141" s="14"/>
      <c r="L141" s="74"/>
      <c r="M141" s="74"/>
      <c r="N141" s="74"/>
      <c r="O141" s="74"/>
      <c r="P141" s="74"/>
      <c r="Q141" s="74"/>
      <c r="R141" s="74"/>
      <c r="S141" s="74"/>
    </row>
    <row r="142" spans="1:19" ht="18.75">
      <c r="A142" s="12"/>
      <c r="B142" s="13"/>
      <c r="C142" s="12"/>
      <c r="D142" s="14"/>
      <c r="E142" s="14"/>
      <c r="F142" s="14"/>
      <c r="G142" s="14"/>
      <c r="H142" s="14"/>
      <c r="I142" s="14"/>
      <c r="J142" s="14"/>
      <c r="K142" s="14"/>
      <c r="L142" s="74"/>
      <c r="M142" s="74"/>
      <c r="N142" s="74"/>
      <c r="O142" s="74"/>
      <c r="P142" s="74"/>
      <c r="Q142" s="74"/>
      <c r="R142" s="74"/>
      <c r="S142" s="74"/>
    </row>
    <row r="143" spans="1:19" ht="18.75">
      <c r="A143" s="12"/>
      <c r="B143" s="13"/>
      <c r="C143" s="12"/>
      <c r="D143" s="14"/>
      <c r="E143" s="14"/>
      <c r="F143" s="14"/>
      <c r="G143" s="14"/>
      <c r="H143" s="14"/>
      <c r="I143" s="14"/>
      <c r="J143" s="14"/>
      <c r="K143" s="14"/>
      <c r="L143" s="74"/>
      <c r="M143" s="74"/>
      <c r="N143" s="74"/>
      <c r="O143" s="74"/>
      <c r="P143" s="74"/>
      <c r="Q143" s="74"/>
      <c r="R143" s="74"/>
      <c r="S143" s="74"/>
    </row>
    <row r="144" spans="1:19" ht="18.75">
      <c r="A144" s="12"/>
      <c r="B144" s="13"/>
      <c r="C144" s="12"/>
      <c r="D144" s="14"/>
      <c r="E144" s="14"/>
      <c r="F144" s="14"/>
      <c r="G144" s="14"/>
      <c r="H144" s="14"/>
      <c r="I144" s="14"/>
      <c r="J144" s="14"/>
      <c r="K144" s="14"/>
      <c r="L144" s="74"/>
      <c r="M144" s="74"/>
      <c r="N144" s="74"/>
      <c r="O144" s="74"/>
      <c r="P144" s="74"/>
      <c r="Q144" s="74"/>
      <c r="R144" s="74"/>
      <c r="S144" s="74"/>
    </row>
    <row r="145" spans="1:19" ht="18.75">
      <c r="A145" s="12"/>
      <c r="B145" s="13"/>
      <c r="C145" s="12"/>
      <c r="D145" s="14"/>
      <c r="E145" s="14"/>
      <c r="F145" s="14"/>
      <c r="G145" s="14"/>
      <c r="H145" s="14"/>
      <c r="I145" s="14"/>
      <c r="J145" s="14"/>
      <c r="K145" s="14"/>
      <c r="L145" s="74"/>
      <c r="M145" s="74"/>
      <c r="N145" s="74"/>
      <c r="O145" s="74"/>
      <c r="P145" s="74"/>
      <c r="Q145" s="74"/>
      <c r="R145" s="74"/>
      <c r="S145" s="74"/>
    </row>
    <row r="146" spans="1:19" ht="18.75">
      <c r="A146" s="12"/>
      <c r="B146" s="13"/>
      <c r="C146" s="12"/>
      <c r="D146" s="14"/>
      <c r="E146" s="14"/>
      <c r="F146" s="14"/>
      <c r="G146" s="14"/>
      <c r="H146" s="14"/>
      <c r="I146" s="14"/>
      <c r="J146" s="14"/>
      <c r="K146" s="14"/>
      <c r="L146" s="74"/>
      <c r="M146" s="74"/>
      <c r="N146" s="74"/>
      <c r="O146" s="74"/>
      <c r="P146" s="74"/>
      <c r="Q146" s="74"/>
      <c r="R146" s="74"/>
      <c r="S146" s="74"/>
    </row>
    <row r="147" spans="1:19" ht="18.75">
      <c r="A147" s="12"/>
      <c r="B147" s="13"/>
      <c r="C147" s="12"/>
      <c r="D147" s="14"/>
      <c r="E147" s="14"/>
      <c r="F147" s="14"/>
      <c r="G147" s="14"/>
      <c r="H147" s="14"/>
      <c r="I147" s="14"/>
      <c r="J147" s="14"/>
      <c r="K147" s="14"/>
      <c r="L147" s="74"/>
      <c r="M147" s="74"/>
      <c r="N147" s="74"/>
      <c r="O147" s="74"/>
      <c r="P147" s="74"/>
      <c r="Q147" s="74"/>
      <c r="R147" s="74"/>
      <c r="S147" s="74"/>
    </row>
    <row r="148" spans="1:19" ht="18.75">
      <c r="A148" s="12"/>
      <c r="B148" s="13"/>
      <c r="C148" s="12"/>
      <c r="D148" s="14"/>
      <c r="E148" s="14"/>
      <c r="F148" s="14"/>
      <c r="G148" s="14"/>
      <c r="H148" s="14"/>
      <c r="I148" s="14"/>
      <c r="J148" s="14"/>
      <c r="K148" s="14"/>
      <c r="L148" s="74"/>
      <c r="M148" s="74"/>
      <c r="N148" s="74"/>
      <c r="O148" s="74"/>
      <c r="P148" s="74"/>
      <c r="Q148" s="74"/>
      <c r="R148" s="74"/>
      <c r="S148" s="74"/>
    </row>
    <row r="149" spans="1:19" ht="18.75">
      <c r="A149" s="12"/>
      <c r="B149" s="13"/>
      <c r="C149" s="12"/>
      <c r="D149" s="14"/>
      <c r="E149" s="14"/>
      <c r="F149" s="14"/>
      <c r="G149" s="14"/>
      <c r="H149" s="14"/>
      <c r="I149" s="14"/>
      <c r="J149" s="14"/>
      <c r="K149" s="14"/>
      <c r="L149" s="74"/>
      <c r="M149" s="74"/>
      <c r="N149" s="74"/>
      <c r="O149" s="74"/>
      <c r="P149" s="74"/>
      <c r="Q149" s="74"/>
      <c r="R149" s="74"/>
      <c r="S149" s="74"/>
    </row>
    <row r="150" spans="1:19" ht="18.75">
      <c r="A150" s="12"/>
      <c r="B150" s="13"/>
      <c r="C150" s="12"/>
      <c r="D150" s="14"/>
      <c r="E150" s="14"/>
      <c r="F150" s="14"/>
      <c r="G150" s="14"/>
      <c r="H150" s="14"/>
      <c r="I150" s="14"/>
      <c r="J150" s="14"/>
      <c r="K150" s="14"/>
      <c r="L150" s="74"/>
      <c r="M150" s="74"/>
      <c r="N150" s="74"/>
      <c r="O150" s="74"/>
      <c r="P150" s="74"/>
      <c r="Q150" s="74"/>
      <c r="R150" s="74"/>
      <c r="S150" s="74"/>
    </row>
    <row r="151" spans="1:19" ht="18.75">
      <c r="A151" s="12"/>
      <c r="B151" s="13"/>
      <c r="C151" s="12"/>
      <c r="D151" s="14"/>
      <c r="E151" s="14"/>
      <c r="F151" s="14"/>
      <c r="G151" s="14"/>
      <c r="H151" s="14"/>
      <c r="I151" s="14"/>
      <c r="J151" s="14"/>
      <c r="K151" s="14"/>
      <c r="L151" s="74"/>
      <c r="M151" s="74"/>
      <c r="N151" s="74"/>
      <c r="O151" s="74"/>
      <c r="P151" s="74"/>
      <c r="Q151" s="74"/>
      <c r="R151" s="74"/>
      <c r="S151" s="74"/>
    </row>
    <row r="152" spans="1:19" ht="18.75">
      <c r="A152" s="12"/>
      <c r="B152" s="13"/>
      <c r="C152" s="12"/>
      <c r="D152" s="14"/>
      <c r="E152" s="14"/>
      <c r="F152" s="14"/>
      <c r="G152" s="14"/>
      <c r="H152" s="14"/>
      <c r="I152" s="14"/>
      <c r="J152" s="14"/>
      <c r="K152" s="14"/>
      <c r="L152" s="74"/>
      <c r="M152" s="74"/>
      <c r="N152" s="74"/>
      <c r="O152" s="74"/>
      <c r="P152" s="74"/>
      <c r="Q152" s="74"/>
      <c r="R152" s="74"/>
      <c r="S152" s="74"/>
    </row>
    <row r="153" spans="1:19" ht="18.75">
      <c r="A153" s="12"/>
      <c r="B153" s="13"/>
      <c r="C153" s="12"/>
      <c r="D153" s="14"/>
      <c r="E153" s="14"/>
      <c r="F153" s="14"/>
      <c r="G153" s="14"/>
      <c r="H153" s="14"/>
      <c r="I153" s="14"/>
      <c r="J153" s="14"/>
      <c r="K153" s="14"/>
      <c r="L153" s="74"/>
      <c r="M153" s="74"/>
      <c r="N153" s="74"/>
      <c r="O153" s="74"/>
      <c r="P153" s="74"/>
      <c r="Q153" s="74"/>
      <c r="R153" s="74"/>
      <c r="S153" s="74"/>
    </row>
    <row r="154" spans="1:19" ht="18.75">
      <c r="A154" s="12"/>
      <c r="B154" s="13"/>
      <c r="C154" s="12"/>
      <c r="D154" s="14"/>
      <c r="E154" s="14"/>
      <c r="F154" s="14"/>
      <c r="G154" s="14"/>
      <c r="H154" s="14"/>
      <c r="I154" s="14"/>
      <c r="J154" s="14"/>
      <c r="K154" s="14"/>
      <c r="L154" s="74"/>
      <c r="M154" s="74"/>
      <c r="N154" s="74"/>
      <c r="O154" s="74"/>
      <c r="P154" s="74"/>
      <c r="Q154" s="74"/>
      <c r="R154" s="74"/>
      <c r="S154" s="74"/>
    </row>
    <row r="155" spans="1:19" ht="18.75">
      <c r="A155" s="12"/>
      <c r="B155" s="13"/>
      <c r="C155" s="12"/>
      <c r="D155" s="14"/>
      <c r="E155" s="14"/>
      <c r="F155" s="14"/>
      <c r="G155" s="14"/>
      <c r="H155" s="14"/>
      <c r="I155" s="14"/>
      <c r="J155" s="14"/>
      <c r="K155" s="14"/>
      <c r="L155" s="74"/>
      <c r="M155" s="74"/>
      <c r="N155" s="74"/>
      <c r="O155" s="74"/>
      <c r="P155" s="74"/>
      <c r="Q155" s="74"/>
      <c r="R155" s="74"/>
      <c r="S155" s="74"/>
    </row>
    <row r="156" spans="1:19" ht="18.75">
      <c r="A156" s="12"/>
      <c r="B156" s="13"/>
      <c r="C156" s="12"/>
      <c r="D156" s="14"/>
      <c r="E156" s="14"/>
      <c r="F156" s="14"/>
      <c r="G156" s="14"/>
      <c r="H156" s="14"/>
      <c r="I156" s="14"/>
      <c r="J156" s="14"/>
      <c r="K156" s="14"/>
      <c r="L156" s="74"/>
      <c r="M156" s="74"/>
      <c r="N156" s="74"/>
      <c r="O156" s="74"/>
      <c r="P156" s="74"/>
      <c r="Q156" s="74"/>
      <c r="R156" s="74"/>
      <c r="S156" s="74"/>
    </row>
    <row r="157" spans="1:19" ht="18.75">
      <c r="A157" s="12"/>
      <c r="B157" s="13"/>
      <c r="C157" s="12"/>
      <c r="D157" s="14"/>
      <c r="E157" s="14"/>
      <c r="F157" s="14"/>
      <c r="G157" s="14"/>
      <c r="H157" s="14"/>
      <c r="I157" s="14"/>
      <c r="J157" s="14"/>
      <c r="K157" s="14"/>
      <c r="L157" s="74"/>
      <c r="M157" s="74"/>
      <c r="N157" s="74"/>
      <c r="O157" s="74"/>
      <c r="P157" s="74"/>
      <c r="Q157" s="74"/>
      <c r="R157" s="74"/>
      <c r="S157" s="74"/>
    </row>
    <row r="158" spans="1:19" ht="18.75">
      <c r="A158" s="12"/>
      <c r="B158" s="13"/>
      <c r="C158" s="12"/>
      <c r="D158" s="14"/>
      <c r="E158" s="14"/>
      <c r="F158" s="14"/>
      <c r="G158" s="14"/>
      <c r="H158" s="14"/>
      <c r="I158" s="14"/>
      <c r="J158" s="14"/>
      <c r="K158" s="14"/>
      <c r="L158" s="74"/>
      <c r="M158" s="74"/>
      <c r="N158" s="74"/>
      <c r="O158" s="74"/>
      <c r="P158" s="74"/>
      <c r="Q158" s="74"/>
      <c r="R158" s="74"/>
      <c r="S158" s="74"/>
    </row>
    <row r="159" spans="1:19" ht="18.75">
      <c r="A159" s="12"/>
      <c r="B159" s="13"/>
      <c r="C159" s="12"/>
      <c r="D159" s="14"/>
      <c r="E159" s="14"/>
      <c r="F159" s="14"/>
      <c r="G159" s="14"/>
      <c r="H159" s="14"/>
      <c r="I159" s="14"/>
      <c r="J159" s="14"/>
      <c r="K159" s="14"/>
      <c r="L159" s="74"/>
      <c r="M159" s="74"/>
      <c r="N159" s="74"/>
      <c r="O159" s="74"/>
      <c r="P159" s="74"/>
      <c r="Q159" s="74"/>
      <c r="R159" s="74"/>
      <c r="S159" s="74"/>
    </row>
    <row r="160" spans="1:19" ht="18.75">
      <c r="A160" s="12"/>
      <c r="B160" s="13"/>
      <c r="C160" s="12"/>
      <c r="D160" s="14"/>
      <c r="E160" s="14"/>
      <c r="F160" s="14"/>
      <c r="G160" s="14"/>
      <c r="H160" s="14"/>
      <c r="I160" s="14"/>
      <c r="J160" s="14"/>
      <c r="K160" s="14"/>
      <c r="L160" s="74"/>
      <c r="M160" s="74"/>
      <c r="N160" s="74"/>
      <c r="O160" s="74"/>
      <c r="P160" s="74"/>
      <c r="Q160" s="74"/>
      <c r="R160" s="74"/>
      <c r="S160" s="74"/>
    </row>
    <row r="161" spans="1:19" ht="18.75">
      <c r="A161" s="12"/>
      <c r="B161" s="13"/>
      <c r="C161" s="12"/>
      <c r="D161" s="14"/>
      <c r="E161" s="14"/>
      <c r="F161" s="14"/>
      <c r="G161" s="14"/>
      <c r="H161" s="14"/>
      <c r="I161" s="14"/>
      <c r="J161" s="14"/>
      <c r="K161" s="14"/>
      <c r="L161" s="74"/>
      <c r="M161" s="74"/>
      <c r="N161" s="74"/>
      <c r="O161" s="74"/>
      <c r="P161" s="74"/>
      <c r="Q161" s="74"/>
      <c r="R161" s="74"/>
      <c r="S161" s="74"/>
    </row>
    <row r="162" spans="1:19" ht="18.75">
      <c r="A162" s="12"/>
      <c r="B162" s="13"/>
      <c r="C162" s="12"/>
      <c r="D162" s="14"/>
      <c r="E162" s="14"/>
      <c r="F162" s="14"/>
      <c r="G162" s="14"/>
      <c r="H162" s="14"/>
      <c r="I162" s="14"/>
      <c r="J162" s="14"/>
      <c r="K162" s="14"/>
      <c r="L162" s="74"/>
      <c r="M162" s="74"/>
      <c r="N162" s="74"/>
      <c r="O162" s="74"/>
      <c r="P162" s="74"/>
      <c r="Q162" s="74"/>
      <c r="R162" s="74"/>
      <c r="S162" s="74"/>
    </row>
    <row r="163" spans="1:19" ht="18.75">
      <c r="A163" s="12"/>
      <c r="B163" s="13"/>
      <c r="C163" s="12"/>
      <c r="D163" s="14"/>
      <c r="E163" s="14"/>
      <c r="F163" s="14"/>
      <c r="G163" s="14"/>
      <c r="H163" s="14"/>
      <c r="I163" s="14"/>
      <c r="J163" s="14"/>
      <c r="K163" s="14"/>
      <c r="L163" s="74"/>
      <c r="M163" s="74"/>
      <c r="N163" s="74"/>
      <c r="O163" s="74"/>
      <c r="P163" s="74"/>
      <c r="Q163" s="74"/>
      <c r="R163" s="74"/>
      <c r="S163" s="74"/>
    </row>
    <row r="164" spans="1:19" ht="18.75">
      <c r="A164" s="12"/>
      <c r="B164" s="13"/>
      <c r="C164" s="12"/>
      <c r="D164" s="14"/>
      <c r="E164" s="14"/>
      <c r="F164" s="14"/>
      <c r="G164" s="14"/>
      <c r="H164" s="14"/>
      <c r="I164" s="14"/>
      <c r="J164" s="14"/>
      <c r="K164" s="14"/>
      <c r="L164" s="74"/>
      <c r="M164" s="74"/>
      <c r="N164" s="74"/>
      <c r="O164" s="74"/>
      <c r="P164" s="74"/>
      <c r="Q164" s="74"/>
      <c r="R164" s="74"/>
      <c r="S164" s="74"/>
    </row>
    <row r="165" spans="1:19" ht="18.75">
      <c r="A165" s="12"/>
      <c r="B165" s="13"/>
      <c r="C165" s="12"/>
      <c r="D165" s="14"/>
      <c r="E165" s="14"/>
      <c r="F165" s="14"/>
      <c r="G165" s="14"/>
      <c r="H165" s="14"/>
      <c r="I165" s="14"/>
      <c r="J165" s="14"/>
      <c r="K165" s="14"/>
      <c r="L165" s="74"/>
      <c r="M165" s="74"/>
      <c r="N165" s="74"/>
      <c r="O165" s="74"/>
      <c r="P165" s="74"/>
      <c r="Q165" s="74"/>
      <c r="R165" s="74"/>
      <c r="S165" s="74"/>
    </row>
    <row r="166" spans="1:19" ht="18.75">
      <c r="A166" s="12"/>
      <c r="B166" s="13"/>
      <c r="C166" s="12"/>
      <c r="D166" s="14"/>
      <c r="E166" s="14"/>
      <c r="F166" s="14"/>
      <c r="G166" s="14"/>
      <c r="H166" s="14"/>
      <c r="I166" s="14"/>
      <c r="J166" s="14"/>
      <c r="K166" s="14"/>
      <c r="L166" s="74"/>
      <c r="M166" s="74"/>
      <c r="N166" s="74"/>
      <c r="O166" s="74"/>
      <c r="P166" s="74"/>
      <c r="Q166" s="74"/>
      <c r="R166" s="74"/>
      <c r="S166" s="74"/>
    </row>
    <row r="167" spans="1:19" ht="18.75">
      <c r="A167" s="12"/>
      <c r="B167" s="13"/>
      <c r="C167" s="12"/>
      <c r="D167" s="14"/>
      <c r="E167" s="14"/>
      <c r="F167" s="14"/>
      <c r="G167" s="14"/>
      <c r="H167" s="14"/>
      <c r="I167" s="14"/>
      <c r="J167" s="14"/>
      <c r="K167" s="14"/>
      <c r="L167" s="74"/>
      <c r="M167" s="74"/>
      <c r="N167" s="74"/>
      <c r="O167" s="74"/>
      <c r="P167" s="74"/>
      <c r="Q167" s="74"/>
      <c r="R167" s="74"/>
      <c r="S167" s="74"/>
    </row>
    <row r="168" spans="1:19" ht="18.75">
      <c r="A168" s="12"/>
      <c r="B168" s="13"/>
      <c r="C168" s="12"/>
      <c r="D168" s="14"/>
      <c r="E168" s="14"/>
      <c r="F168" s="14"/>
      <c r="G168" s="14"/>
      <c r="H168" s="14"/>
      <c r="I168" s="14"/>
      <c r="J168" s="14"/>
      <c r="K168" s="14"/>
      <c r="L168" s="74"/>
      <c r="M168" s="74"/>
      <c r="N168" s="74"/>
      <c r="O168" s="74"/>
      <c r="P168" s="74"/>
      <c r="Q168" s="74"/>
      <c r="R168" s="74"/>
      <c r="S168" s="74"/>
    </row>
    <row r="169" spans="1:19" ht="18.75">
      <c r="A169" s="12"/>
      <c r="B169" s="13"/>
      <c r="C169" s="12"/>
      <c r="D169" s="14"/>
      <c r="E169" s="14"/>
      <c r="F169" s="14"/>
      <c r="G169" s="14"/>
      <c r="H169" s="14"/>
      <c r="I169" s="14"/>
      <c r="J169" s="14"/>
      <c r="K169" s="14"/>
      <c r="L169" s="74"/>
      <c r="M169" s="74"/>
      <c r="N169" s="74"/>
      <c r="O169" s="74"/>
      <c r="P169" s="74"/>
      <c r="Q169" s="74"/>
      <c r="R169" s="74"/>
      <c r="S169" s="74"/>
    </row>
    <row r="170" spans="1:19" ht="18.75">
      <c r="A170" s="12"/>
      <c r="B170" s="13"/>
      <c r="C170" s="12"/>
      <c r="D170" s="14"/>
      <c r="E170" s="14"/>
      <c r="F170" s="14"/>
      <c r="G170" s="14"/>
      <c r="H170" s="14"/>
      <c r="I170" s="14"/>
      <c r="J170" s="14"/>
      <c r="K170" s="14"/>
      <c r="L170" s="74"/>
      <c r="M170" s="74"/>
      <c r="N170" s="74"/>
      <c r="O170" s="74"/>
      <c r="P170" s="74"/>
      <c r="Q170" s="74"/>
      <c r="R170" s="74"/>
      <c r="S170" s="74"/>
    </row>
    <row r="171" spans="1:19" ht="18.75">
      <c r="A171" s="12"/>
      <c r="B171" s="13"/>
      <c r="C171" s="12"/>
      <c r="D171" s="14"/>
      <c r="E171" s="14"/>
      <c r="F171" s="14"/>
      <c r="G171" s="14"/>
      <c r="H171" s="14"/>
      <c r="I171" s="14"/>
      <c r="J171" s="14"/>
      <c r="K171" s="14"/>
      <c r="L171" s="74"/>
      <c r="M171" s="74"/>
      <c r="N171" s="74"/>
      <c r="O171" s="74"/>
      <c r="P171" s="74"/>
      <c r="Q171" s="74"/>
      <c r="R171" s="74"/>
      <c r="S171" s="74"/>
    </row>
    <row r="172" spans="1:19" ht="18.75">
      <c r="A172" s="12"/>
      <c r="B172" s="13"/>
      <c r="C172" s="12"/>
      <c r="D172" s="14"/>
      <c r="E172" s="14"/>
      <c r="F172" s="14"/>
      <c r="G172" s="14"/>
      <c r="H172" s="14"/>
      <c r="I172" s="14"/>
      <c r="J172" s="14"/>
      <c r="K172" s="14"/>
      <c r="L172" s="74"/>
      <c r="M172" s="74"/>
      <c r="N172" s="74"/>
      <c r="O172" s="74"/>
      <c r="P172" s="74"/>
      <c r="Q172" s="74"/>
      <c r="R172" s="74"/>
      <c r="S172" s="74"/>
    </row>
    <row r="173" spans="1:19" ht="18.75">
      <c r="A173" s="12"/>
      <c r="B173" s="13"/>
      <c r="C173" s="12"/>
      <c r="D173" s="14"/>
      <c r="E173" s="14"/>
      <c r="F173" s="14"/>
      <c r="G173" s="14"/>
      <c r="H173" s="14"/>
      <c r="I173" s="14"/>
      <c r="J173" s="14"/>
      <c r="K173" s="14"/>
      <c r="L173" s="74"/>
      <c r="M173" s="74"/>
      <c r="N173" s="74"/>
      <c r="O173" s="74"/>
      <c r="P173" s="74"/>
      <c r="Q173" s="74"/>
      <c r="R173" s="74"/>
      <c r="S173" s="74"/>
    </row>
    <row r="174" spans="1:19" ht="18.75">
      <c r="A174" s="12"/>
      <c r="B174" s="13"/>
      <c r="C174" s="12"/>
      <c r="D174" s="14"/>
      <c r="E174" s="14"/>
      <c r="F174" s="14"/>
      <c r="G174" s="14"/>
      <c r="H174" s="14"/>
      <c r="I174" s="14"/>
      <c r="J174" s="14"/>
      <c r="K174" s="14"/>
      <c r="L174" s="74"/>
      <c r="M174" s="74"/>
      <c r="N174" s="74"/>
      <c r="O174" s="74"/>
      <c r="P174" s="74"/>
      <c r="Q174" s="74"/>
      <c r="R174" s="74"/>
      <c r="S174" s="74"/>
    </row>
    <row r="175" spans="1:19" ht="18.75">
      <c r="A175" s="12"/>
      <c r="B175" s="13"/>
      <c r="C175" s="12"/>
      <c r="D175" s="14"/>
      <c r="E175" s="14"/>
      <c r="F175" s="14"/>
      <c r="G175" s="14"/>
      <c r="H175" s="14"/>
      <c r="I175" s="14"/>
      <c r="J175" s="14"/>
      <c r="K175" s="14"/>
      <c r="L175" s="74"/>
      <c r="M175" s="74"/>
      <c r="N175" s="74"/>
      <c r="O175" s="74"/>
      <c r="P175" s="74"/>
      <c r="Q175" s="74"/>
      <c r="R175" s="74"/>
      <c r="S175" s="74"/>
    </row>
    <row r="176" spans="1:19" ht="18.75">
      <c r="A176" s="12"/>
      <c r="B176" s="13"/>
      <c r="C176" s="12"/>
      <c r="D176" s="14"/>
      <c r="E176" s="14"/>
      <c r="F176" s="14"/>
      <c r="G176" s="14"/>
      <c r="H176" s="14"/>
      <c r="I176" s="14"/>
      <c r="J176" s="14"/>
      <c r="K176" s="14"/>
      <c r="L176" s="74"/>
      <c r="M176" s="74"/>
      <c r="N176" s="74"/>
      <c r="O176" s="74"/>
      <c r="P176" s="74"/>
      <c r="Q176" s="74"/>
      <c r="R176" s="74"/>
      <c r="S176" s="74"/>
    </row>
    <row r="177" spans="1:19" ht="18.75">
      <c r="A177" s="12"/>
      <c r="B177" s="13"/>
      <c r="C177" s="12"/>
      <c r="D177" s="14"/>
      <c r="E177" s="14"/>
      <c r="F177" s="14"/>
      <c r="G177" s="14"/>
      <c r="H177" s="14"/>
      <c r="I177" s="14"/>
      <c r="J177" s="14"/>
      <c r="K177" s="14"/>
      <c r="L177" s="74"/>
      <c r="M177" s="74"/>
      <c r="N177" s="74"/>
      <c r="O177" s="74"/>
      <c r="P177" s="74"/>
      <c r="Q177" s="74"/>
      <c r="R177" s="74"/>
      <c r="S177" s="74"/>
    </row>
    <row r="178" spans="1:19" ht="18.75">
      <c r="A178" s="12"/>
      <c r="B178" s="13"/>
      <c r="C178" s="12"/>
      <c r="D178" s="14"/>
      <c r="E178" s="14"/>
      <c r="F178" s="14"/>
      <c r="G178" s="14"/>
      <c r="H178" s="14"/>
      <c r="I178" s="14"/>
      <c r="J178" s="14"/>
      <c r="K178" s="14"/>
      <c r="L178" s="74"/>
      <c r="M178" s="74"/>
      <c r="N178" s="74"/>
      <c r="O178" s="74"/>
      <c r="P178" s="74"/>
      <c r="Q178" s="74"/>
      <c r="R178" s="74"/>
      <c r="S178" s="74"/>
    </row>
    <row r="179" spans="1:19" ht="18.75">
      <c r="A179" s="12"/>
      <c r="B179" s="13"/>
      <c r="C179" s="12"/>
      <c r="D179" s="14"/>
      <c r="E179" s="14"/>
      <c r="F179" s="14"/>
      <c r="G179" s="14"/>
      <c r="H179" s="14"/>
      <c r="I179" s="14"/>
      <c r="J179" s="14"/>
      <c r="K179" s="14"/>
      <c r="L179" s="74"/>
      <c r="M179" s="74"/>
      <c r="N179" s="74"/>
      <c r="O179" s="74"/>
      <c r="P179" s="74"/>
      <c r="Q179" s="74"/>
      <c r="R179" s="74"/>
      <c r="S179" s="74"/>
    </row>
    <row r="180" spans="1:19" ht="18.75">
      <c r="A180" s="12"/>
      <c r="B180" s="13"/>
      <c r="C180" s="12"/>
      <c r="D180" s="14"/>
      <c r="E180" s="14"/>
      <c r="F180" s="14"/>
      <c r="G180" s="14"/>
      <c r="H180" s="14"/>
      <c r="I180" s="14"/>
      <c r="J180" s="14"/>
      <c r="K180" s="14"/>
      <c r="L180" s="74"/>
      <c r="M180" s="74"/>
      <c r="N180" s="74"/>
      <c r="O180" s="74"/>
      <c r="P180" s="74"/>
      <c r="Q180" s="74"/>
      <c r="R180" s="74"/>
      <c r="S180" s="74"/>
    </row>
    <row r="181" spans="1:19" ht="18.75">
      <c r="A181" s="12"/>
      <c r="B181" s="13"/>
      <c r="C181" s="12"/>
      <c r="D181" s="14"/>
      <c r="E181" s="14"/>
      <c r="F181" s="14"/>
      <c r="G181" s="14"/>
      <c r="H181" s="14"/>
      <c r="I181" s="14"/>
      <c r="J181" s="14"/>
      <c r="K181" s="14"/>
      <c r="L181" s="74"/>
      <c r="M181" s="74"/>
      <c r="N181" s="74"/>
      <c r="O181" s="74"/>
      <c r="P181" s="74"/>
      <c r="Q181" s="74"/>
      <c r="R181" s="74"/>
      <c r="S181" s="74"/>
    </row>
    <row r="182" spans="1:19" ht="18.75">
      <c r="A182" s="12"/>
      <c r="B182" s="13"/>
      <c r="C182" s="12"/>
      <c r="D182" s="14"/>
      <c r="E182" s="14"/>
      <c r="F182" s="14"/>
      <c r="G182" s="14"/>
      <c r="H182" s="14"/>
      <c r="I182" s="14"/>
      <c r="J182" s="14"/>
      <c r="K182" s="14"/>
      <c r="L182" s="74"/>
      <c r="M182" s="74"/>
      <c r="N182" s="74"/>
      <c r="O182" s="74"/>
      <c r="P182" s="74"/>
      <c r="Q182" s="74"/>
      <c r="R182" s="74"/>
      <c r="S182" s="74"/>
    </row>
    <row r="183" spans="1:19" ht="18.75">
      <c r="A183" s="12"/>
      <c r="B183" s="13"/>
      <c r="C183" s="12"/>
      <c r="D183" s="14"/>
      <c r="E183" s="14"/>
      <c r="F183" s="14"/>
      <c r="G183" s="14"/>
      <c r="H183" s="14"/>
      <c r="I183" s="14"/>
      <c r="J183" s="14"/>
      <c r="K183" s="14"/>
      <c r="L183" s="74"/>
      <c r="M183" s="74"/>
      <c r="N183" s="74"/>
      <c r="O183" s="74"/>
      <c r="P183" s="74"/>
      <c r="Q183" s="74"/>
      <c r="R183" s="74"/>
      <c r="S183" s="74"/>
    </row>
    <row r="184" spans="1:19" ht="18.75">
      <c r="A184" s="12"/>
      <c r="B184" s="13"/>
      <c r="C184" s="12"/>
      <c r="D184" s="14"/>
      <c r="E184" s="14"/>
      <c r="F184" s="14"/>
      <c r="G184" s="14"/>
      <c r="H184" s="14"/>
      <c r="I184" s="14"/>
      <c r="J184" s="14"/>
      <c r="K184" s="14"/>
      <c r="L184" s="74"/>
      <c r="M184" s="74"/>
      <c r="N184" s="74"/>
      <c r="O184" s="74"/>
      <c r="P184" s="74"/>
      <c r="Q184" s="74"/>
      <c r="R184" s="74"/>
      <c r="S184" s="74"/>
    </row>
    <row r="185" spans="1:19" ht="18.75">
      <c r="A185" s="12"/>
      <c r="B185" s="13"/>
      <c r="C185" s="12"/>
      <c r="D185" s="14"/>
      <c r="E185" s="14"/>
      <c r="F185" s="14"/>
      <c r="G185" s="14"/>
      <c r="H185" s="14"/>
      <c r="I185" s="14"/>
      <c r="J185" s="14"/>
      <c r="K185" s="14"/>
      <c r="L185" s="74"/>
      <c r="M185" s="74"/>
      <c r="N185" s="74"/>
      <c r="O185" s="74"/>
      <c r="P185" s="74"/>
      <c r="Q185" s="74"/>
      <c r="R185" s="74"/>
      <c r="S185" s="74"/>
    </row>
    <row r="186" spans="1:19" ht="18.75">
      <c r="A186" s="12"/>
      <c r="B186" s="13"/>
      <c r="C186" s="12"/>
      <c r="D186" s="14"/>
      <c r="E186" s="14"/>
      <c r="F186" s="14"/>
      <c r="G186" s="14"/>
      <c r="H186" s="14"/>
      <c r="I186" s="14"/>
      <c r="J186" s="14"/>
      <c r="K186" s="14"/>
      <c r="L186" s="74"/>
      <c r="M186" s="74"/>
      <c r="N186" s="74"/>
      <c r="O186" s="74"/>
      <c r="P186" s="74"/>
      <c r="Q186" s="74"/>
      <c r="R186" s="74"/>
      <c r="S186" s="74"/>
    </row>
    <row r="187" spans="1:19" ht="18.75">
      <c r="A187" s="12"/>
      <c r="B187" s="13"/>
      <c r="C187" s="12"/>
      <c r="D187" s="14"/>
      <c r="E187" s="14"/>
      <c r="F187" s="14"/>
      <c r="G187" s="14"/>
      <c r="H187" s="14"/>
      <c r="I187" s="14"/>
      <c r="J187" s="14"/>
      <c r="K187" s="14"/>
      <c r="L187" s="74"/>
      <c r="M187" s="74"/>
      <c r="N187" s="74"/>
      <c r="O187" s="74"/>
      <c r="P187" s="74"/>
      <c r="Q187" s="74"/>
      <c r="R187" s="74"/>
      <c r="S187" s="74"/>
    </row>
    <row r="188" spans="1:19" ht="18.75">
      <c r="A188" s="12"/>
      <c r="B188" s="13"/>
      <c r="C188" s="12"/>
      <c r="D188" s="14"/>
      <c r="E188" s="14"/>
      <c r="F188" s="14"/>
      <c r="G188" s="14"/>
      <c r="H188" s="14"/>
      <c r="I188" s="14"/>
      <c r="J188" s="14"/>
      <c r="K188" s="14"/>
      <c r="L188" s="74"/>
      <c r="M188" s="74"/>
      <c r="N188" s="74"/>
      <c r="O188" s="74"/>
      <c r="P188" s="74"/>
      <c r="Q188" s="74"/>
      <c r="R188" s="74"/>
      <c r="S188" s="74"/>
    </row>
    <row r="189" spans="1:19" ht="18.75">
      <c r="A189" s="12"/>
      <c r="B189" s="13"/>
      <c r="C189" s="12"/>
      <c r="D189" s="14"/>
      <c r="E189" s="14"/>
      <c r="F189" s="14"/>
      <c r="G189" s="14"/>
      <c r="H189" s="14"/>
      <c r="I189" s="14"/>
      <c r="J189" s="14"/>
      <c r="K189" s="14"/>
      <c r="L189" s="74"/>
      <c r="M189" s="74"/>
      <c r="N189" s="74"/>
      <c r="O189" s="74"/>
      <c r="P189" s="74"/>
      <c r="Q189" s="74"/>
      <c r="R189" s="74"/>
      <c r="S189" s="74"/>
    </row>
    <row r="190" spans="1:19" ht="18.75">
      <c r="A190" s="12"/>
      <c r="B190" s="13"/>
      <c r="C190" s="12"/>
      <c r="D190" s="14"/>
      <c r="E190" s="14"/>
      <c r="F190" s="14"/>
      <c r="G190" s="14"/>
      <c r="H190" s="14"/>
      <c r="I190" s="14"/>
      <c r="J190" s="14"/>
      <c r="K190" s="14"/>
      <c r="L190" s="74"/>
      <c r="M190" s="74"/>
      <c r="N190" s="74"/>
      <c r="O190" s="74"/>
      <c r="P190" s="74"/>
      <c r="Q190" s="74"/>
      <c r="R190" s="74"/>
      <c r="S190" s="74"/>
    </row>
    <row r="191" spans="1:19" ht="18.75">
      <c r="A191" s="12"/>
      <c r="B191" s="13"/>
      <c r="C191" s="12"/>
      <c r="D191" s="14"/>
      <c r="E191" s="14"/>
      <c r="F191" s="14"/>
      <c r="G191" s="14"/>
      <c r="H191" s="14"/>
      <c r="I191" s="14"/>
      <c r="J191" s="14"/>
      <c r="K191" s="14"/>
      <c r="L191" s="74"/>
      <c r="M191" s="74"/>
      <c r="N191" s="74"/>
      <c r="O191" s="74"/>
      <c r="P191" s="74"/>
      <c r="Q191" s="74"/>
      <c r="R191" s="74"/>
      <c r="S191" s="74"/>
    </row>
    <row r="192" spans="1:19" ht="18.75">
      <c r="A192" s="12"/>
      <c r="B192" s="13"/>
      <c r="C192" s="12"/>
      <c r="D192" s="14"/>
      <c r="E192" s="14"/>
      <c r="F192" s="14"/>
      <c r="G192" s="14"/>
      <c r="H192" s="14"/>
      <c r="I192" s="14"/>
      <c r="J192" s="14"/>
      <c r="K192" s="14"/>
      <c r="L192" s="74"/>
      <c r="M192" s="74"/>
      <c r="N192" s="74"/>
      <c r="O192" s="74"/>
      <c r="P192" s="74"/>
      <c r="Q192" s="74"/>
      <c r="R192" s="74"/>
      <c r="S192" s="74"/>
    </row>
    <row r="193" spans="1:19" ht="18.75">
      <c r="A193" s="12"/>
      <c r="B193" s="13"/>
      <c r="C193" s="12"/>
      <c r="D193" s="14"/>
      <c r="E193" s="14"/>
      <c r="F193" s="14"/>
      <c r="G193" s="14"/>
      <c r="H193" s="14"/>
      <c r="I193" s="14"/>
      <c r="J193" s="14"/>
      <c r="K193" s="14"/>
      <c r="L193" s="74"/>
      <c r="M193" s="74"/>
      <c r="N193" s="74"/>
      <c r="O193" s="74"/>
      <c r="P193" s="74"/>
      <c r="Q193" s="74"/>
      <c r="R193" s="74"/>
      <c r="S193" s="74"/>
    </row>
    <row r="194" spans="1:19" ht="18.75">
      <c r="A194" s="12"/>
      <c r="B194" s="13"/>
      <c r="C194" s="12"/>
      <c r="D194" s="14"/>
      <c r="E194" s="14"/>
      <c r="F194" s="14"/>
      <c r="G194" s="14"/>
      <c r="H194" s="14"/>
      <c r="I194" s="14"/>
      <c r="J194" s="14"/>
      <c r="K194" s="14"/>
      <c r="L194" s="74"/>
      <c r="M194" s="74"/>
      <c r="N194" s="74"/>
      <c r="O194" s="74"/>
      <c r="P194" s="74"/>
      <c r="Q194" s="74"/>
      <c r="R194" s="74"/>
      <c r="S194" s="74"/>
    </row>
    <row r="195" spans="1:19" ht="18.75">
      <c r="A195" s="12"/>
      <c r="B195" s="13"/>
      <c r="C195" s="12"/>
      <c r="D195" s="14"/>
      <c r="E195" s="14"/>
      <c r="F195" s="14"/>
      <c r="G195" s="14"/>
      <c r="H195" s="14"/>
      <c r="I195" s="14"/>
      <c r="J195" s="14"/>
      <c r="K195" s="14"/>
      <c r="L195" s="74"/>
      <c r="M195" s="74"/>
      <c r="N195" s="74"/>
      <c r="O195" s="74"/>
      <c r="P195" s="74"/>
      <c r="Q195" s="74"/>
      <c r="R195" s="74"/>
      <c r="S195" s="74"/>
    </row>
    <row r="196" spans="1:19" ht="18.75">
      <c r="A196" s="12"/>
      <c r="B196" s="13"/>
      <c r="C196" s="12"/>
      <c r="D196" s="14"/>
      <c r="E196" s="14"/>
      <c r="F196" s="14"/>
      <c r="G196" s="14"/>
      <c r="H196" s="14"/>
      <c r="I196" s="14"/>
      <c r="J196" s="14"/>
      <c r="K196" s="14"/>
      <c r="L196" s="74"/>
      <c r="M196" s="74"/>
      <c r="N196" s="74"/>
      <c r="O196" s="74"/>
      <c r="P196" s="74"/>
      <c r="Q196" s="74"/>
      <c r="R196" s="74"/>
      <c r="S196" s="74"/>
    </row>
    <row r="197" spans="1:19" ht="18.75">
      <c r="A197" s="12"/>
      <c r="B197" s="13"/>
      <c r="C197" s="12"/>
      <c r="D197" s="14"/>
      <c r="E197" s="14"/>
      <c r="F197" s="14"/>
      <c r="G197" s="14"/>
      <c r="H197" s="14"/>
      <c r="I197" s="14"/>
      <c r="J197" s="14"/>
      <c r="K197" s="14"/>
      <c r="L197" s="74"/>
      <c r="M197" s="74"/>
      <c r="N197" s="74"/>
      <c r="O197" s="74"/>
      <c r="P197" s="74"/>
      <c r="Q197" s="74"/>
      <c r="R197" s="74"/>
      <c r="S197" s="74"/>
    </row>
    <row r="198" spans="1:19" ht="18.75">
      <c r="A198" s="12"/>
      <c r="B198" s="13"/>
      <c r="C198" s="12"/>
      <c r="D198" s="14"/>
      <c r="E198" s="14"/>
      <c r="F198" s="14"/>
      <c r="G198" s="14"/>
      <c r="H198" s="14"/>
      <c r="I198" s="14"/>
      <c r="J198" s="14"/>
      <c r="K198" s="14"/>
      <c r="L198" s="74"/>
      <c r="M198" s="74"/>
      <c r="N198" s="74"/>
      <c r="O198" s="74"/>
      <c r="P198" s="74"/>
      <c r="Q198" s="74"/>
      <c r="R198" s="74"/>
      <c r="S198" s="74"/>
    </row>
    <row r="199" spans="1:19" ht="18.75">
      <c r="A199" s="12"/>
      <c r="B199" s="13"/>
      <c r="C199" s="12"/>
      <c r="D199" s="14"/>
      <c r="E199" s="14"/>
      <c r="F199" s="14"/>
      <c r="G199" s="14"/>
      <c r="H199" s="14"/>
      <c r="I199" s="14"/>
      <c r="J199" s="14"/>
      <c r="K199" s="14"/>
      <c r="L199" s="74"/>
      <c r="M199" s="74"/>
      <c r="N199" s="74"/>
      <c r="O199" s="74"/>
      <c r="P199" s="74"/>
      <c r="Q199" s="74"/>
      <c r="R199" s="74"/>
      <c r="S199" s="74"/>
    </row>
    <row r="200" spans="1:19" ht="18.75">
      <c r="A200" s="12"/>
      <c r="B200" s="13"/>
      <c r="C200" s="12"/>
      <c r="D200" s="14"/>
      <c r="E200" s="14"/>
      <c r="F200" s="14"/>
      <c r="G200" s="14"/>
      <c r="H200" s="14"/>
      <c r="I200" s="14"/>
      <c r="J200" s="14"/>
      <c r="K200" s="14"/>
      <c r="L200" s="74"/>
      <c r="M200" s="74"/>
      <c r="N200" s="74"/>
      <c r="O200" s="74"/>
      <c r="P200" s="74"/>
      <c r="Q200" s="74"/>
      <c r="R200" s="74"/>
      <c r="S200" s="74"/>
    </row>
    <row r="201" spans="1:19" ht="18.75">
      <c r="A201" s="12"/>
      <c r="B201" s="13"/>
      <c r="C201" s="12"/>
      <c r="D201" s="14"/>
      <c r="E201" s="14"/>
      <c r="F201" s="14"/>
      <c r="G201" s="14"/>
      <c r="H201" s="14"/>
      <c r="I201" s="14"/>
      <c r="J201" s="14"/>
      <c r="K201" s="14"/>
      <c r="L201" s="74"/>
      <c r="M201" s="74"/>
      <c r="N201" s="74"/>
      <c r="O201" s="74"/>
      <c r="P201" s="74"/>
      <c r="Q201" s="74"/>
      <c r="R201" s="74"/>
      <c r="S201" s="74"/>
    </row>
    <row r="202" spans="1:19" ht="18.75">
      <c r="A202" s="12"/>
      <c r="B202" s="13"/>
      <c r="C202" s="12"/>
      <c r="D202" s="14"/>
      <c r="E202" s="14"/>
      <c r="F202" s="14"/>
      <c r="G202" s="14"/>
      <c r="H202" s="14"/>
      <c r="I202" s="14"/>
      <c r="J202" s="14"/>
      <c r="K202" s="14"/>
      <c r="L202" s="74"/>
      <c r="M202" s="74"/>
      <c r="N202" s="74"/>
      <c r="O202" s="74"/>
      <c r="P202" s="74"/>
      <c r="Q202" s="74"/>
      <c r="R202" s="74"/>
      <c r="S202" s="74"/>
    </row>
    <row r="203" spans="1:19" ht="18.75">
      <c r="A203" s="12"/>
      <c r="B203" s="13"/>
      <c r="C203" s="12"/>
      <c r="D203" s="14"/>
      <c r="E203" s="14"/>
      <c r="F203" s="14"/>
      <c r="G203" s="14"/>
      <c r="H203" s="14"/>
      <c r="I203" s="14"/>
      <c r="J203" s="14"/>
      <c r="K203" s="14"/>
      <c r="L203" s="74"/>
      <c r="M203" s="74"/>
      <c r="N203" s="74"/>
      <c r="O203" s="74"/>
      <c r="P203" s="74"/>
      <c r="Q203" s="74"/>
      <c r="R203" s="74"/>
      <c r="S203" s="74"/>
    </row>
    <row r="204" spans="1:19" ht="18.75">
      <c r="A204" s="12"/>
      <c r="B204" s="13"/>
      <c r="C204" s="12"/>
      <c r="D204" s="14"/>
      <c r="E204" s="14"/>
      <c r="F204" s="14"/>
      <c r="G204" s="14"/>
      <c r="H204" s="14"/>
      <c r="I204" s="14"/>
      <c r="J204" s="14"/>
      <c r="K204" s="14"/>
      <c r="L204" s="74"/>
      <c r="M204" s="74"/>
      <c r="N204" s="74"/>
      <c r="O204" s="74"/>
      <c r="P204" s="74"/>
      <c r="Q204" s="74"/>
      <c r="R204" s="74"/>
      <c r="S204" s="74"/>
    </row>
    <row r="205" spans="1:19" ht="18.75">
      <c r="A205" s="12"/>
      <c r="B205" s="13"/>
      <c r="C205" s="12"/>
      <c r="D205" s="14"/>
      <c r="E205" s="14"/>
      <c r="F205" s="14"/>
      <c r="G205" s="14"/>
      <c r="H205" s="14"/>
      <c r="I205" s="14"/>
      <c r="J205" s="14"/>
      <c r="K205" s="14"/>
      <c r="L205" s="74"/>
      <c r="M205" s="74"/>
      <c r="N205" s="74"/>
      <c r="O205" s="74"/>
      <c r="P205" s="74"/>
      <c r="Q205" s="74"/>
      <c r="R205" s="74"/>
      <c r="S205" s="74"/>
    </row>
    <row r="206" spans="1:19" ht="18.75">
      <c r="A206" s="12"/>
      <c r="B206" s="13"/>
      <c r="C206" s="12"/>
      <c r="D206" s="14"/>
      <c r="E206" s="14"/>
      <c r="F206" s="14"/>
      <c r="G206" s="14"/>
      <c r="H206" s="14"/>
      <c r="I206" s="14"/>
      <c r="J206" s="14"/>
      <c r="K206" s="14"/>
      <c r="L206" s="74"/>
      <c r="M206" s="74"/>
      <c r="N206" s="74"/>
      <c r="O206" s="74"/>
      <c r="P206" s="74"/>
      <c r="Q206" s="74"/>
      <c r="R206" s="74"/>
      <c r="S206" s="74"/>
    </row>
    <row r="207" spans="1:19" ht="18.75">
      <c r="A207" s="12"/>
      <c r="B207" s="13"/>
      <c r="C207" s="12"/>
      <c r="D207" s="14"/>
      <c r="E207" s="14"/>
      <c r="F207" s="14"/>
      <c r="G207" s="14"/>
      <c r="H207" s="14"/>
      <c r="I207" s="14"/>
      <c r="J207" s="14"/>
      <c r="K207" s="14"/>
      <c r="L207" s="74"/>
      <c r="M207" s="74"/>
      <c r="N207" s="74"/>
      <c r="O207" s="74"/>
      <c r="P207" s="74"/>
      <c r="Q207" s="74"/>
      <c r="R207" s="74"/>
      <c r="S207" s="74"/>
    </row>
    <row r="208" spans="1:19" ht="18.75">
      <c r="A208" s="12"/>
      <c r="B208" s="13"/>
      <c r="C208" s="12"/>
      <c r="D208" s="14"/>
      <c r="E208" s="14"/>
      <c r="F208" s="14"/>
      <c r="G208" s="14"/>
      <c r="H208" s="14"/>
      <c r="I208" s="14"/>
      <c r="J208" s="14"/>
      <c r="K208" s="14"/>
      <c r="L208" s="74"/>
      <c r="M208" s="74"/>
      <c r="N208" s="74"/>
      <c r="O208" s="74"/>
      <c r="P208" s="74"/>
      <c r="Q208" s="74"/>
      <c r="R208" s="74"/>
      <c r="S208" s="74"/>
    </row>
    <row r="209" spans="1:19" ht="18.75">
      <c r="A209" s="12"/>
      <c r="B209" s="13"/>
      <c r="C209" s="12"/>
      <c r="D209" s="14"/>
      <c r="E209" s="14"/>
      <c r="F209" s="14"/>
      <c r="G209" s="14"/>
      <c r="H209" s="14"/>
      <c r="I209" s="14"/>
      <c r="J209" s="14"/>
      <c r="K209" s="14"/>
      <c r="L209" s="74"/>
      <c r="M209" s="74"/>
      <c r="N209" s="74"/>
      <c r="O209" s="74"/>
      <c r="P209" s="74"/>
      <c r="Q209" s="74"/>
      <c r="R209" s="74"/>
      <c r="S209" s="74"/>
    </row>
    <row r="210" spans="1:19" ht="18.75">
      <c r="A210" s="12"/>
      <c r="B210" s="13"/>
      <c r="C210" s="12"/>
      <c r="D210" s="14"/>
      <c r="E210" s="14"/>
      <c r="F210" s="14"/>
      <c r="G210" s="14"/>
      <c r="H210" s="14"/>
      <c r="I210" s="14"/>
      <c r="J210" s="14"/>
      <c r="K210" s="14"/>
      <c r="L210" s="74"/>
      <c r="M210" s="74"/>
      <c r="N210" s="74"/>
      <c r="O210" s="74"/>
      <c r="P210" s="74"/>
      <c r="Q210" s="74"/>
      <c r="R210" s="74"/>
      <c r="S210" s="74"/>
    </row>
    <row r="211" spans="1:19" ht="18.75">
      <c r="A211" s="12"/>
      <c r="B211" s="13"/>
      <c r="C211" s="12"/>
      <c r="D211" s="14"/>
      <c r="E211" s="14"/>
      <c r="F211" s="14"/>
      <c r="G211" s="14"/>
      <c r="H211" s="14"/>
      <c r="I211" s="14"/>
      <c r="J211" s="14"/>
      <c r="K211" s="14"/>
      <c r="L211" s="74"/>
      <c r="M211" s="74"/>
      <c r="N211" s="74"/>
      <c r="O211" s="74"/>
      <c r="P211" s="74"/>
      <c r="Q211" s="74"/>
      <c r="R211" s="74"/>
      <c r="S211" s="74"/>
    </row>
    <row r="212" spans="1:19" ht="18.75">
      <c r="A212" s="12"/>
      <c r="B212" s="13"/>
      <c r="C212" s="12"/>
      <c r="D212" s="14"/>
      <c r="E212" s="14"/>
      <c r="F212" s="14"/>
      <c r="G212" s="14"/>
      <c r="H212" s="14"/>
      <c r="I212" s="14"/>
      <c r="J212" s="14"/>
      <c r="K212" s="14"/>
      <c r="L212" s="74"/>
      <c r="M212" s="74"/>
      <c r="N212" s="74"/>
      <c r="O212" s="74"/>
      <c r="P212" s="74"/>
      <c r="Q212" s="74"/>
      <c r="R212" s="74"/>
      <c r="S212" s="74"/>
    </row>
    <row r="213" spans="1:19" ht="18.75">
      <c r="A213" s="12"/>
      <c r="B213" s="13"/>
      <c r="C213" s="12"/>
      <c r="D213" s="14"/>
      <c r="E213" s="14"/>
      <c r="F213" s="14"/>
      <c r="G213" s="14"/>
      <c r="H213" s="14"/>
      <c r="I213" s="14"/>
      <c r="J213" s="14"/>
      <c r="K213" s="14"/>
      <c r="L213" s="74"/>
      <c r="M213" s="74"/>
      <c r="N213" s="74"/>
      <c r="O213" s="74"/>
      <c r="P213" s="74"/>
      <c r="Q213" s="74"/>
      <c r="R213" s="74"/>
      <c r="S213" s="74"/>
    </row>
    <row r="214" spans="1:19" ht="18.75">
      <c r="A214" s="12"/>
      <c r="B214" s="13"/>
      <c r="C214" s="12"/>
      <c r="D214" s="14"/>
      <c r="E214" s="14"/>
      <c r="F214" s="14"/>
      <c r="G214" s="14"/>
      <c r="H214" s="14"/>
      <c r="I214" s="14"/>
      <c r="J214" s="14"/>
      <c r="K214" s="14"/>
      <c r="L214" s="74"/>
      <c r="M214" s="74"/>
      <c r="N214" s="74"/>
      <c r="O214" s="74"/>
      <c r="P214" s="74"/>
      <c r="Q214" s="74"/>
      <c r="R214" s="74"/>
      <c r="S214" s="74"/>
    </row>
    <row r="215" spans="1:19" ht="18.75">
      <c r="A215" s="12"/>
      <c r="B215" s="13"/>
      <c r="C215" s="12"/>
      <c r="D215" s="14"/>
      <c r="E215" s="14"/>
      <c r="F215" s="14"/>
      <c r="G215" s="14"/>
      <c r="H215" s="14"/>
      <c r="I215" s="14"/>
      <c r="J215" s="14"/>
      <c r="K215" s="14"/>
      <c r="L215" s="74"/>
      <c r="M215" s="74"/>
      <c r="N215" s="74"/>
      <c r="O215" s="74"/>
      <c r="P215" s="74"/>
      <c r="Q215" s="74"/>
      <c r="R215" s="74"/>
      <c r="S215" s="74"/>
    </row>
    <row r="216" spans="1:19" ht="18.75">
      <c r="A216" s="12"/>
      <c r="B216" s="13"/>
      <c r="C216" s="12"/>
      <c r="D216" s="14"/>
      <c r="E216" s="14"/>
      <c r="F216" s="14"/>
      <c r="G216" s="14"/>
      <c r="H216" s="14"/>
      <c r="I216" s="14"/>
      <c r="J216" s="14"/>
      <c r="K216" s="14"/>
      <c r="L216" s="74"/>
      <c r="M216" s="74"/>
      <c r="N216" s="74"/>
      <c r="O216" s="74"/>
      <c r="P216" s="74"/>
      <c r="Q216" s="74"/>
      <c r="R216" s="74"/>
      <c r="S216" s="74"/>
    </row>
    <row r="217" spans="1:19" ht="18.75">
      <c r="A217" s="12"/>
      <c r="B217" s="13"/>
      <c r="C217" s="12"/>
      <c r="D217" s="14"/>
      <c r="E217" s="14"/>
      <c r="F217" s="14"/>
      <c r="G217" s="14"/>
      <c r="H217" s="14"/>
      <c r="I217" s="14"/>
      <c r="J217" s="14"/>
      <c r="K217" s="14"/>
      <c r="L217" s="74"/>
      <c r="M217" s="74"/>
      <c r="N217" s="74"/>
      <c r="O217" s="74"/>
      <c r="P217" s="74"/>
      <c r="Q217" s="74"/>
      <c r="R217" s="74"/>
      <c r="S217" s="74"/>
    </row>
    <row r="218" spans="1:19" ht="18.75">
      <c r="A218" s="12"/>
      <c r="B218" s="13"/>
      <c r="C218" s="12"/>
      <c r="D218" s="14"/>
      <c r="E218" s="14"/>
      <c r="F218" s="14"/>
      <c r="G218" s="14"/>
      <c r="H218" s="14"/>
      <c r="I218" s="14"/>
      <c r="J218" s="14"/>
      <c r="K218" s="14"/>
      <c r="L218" s="74"/>
      <c r="M218" s="74"/>
      <c r="N218" s="74"/>
      <c r="O218" s="74"/>
      <c r="P218" s="74"/>
      <c r="Q218" s="74"/>
      <c r="R218" s="74"/>
      <c r="S218" s="74"/>
    </row>
    <row r="219" spans="1:19" ht="18.75">
      <c r="A219" s="12"/>
      <c r="B219" s="13"/>
      <c r="C219" s="12"/>
      <c r="D219" s="14"/>
      <c r="E219" s="14"/>
      <c r="F219" s="14"/>
      <c r="G219" s="14"/>
      <c r="H219" s="14"/>
      <c r="I219" s="14"/>
      <c r="J219" s="14"/>
      <c r="K219" s="14"/>
      <c r="L219" s="74"/>
      <c r="M219" s="74"/>
      <c r="N219" s="74"/>
      <c r="O219" s="74"/>
      <c r="P219" s="74"/>
      <c r="Q219" s="74"/>
      <c r="R219" s="74"/>
      <c r="S219" s="74"/>
    </row>
    <row r="220" spans="1:19" ht="18.75">
      <c r="A220" s="12"/>
      <c r="B220" s="13"/>
      <c r="C220" s="12"/>
      <c r="D220" s="14"/>
      <c r="E220" s="14"/>
      <c r="F220" s="14"/>
      <c r="G220" s="14"/>
      <c r="H220" s="14"/>
      <c r="I220" s="14"/>
      <c r="J220" s="14"/>
      <c r="K220" s="14"/>
      <c r="L220" s="74"/>
      <c r="M220" s="74"/>
      <c r="N220" s="74"/>
      <c r="O220" s="74"/>
      <c r="P220" s="74"/>
      <c r="Q220" s="74"/>
      <c r="R220" s="74"/>
      <c r="S220" s="74"/>
    </row>
    <row r="221" spans="1:19" ht="18.75">
      <c r="A221" s="12"/>
      <c r="B221" s="13"/>
      <c r="C221" s="12"/>
      <c r="D221" s="14"/>
      <c r="E221" s="14"/>
      <c r="F221" s="14"/>
      <c r="G221" s="14"/>
      <c r="H221" s="14"/>
      <c r="I221" s="14"/>
      <c r="J221" s="14"/>
      <c r="K221" s="14"/>
      <c r="L221" s="74"/>
      <c r="M221" s="74"/>
      <c r="N221" s="74"/>
      <c r="O221" s="74"/>
      <c r="P221" s="74"/>
      <c r="Q221" s="74"/>
      <c r="R221" s="74"/>
      <c r="S221" s="74"/>
    </row>
    <row r="222" spans="1:19" ht="18.75">
      <c r="A222" s="12"/>
      <c r="B222" s="13"/>
      <c r="C222" s="12"/>
      <c r="D222" s="14"/>
      <c r="E222" s="14"/>
      <c r="F222" s="14"/>
      <c r="G222" s="14"/>
      <c r="H222" s="14"/>
      <c r="I222" s="14"/>
      <c r="J222" s="14"/>
      <c r="K222" s="14"/>
      <c r="L222" s="74"/>
      <c r="M222" s="74"/>
      <c r="N222" s="74"/>
      <c r="O222" s="74"/>
      <c r="P222" s="74"/>
      <c r="Q222" s="74"/>
      <c r="R222" s="74"/>
      <c r="S222" s="74"/>
    </row>
    <row r="223" spans="1:19" ht="18.75">
      <c r="A223" s="12"/>
      <c r="B223" s="13"/>
      <c r="C223" s="12"/>
      <c r="D223" s="14"/>
      <c r="E223" s="14"/>
      <c r="F223" s="14"/>
      <c r="G223" s="14"/>
      <c r="H223" s="14"/>
      <c r="I223" s="14"/>
      <c r="J223" s="14"/>
      <c r="K223" s="14"/>
      <c r="L223" s="74"/>
      <c r="M223" s="74"/>
      <c r="N223" s="74"/>
      <c r="O223" s="74"/>
      <c r="P223" s="74"/>
      <c r="Q223" s="74"/>
      <c r="R223" s="74"/>
      <c r="S223" s="74"/>
    </row>
    <row r="224" spans="1:19" ht="18.75">
      <c r="A224" s="12"/>
      <c r="B224" s="13"/>
      <c r="C224" s="12"/>
      <c r="D224" s="14"/>
      <c r="E224" s="14"/>
      <c r="F224" s="14"/>
      <c r="G224" s="14"/>
      <c r="H224" s="14"/>
      <c r="I224" s="14"/>
      <c r="J224" s="14"/>
      <c r="K224" s="14"/>
      <c r="L224" s="74"/>
      <c r="M224" s="74"/>
      <c r="N224" s="74"/>
      <c r="O224" s="74"/>
      <c r="P224" s="74"/>
      <c r="Q224" s="74"/>
      <c r="R224" s="74"/>
      <c r="S224" s="74"/>
    </row>
    <row r="225" spans="1:19" ht="18.75">
      <c r="A225" s="12"/>
      <c r="B225" s="13"/>
      <c r="C225" s="12"/>
      <c r="D225" s="14"/>
      <c r="E225" s="14"/>
      <c r="F225" s="14"/>
      <c r="G225" s="14"/>
      <c r="H225" s="14"/>
      <c r="I225" s="14"/>
      <c r="J225" s="14"/>
      <c r="K225" s="14"/>
      <c r="L225" s="74"/>
      <c r="M225" s="74"/>
      <c r="N225" s="74"/>
      <c r="O225" s="74"/>
      <c r="P225" s="74"/>
      <c r="Q225" s="74"/>
      <c r="R225" s="74"/>
      <c r="S225" s="74"/>
    </row>
    <row r="226" spans="1:19" ht="18.75">
      <c r="A226" s="12"/>
      <c r="B226" s="13"/>
      <c r="C226" s="12"/>
      <c r="D226" s="14"/>
      <c r="E226" s="14"/>
      <c r="F226" s="14"/>
      <c r="G226" s="14"/>
      <c r="H226" s="14"/>
      <c r="I226" s="14"/>
      <c r="J226" s="14"/>
      <c r="K226" s="14"/>
      <c r="L226" s="74"/>
      <c r="M226" s="74"/>
      <c r="N226" s="74"/>
      <c r="O226" s="74"/>
      <c r="P226" s="74"/>
      <c r="Q226" s="74"/>
      <c r="R226" s="74"/>
      <c r="S226" s="74"/>
    </row>
    <row r="227" spans="1:19" ht="18.75">
      <c r="A227" s="12"/>
      <c r="B227" s="13"/>
      <c r="C227" s="12"/>
      <c r="D227" s="14"/>
      <c r="E227" s="14"/>
      <c r="F227" s="14"/>
      <c r="G227" s="14"/>
      <c r="H227" s="14"/>
      <c r="I227" s="14"/>
      <c r="J227" s="14"/>
      <c r="K227" s="14"/>
      <c r="L227" s="74"/>
      <c r="M227" s="74"/>
      <c r="N227" s="74"/>
      <c r="O227" s="74"/>
      <c r="P227" s="74"/>
      <c r="Q227" s="74"/>
      <c r="R227" s="74"/>
      <c r="S227" s="74"/>
    </row>
    <row r="228" spans="1:19" ht="18.75">
      <c r="A228" s="12"/>
      <c r="B228" s="13"/>
      <c r="C228" s="12"/>
      <c r="D228" s="14"/>
      <c r="E228" s="14"/>
      <c r="F228" s="14"/>
      <c r="G228" s="14"/>
      <c r="H228" s="14"/>
      <c r="I228" s="14"/>
      <c r="J228" s="14"/>
      <c r="K228" s="14"/>
      <c r="L228" s="74"/>
      <c r="M228" s="74"/>
      <c r="N228" s="74"/>
      <c r="O228" s="74"/>
      <c r="P228" s="74"/>
      <c r="Q228" s="74"/>
      <c r="R228" s="74"/>
      <c r="S228" s="74"/>
    </row>
    <row r="229" spans="1:19" ht="18.75">
      <c r="A229" s="12"/>
      <c r="B229" s="13"/>
      <c r="C229" s="12"/>
      <c r="D229" s="14"/>
      <c r="E229" s="14"/>
      <c r="F229" s="14"/>
      <c r="G229" s="14"/>
      <c r="H229" s="14"/>
      <c r="I229" s="14"/>
      <c r="J229" s="14"/>
      <c r="K229" s="14"/>
      <c r="L229" s="74"/>
      <c r="M229" s="74"/>
      <c r="N229" s="74"/>
      <c r="O229" s="74"/>
      <c r="P229" s="74"/>
      <c r="Q229" s="74"/>
      <c r="R229" s="74"/>
      <c r="S229" s="74"/>
    </row>
    <row r="230" spans="1:19" ht="18.75">
      <c r="A230" s="12"/>
      <c r="B230" s="13"/>
      <c r="C230" s="12"/>
      <c r="D230" s="14"/>
      <c r="E230" s="14"/>
      <c r="F230" s="14"/>
      <c r="G230" s="14"/>
      <c r="H230" s="14"/>
      <c r="I230" s="14"/>
      <c r="J230" s="14"/>
      <c r="K230" s="14"/>
      <c r="L230" s="74"/>
      <c r="M230" s="74"/>
      <c r="N230" s="74"/>
      <c r="O230" s="74"/>
      <c r="P230" s="74"/>
      <c r="Q230" s="74"/>
      <c r="R230" s="74"/>
      <c r="S230" s="74"/>
    </row>
    <row r="231" spans="1:19" ht="18.75">
      <c r="A231" s="12"/>
      <c r="B231" s="13"/>
      <c r="C231" s="12"/>
      <c r="D231" s="14"/>
      <c r="E231" s="14"/>
      <c r="F231" s="14"/>
      <c r="G231" s="14"/>
      <c r="H231" s="14"/>
      <c r="I231" s="14"/>
      <c r="J231" s="14"/>
      <c r="K231" s="14"/>
      <c r="L231" s="74"/>
      <c r="M231" s="74"/>
      <c r="N231" s="74"/>
      <c r="O231" s="74"/>
      <c r="P231" s="74"/>
      <c r="Q231" s="74"/>
      <c r="R231" s="74"/>
      <c r="S231" s="74"/>
    </row>
    <row r="232" spans="1:19" ht="18.75">
      <c r="A232" s="12"/>
      <c r="B232" s="13"/>
      <c r="C232" s="12"/>
      <c r="D232" s="14"/>
      <c r="E232" s="14"/>
      <c r="F232" s="14"/>
      <c r="G232" s="14"/>
      <c r="H232" s="14"/>
      <c r="I232" s="14"/>
      <c r="J232" s="14"/>
      <c r="K232" s="14"/>
      <c r="L232" s="74"/>
      <c r="M232" s="74"/>
      <c r="N232" s="74"/>
      <c r="O232" s="74"/>
      <c r="P232" s="74"/>
      <c r="Q232" s="74"/>
      <c r="R232" s="74"/>
      <c r="S232" s="74"/>
    </row>
    <row r="233" spans="1:19" ht="18.75">
      <c r="A233" s="12"/>
      <c r="B233" s="13"/>
      <c r="C233" s="12"/>
      <c r="D233" s="14"/>
      <c r="E233" s="14"/>
      <c r="F233" s="14"/>
      <c r="G233" s="14"/>
      <c r="H233" s="14"/>
      <c r="I233" s="14"/>
      <c r="J233" s="14"/>
      <c r="K233" s="14"/>
      <c r="L233" s="74"/>
      <c r="M233" s="74"/>
      <c r="N233" s="74"/>
      <c r="O233" s="74"/>
      <c r="P233" s="74"/>
      <c r="Q233" s="74"/>
      <c r="R233" s="74"/>
      <c r="S233" s="74"/>
    </row>
    <row r="234" spans="1:19" ht="18.75">
      <c r="A234" s="12"/>
      <c r="B234" s="13"/>
      <c r="C234" s="12"/>
      <c r="D234" s="14"/>
      <c r="E234" s="14"/>
      <c r="F234" s="14"/>
      <c r="G234" s="14"/>
      <c r="H234" s="14"/>
      <c r="I234" s="14"/>
      <c r="J234" s="14"/>
      <c r="K234" s="14"/>
      <c r="L234" s="74"/>
      <c r="M234" s="74"/>
      <c r="N234" s="74"/>
      <c r="O234" s="74"/>
      <c r="P234" s="74"/>
      <c r="Q234" s="74"/>
      <c r="R234" s="74"/>
      <c r="S234" s="74"/>
    </row>
    <row r="235" spans="1:19" ht="18.75">
      <c r="A235" s="12"/>
      <c r="B235" s="13"/>
      <c r="C235" s="12"/>
      <c r="D235" s="14"/>
      <c r="E235" s="14"/>
      <c r="F235" s="14"/>
      <c r="G235" s="14"/>
      <c r="H235" s="14"/>
      <c r="I235" s="14"/>
      <c r="J235" s="14"/>
      <c r="K235" s="14"/>
      <c r="L235" s="74"/>
      <c r="M235" s="74"/>
      <c r="N235" s="74"/>
      <c r="O235" s="74"/>
      <c r="P235" s="74"/>
      <c r="Q235" s="74"/>
      <c r="R235" s="74"/>
      <c r="S235" s="74"/>
    </row>
    <row r="236" spans="1:19" ht="18.75">
      <c r="A236" s="12"/>
      <c r="B236" s="13"/>
      <c r="C236" s="12"/>
      <c r="D236" s="14"/>
      <c r="E236" s="14"/>
      <c r="F236" s="14"/>
      <c r="G236" s="14"/>
      <c r="H236" s="14"/>
      <c r="I236" s="14"/>
      <c r="J236" s="14"/>
      <c r="K236" s="14"/>
      <c r="L236" s="74"/>
      <c r="M236" s="74"/>
      <c r="N236" s="74"/>
      <c r="O236" s="74"/>
      <c r="P236" s="74"/>
      <c r="Q236" s="74"/>
      <c r="R236" s="74"/>
      <c r="S236" s="74"/>
    </row>
    <row r="237" spans="1:19" ht="18.75">
      <c r="A237" s="12"/>
      <c r="B237" s="13"/>
      <c r="C237" s="12"/>
      <c r="D237" s="14"/>
      <c r="E237" s="14"/>
      <c r="F237" s="14"/>
      <c r="G237" s="14"/>
      <c r="H237" s="14"/>
      <c r="I237" s="14"/>
      <c r="J237" s="14"/>
      <c r="K237" s="14"/>
      <c r="L237" s="74"/>
      <c r="M237" s="74"/>
      <c r="N237" s="74"/>
      <c r="O237" s="74"/>
      <c r="P237" s="74"/>
      <c r="Q237" s="74"/>
      <c r="R237" s="74"/>
      <c r="S237" s="74"/>
    </row>
    <row r="238" spans="1:19" ht="18.75">
      <c r="A238" s="12"/>
      <c r="B238" s="13"/>
      <c r="C238" s="12"/>
      <c r="D238" s="14"/>
      <c r="E238" s="14"/>
      <c r="F238" s="14"/>
      <c r="G238" s="14"/>
      <c r="H238" s="14"/>
      <c r="I238" s="14"/>
      <c r="J238" s="14"/>
      <c r="K238" s="14"/>
      <c r="L238" s="74"/>
      <c r="M238" s="74"/>
      <c r="N238" s="74"/>
      <c r="O238" s="74"/>
      <c r="P238" s="74"/>
      <c r="Q238" s="74"/>
      <c r="R238" s="74"/>
      <c r="S238" s="74"/>
    </row>
    <row r="239" spans="1:19" ht="18.75">
      <c r="A239" s="12"/>
      <c r="B239" s="13"/>
      <c r="C239" s="12"/>
      <c r="D239" s="14"/>
      <c r="E239" s="14"/>
      <c r="F239" s="14"/>
      <c r="G239" s="14"/>
      <c r="H239" s="14"/>
      <c r="I239" s="14"/>
      <c r="J239" s="14"/>
      <c r="K239" s="14"/>
      <c r="L239" s="74"/>
      <c r="M239" s="74"/>
      <c r="N239" s="74"/>
      <c r="O239" s="74"/>
      <c r="P239" s="74"/>
      <c r="Q239" s="74"/>
      <c r="R239" s="74"/>
      <c r="S239" s="74"/>
    </row>
    <row r="240" spans="1:19" ht="18.75">
      <c r="A240" s="12"/>
      <c r="B240" s="13"/>
      <c r="C240" s="12"/>
      <c r="D240" s="14"/>
      <c r="E240" s="14"/>
      <c r="F240" s="14"/>
      <c r="G240" s="14"/>
      <c r="H240" s="14"/>
      <c r="I240" s="14"/>
      <c r="J240" s="14"/>
      <c r="K240" s="14"/>
      <c r="L240" s="74"/>
      <c r="M240" s="74"/>
      <c r="N240" s="74"/>
      <c r="O240" s="74"/>
      <c r="P240" s="74"/>
      <c r="Q240" s="74"/>
      <c r="R240" s="74"/>
      <c r="S240" s="74"/>
    </row>
    <row r="241" spans="1:19" ht="18.75">
      <c r="A241" s="12"/>
      <c r="B241" s="13"/>
      <c r="C241" s="12"/>
      <c r="D241" s="14"/>
      <c r="E241" s="14"/>
      <c r="F241" s="14"/>
      <c r="G241" s="14"/>
      <c r="H241" s="14"/>
      <c r="I241" s="14"/>
      <c r="J241" s="14"/>
      <c r="K241" s="14"/>
      <c r="L241" s="74"/>
      <c r="M241" s="74"/>
      <c r="N241" s="74"/>
      <c r="O241" s="74"/>
      <c r="P241" s="74"/>
      <c r="Q241" s="74"/>
      <c r="R241" s="74"/>
      <c r="S241" s="74"/>
    </row>
    <row r="242" spans="1:19" ht="18.75">
      <c r="A242" s="12"/>
      <c r="B242" s="13"/>
      <c r="C242" s="12"/>
      <c r="D242" s="14"/>
      <c r="E242" s="14"/>
      <c r="F242" s="14"/>
      <c r="G242" s="14"/>
      <c r="H242" s="14"/>
      <c r="I242" s="14"/>
      <c r="J242" s="14"/>
      <c r="K242" s="14"/>
      <c r="L242" s="74"/>
      <c r="M242" s="74"/>
      <c r="N242" s="74"/>
      <c r="O242" s="74"/>
      <c r="P242" s="74"/>
      <c r="Q242" s="74"/>
      <c r="R242" s="74"/>
      <c r="S242" s="74"/>
    </row>
    <row r="243" spans="1:19" ht="18.75">
      <c r="A243" s="12"/>
      <c r="B243" s="13"/>
      <c r="C243" s="12"/>
      <c r="D243" s="14"/>
      <c r="E243" s="14"/>
      <c r="F243" s="14"/>
      <c r="G243" s="14"/>
      <c r="H243" s="14"/>
      <c r="I243" s="14"/>
      <c r="J243" s="14"/>
      <c r="K243" s="14"/>
      <c r="L243" s="74"/>
      <c r="M243" s="74"/>
      <c r="N243" s="74"/>
      <c r="O243" s="74"/>
      <c r="P243" s="74"/>
      <c r="Q243" s="74"/>
      <c r="R243" s="74"/>
      <c r="S243" s="74"/>
    </row>
    <row r="244" spans="1:19" ht="18.75">
      <c r="A244" s="12"/>
      <c r="B244" s="13"/>
      <c r="C244" s="12"/>
      <c r="D244" s="14"/>
      <c r="E244" s="14"/>
      <c r="F244" s="14"/>
      <c r="G244" s="14"/>
      <c r="H244" s="14"/>
      <c r="I244" s="14"/>
      <c r="J244" s="14"/>
      <c r="K244" s="14"/>
      <c r="L244" s="74"/>
      <c r="M244" s="74"/>
      <c r="N244" s="74"/>
      <c r="O244" s="74"/>
      <c r="P244" s="74"/>
      <c r="Q244" s="74"/>
      <c r="R244" s="74"/>
      <c r="S244" s="74"/>
    </row>
    <row r="245" spans="1:19" ht="18.75">
      <c r="A245" s="12"/>
      <c r="B245" s="13"/>
      <c r="C245" s="12"/>
      <c r="D245" s="14"/>
      <c r="E245" s="14"/>
      <c r="F245" s="14"/>
      <c r="G245" s="14"/>
      <c r="H245" s="14"/>
      <c r="I245" s="14"/>
      <c r="J245" s="14"/>
      <c r="K245" s="14"/>
      <c r="L245" s="74"/>
      <c r="M245" s="74"/>
      <c r="N245" s="74"/>
      <c r="O245" s="74"/>
      <c r="P245" s="74"/>
      <c r="Q245" s="74"/>
      <c r="R245" s="74"/>
      <c r="S245" s="74"/>
    </row>
    <row r="246" spans="1:19" ht="18.75">
      <c r="A246" s="12"/>
      <c r="B246" s="13"/>
      <c r="C246" s="12"/>
      <c r="D246" s="14"/>
      <c r="E246" s="14"/>
      <c r="F246" s="14"/>
      <c r="G246" s="14"/>
      <c r="H246" s="14"/>
      <c r="I246" s="14"/>
      <c r="J246" s="14"/>
      <c r="K246" s="14"/>
      <c r="L246" s="74"/>
      <c r="M246" s="74"/>
      <c r="N246" s="74"/>
      <c r="O246" s="74"/>
      <c r="P246" s="74"/>
      <c r="Q246" s="74"/>
      <c r="R246" s="74"/>
      <c r="S246" s="74"/>
    </row>
    <row r="247" spans="1:19" ht="18.75">
      <c r="A247" s="12"/>
      <c r="B247" s="13"/>
      <c r="C247" s="12"/>
      <c r="D247" s="14"/>
      <c r="E247" s="14"/>
      <c r="F247" s="14"/>
      <c r="G247" s="14"/>
      <c r="H247" s="14"/>
      <c r="I247" s="14"/>
      <c r="J247" s="14"/>
      <c r="K247" s="14"/>
      <c r="L247" s="74"/>
      <c r="M247" s="74"/>
      <c r="N247" s="74"/>
      <c r="O247" s="74"/>
      <c r="P247" s="74"/>
      <c r="Q247" s="74"/>
      <c r="R247" s="74"/>
      <c r="S247" s="74"/>
    </row>
    <row r="248" spans="1:19" ht="18.75">
      <c r="A248" s="12"/>
      <c r="B248" s="13"/>
      <c r="C248" s="12"/>
      <c r="D248" s="14"/>
      <c r="E248" s="14"/>
      <c r="F248" s="14"/>
      <c r="G248" s="14"/>
      <c r="H248" s="14"/>
      <c r="I248" s="14"/>
      <c r="J248" s="14"/>
      <c r="K248" s="14"/>
      <c r="L248" s="74"/>
      <c r="M248" s="74"/>
      <c r="N248" s="74"/>
      <c r="O248" s="74"/>
      <c r="P248" s="74"/>
      <c r="Q248" s="74"/>
      <c r="R248" s="74"/>
      <c r="S248" s="74"/>
    </row>
    <row r="249" spans="1:19" ht="18.75">
      <c r="A249" s="12"/>
      <c r="B249" s="13"/>
      <c r="C249" s="12"/>
      <c r="D249" s="14"/>
      <c r="E249" s="14"/>
      <c r="F249" s="14"/>
      <c r="G249" s="14"/>
      <c r="H249" s="14"/>
      <c r="I249" s="14"/>
      <c r="J249" s="14"/>
      <c r="K249" s="14"/>
      <c r="L249" s="74"/>
      <c r="M249" s="74"/>
      <c r="N249" s="74"/>
      <c r="O249" s="74"/>
      <c r="P249" s="74"/>
      <c r="Q249" s="74"/>
      <c r="R249" s="74"/>
      <c r="S249" s="74"/>
    </row>
    <row r="250" spans="1:19" ht="18.75">
      <c r="A250" s="12"/>
      <c r="B250" s="13"/>
      <c r="C250" s="12"/>
      <c r="D250" s="14"/>
      <c r="E250" s="14"/>
      <c r="F250" s="14"/>
      <c r="G250" s="14"/>
      <c r="H250" s="14"/>
      <c r="I250" s="14"/>
      <c r="J250" s="14"/>
      <c r="K250" s="14"/>
      <c r="L250" s="74"/>
      <c r="M250" s="74"/>
      <c r="N250" s="74"/>
      <c r="O250" s="74"/>
      <c r="P250" s="74"/>
      <c r="Q250" s="74"/>
      <c r="R250" s="74"/>
      <c r="S250" s="74"/>
    </row>
    <row r="251" spans="1:19" ht="18.75">
      <c r="A251" s="12"/>
      <c r="B251" s="13"/>
      <c r="C251" s="12"/>
      <c r="D251" s="14"/>
      <c r="E251" s="14"/>
      <c r="F251" s="14"/>
      <c r="G251" s="14"/>
      <c r="H251" s="14"/>
      <c r="I251" s="14"/>
      <c r="J251" s="14"/>
      <c r="K251" s="14"/>
      <c r="L251" s="74"/>
      <c r="M251" s="74"/>
      <c r="N251" s="74"/>
      <c r="O251" s="74"/>
      <c r="P251" s="74"/>
      <c r="Q251" s="74"/>
      <c r="R251" s="74"/>
      <c r="S251" s="74"/>
    </row>
    <row r="252" spans="1:19" ht="18.75">
      <c r="A252" s="12"/>
      <c r="B252" s="13"/>
      <c r="C252" s="12"/>
      <c r="D252" s="14"/>
      <c r="E252" s="14"/>
      <c r="F252" s="14"/>
      <c r="G252" s="14"/>
      <c r="H252" s="14"/>
      <c r="I252" s="14"/>
      <c r="J252" s="14"/>
      <c r="K252" s="14"/>
      <c r="L252" s="74"/>
      <c r="M252" s="74"/>
      <c r="N252" s="74"/>
      <c r="O252" s="74"/>
      <c r="P252" s="74"/>
      <c r="Q252" s="74"/>
      <c r="R252" s="74"/>
      <c r="S252" s="74"/>
    </row>
    <row r="253" spans="1:19" ht="18.75">
      <c r="A253" s="12"/>
      <c r="B253" s="13"/>
      <c r="C253" s="12"/>
      <c r="D253" s="14"/>
      <c r="E253" s="14"/>
      <c r="F253" s="14"/>
      <c r="G253" s="14"/>
      <c r="H253" s="14"/>
      <c r="I253" s="14"/>
      <c r="J253" s="14"/>
      <c r="K253" s="14"/>
      <c r="L253" s="74"/>
      <c r="M253" s="74"/>
      <c r="N253" s="74"/>
      <c r="O253" s="74"/>
      <c r="P253" s="74"/>
      <c r="Q253" s="74"/>
      <c r="R253" s="74"/>
      <c r="S253" s="74"/>
    </row>
    <row r="254" spans="1:19" ht="18.75">
      <c r="A254" s="12"/>
      <c r="B254" s="13"/>
      <c r="C254" s="12"/>
      <c r="D254" s="14"/>
      <c r="E254" s="14"/>
      <c r="F254" s="14"/>
      <c r="G254" s="14"/>
      <c r="H254" s="14"/>
      <c r="I254" s="14"/>
      <c r="J254" s="14"/>
      <c r="K254" s="14"/>
      <c r="L254" s="74"/>
      <c r="M254" s="74"/>
      <c r="N254" s="74"/>
      <c r="O254" s="74"/>
      <c r="P254" s="74"/>
      <c r="Q254" s="74"/>
      <c r="R254" s="74"/>
      <c r="S254" s="74"/>
    </row>
    <row r="255" spans="1:19" ht="18.75">
      <c r="A255" s="12"/>
      <c r="B255" s="13"/>
      <c r="C255" s="12"/>
      <c r="D255" s="14"/>
      <c r="E255" s="14"/>
      <c r="F255" s="14"/>
      <c r="G255" s="14"/>
      <c r="H255" s="14"/>
      <c r="I255" s="14"/>
      <c r="J255" s="14"/>
      <c r="K255" s="14"/>
      <c r="L255" s="74"/>
      <c r="M255" s="74"/>
      <c r="N255" s="74"/>
      <c r="O255" s="74"/>
      <c r="P255" s="74"/>
      <c r="Q255" s="74"/>
      <c r="R255" s="74"/>
      <c r="S255" s="74"/>
    </row>
  </sheetData>
  <mergeCells count="18">
    <mergeCell ref="Q6:Q7"/>
    <mergeCell ref="R6:R7"/>
    <mergeCell ref="S6:S7"/>
    <mergeCell ref="A4:S4"/>
    <mergeCell ref="A6:A7"/>
    <mergeCell ref="C6:C7"/>
    <mergeCell ref="D6:K6"/>
    <mergeCell ref="L6:L7"/>
    <mergeCell ref="M6:M7"/>
    <mergeCell ref="N6:N7"/>
    <mergeCell ref="O6:O7"/>
    <mergeCell ref="P6:P7"/>
    <mergeCell ref="D123:F123"/>
    <mergeCell ref="G135:K135"/>
    <mergeCell ref="D125:F125"/>
    <mergeCell ref="D129:G129"/>
    <mergeCell ref="D127:G127"/>
    <mergeCell ref="D128:F128"/>
  </mergeCells>
  <printOptions/>
  <pageMargins left="0.73" right="0.17" top="0.1968503937007874" bottom="0.3937007874015748" header="0.17" footer="0.11811023622047245"/>
  <pageSetup fitToHeight="5" horizontalDpi="600" verticalDpi="600" orientation="portrait" paperSize="9" scale="63" r:id="rId1"/>
  <rowBreaks count="2" manualBreakCount="2">
    <brk id="26" max="11" man="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Суоярвское 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Терешкина А Р</dc:creator>
  <cp:keywords/>
  <dc:description/>
  <cp:lastModifiedBy>Кракулева А. Г.</cp:lastModifiedBy>
  <cp:lastPrinted>2010-12-20T14:54:28Z</cp:lastPrinted>
  <dcterms:created xsi:type="dcterms:W3CDTF">2006-12-11T13:06:28Z</dcterms:created>
  <dcterms:modified xsi:type="dcterms:W3CDTF">2011-01-05T10:36:56Z</dcterms:modified>
  <cp:category/>
  <cp:version/>
  <cp:contentType/>
  <cp:contentStatus/>
</cp:coreProperties>
</file>