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5195" windowHeight="6975" activeTab="1"/>
  </bookViews>
  <sheets>
    <sheet name="прил 7 ведомст" sheetId="1" r:id="rId1"/>
    <sheet name="прил 6 функц" sheetId="2" r:id="rId2"/>
    <sheet name="пояс" sheetId="3" r:id="rId3"/>
  </sheets>
  <definedNames>
    <definedName name="_xlnm.Print_Area" localSheetId="1">'прил 6 функц'!$A$1:$F$370</definedName>
    <definedName name="_xlnm.Print_Area" localSheetId="0">'прил 7 ведомст'!$A$1:$G$367</definedName>
  </definedNames>
  <calcPr fullCalcOnLoad="1"/>
</workbook>
</file>

<file path=xl/sharedStrings.xml><?xml version="1.0" encoding="utf-8"?>
<sst xmlns="http://schemas.openxmlformats.org/spreadsheetml/2006/main" count="5821" uniqueCount="387">
  <si>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</si>
  <si>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</si>
  <si>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</si>
  <si>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</si>
  <si>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</si>
  <si>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</si>
  <si>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</si>
  <si>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</si>
  <si>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</si>
  <si>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</si>
  <si>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</si>
  <si>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</si>
  <si>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</si>
  <si>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</si>
  <si>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</si>
  <si>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</si>
  <si>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</si>
  <si>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</si>
  <si>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</si>
  <si>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</si>
  <si>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</si>
  <si>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</si>
  <si>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расходы по основной деятельности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</si>
  <si>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</si>
  <si>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</si>
  <si>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</si>
  <si>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</si>
  <si>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</si>
  <si>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</si>
  <si>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</si>
  <si>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</si>
  <si>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</si>
  <si>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</si>
  <si>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</si>
  <si>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</si>
  <si>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</si>
  <si>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</si>
  <si>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</si>
  <si>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</si>
  <si>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</si>
  <si>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</si>
  <si>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</si>
  <si>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</si>
  <si>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</si>
  <si>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</si>
  <si>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</si>
  <si>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</si>
  <si>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</si>
  <si>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</si>
  <si>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</si>
  <si>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</si>
  <si>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</si>
  <si>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</si>
  <si>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</si>
  <si>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образования "Суоярвский район"</t>
  </si>
  <si>
    <t xml:space="preserve">к решению Совета депутатов муниципального   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</si>
  <si>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</si>
  <si>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</si>
  <si>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</si>
  <si>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</si>
  <si>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</si>
  <si>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</si>
  <si>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</si>
  <si>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</si>
  <si>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</si>
  <si>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</si>
  <si>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</si>
  <si>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</si>
  <si>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</si>
  <si>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</si>
  <si>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</si>
  <si>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</si>
  <si>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</si>
  <si>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</si>
  <si>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</si>
  <si>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</si>
  <si>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>530</t>
  </si>
  <si>
    <t>Субсидии на обеспечение молоком (заменяющими продуктами) обучающихся общеобразовательных учреждений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</si>
  <si>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</si>
  <si>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</si>
  <si>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</si>
  <si>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</si>
  <si>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</si>
  <si>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</si>
  <si>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</si>
  <si>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</si>
  <si>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</si>
  <si>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</si>
  <si>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</si>
  <si>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</si>
  <si>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</si>
  <si>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</si>
  <si>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</si>
  <si>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</si>
  <si>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</si>
  <si>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</si>
  <si>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</si>
  <si>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</si>
  <si>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</si>
  <si>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</si>
  <si>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</si>
  <si>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</si>
  <si>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</si>
  <si>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</si>
  <si>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</si>
  <si>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</si>
  <si>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</si>
  <si>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</si>
  <si>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</si>
  <si>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</si>
  <si>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</si>
  <si>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</si>
  <si>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</si>
  <si>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</si>
  <si>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</si>
  <si>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</si>
  <si>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</si>
  <si>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</si>
  <si>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</si>
  <si>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01 3 7795</t>
  </si>
  <si>
    <t>03 4 7795</t>
  </si>
  <si>
    <t>03 5 7795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</si>
  <si>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</si>
  <si>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</si>
  <si>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</si>
  <si>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</si>
  <si>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</si>
  <si>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</si>
  <si>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</si>
  <si>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</si>
  <si>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</si>
  <si>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</si>
  <si>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</si>
  <si>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</si>
  <si>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</si>
  <si>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</si>
  <si>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</si>
  <si>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</si>
  <si>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</si>
  <si>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</si>
  <si>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</si>
  <si>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</si>
  <si>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</si>
  <si>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</si>
  <si>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</si>
  <si>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01 9 4301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</si>
  <si>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</si>
  <si>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 
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</si>
  <si>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</si>
  <si>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</si>
  <si>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</si>
  <si>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</si>
  <si>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</si>
  <si>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</si>
  <si>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</si>
  <si>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Бюджетные инвестиции на приобретение объектов недвижимого имущества в государственную (муниципальную) собственность</t>
  </si>
  <si>
    <t>Софинансирование за счет средств местного бюджета субсидии на выравнивание бюджетной обеспеченности (Ремонт фасада общеобразовательных учреждений)</t>
  </si>
  <si>
    <t>322</t>
  </si>
  <si>
    <t>Субсидии гражданам на приобретение жилья</t>
  </si>
  <si>
    <t>09 0 7795</t>
  </si>
  <si>
    <t>07 0 7795</t>
  </si>
  <si>
    <t>Муниципальная программа "Развитие образования в Суоярвском районе"</t>
  </si>
  <si>
    <t>01 0 0000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</si>
  <si>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</si>
  <si>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</si>
  <si>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</si>
  <si>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</si>
  <si>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</si>
  <si>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Оказание платных услуг по детскому дому</t>
  </si>
  <si>
    <t>02 0 7795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</si>
  <si>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</si>
  <si>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</si>
  <si>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</si>
  <si>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</si>
  <si>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</si>
  <si>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</si>
  <si>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03 0 0000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</si>
  <si>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</si>
  <si>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 : оказание платных услуг по библиотеке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</si>
  <si>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</si>
  <si>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</si>
  <si>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03 1 0000</t>
  </si>
  <si>
    <t>03 1 2114</t>
  </si>
  <si>
    <t>03 1 2442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</si>
  <si>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</si>
  <si>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</si>
  <si>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03 2 0000</t>
  </si>
  <si>
    <t>03 2 7310</t>
  </si>
  <si>
    <t>Подпрограмма "Подписка"</t>
  </si>
  <si>
    <t>03 3 0000</t>
  </si>
  <si>
    <t>реализация мероприятий в рамках Подпрограммы "Подписка"</t>
  </si>
  <si>
    <t>03 3 7226</t>
  </si>
  <si>
    <t>03 4 0000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</si>
  <si>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</si>
  <si>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</si>
  <si>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</si>
  <si>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03 5 0000</t>
  </si>
  <si>
    <t>Муниципальная программа "Ветеран"</t>
  </si>
  <si>
    <t>04 0 8795</t>
  </si>
  <si>
    <t>Другие вопросы в области социальной политики</t>
  </si>
  <si>
    <t>06</t>
  </si>
  <si>
    <t>Иные выплаты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</si>
  <si>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05 0 0000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</si>
  <si>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</si>
  <si>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05 0 7795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</si>
  <si>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</si>
  <si>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</si>
  <si>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05 0 9795</t>
  </si>
  <si>
    <t>414</t>
  </si>
  <si>
    <t>Своевременная уплата процентов по долговым обязательствам</t>
  </si>
  <si>
    <t>06 1 7065</t>
  </si>
  <si>
    <t>06 2 6130</t>
  </si>
  <si>
    <t>06 2 4215</t>
  </si>
  <si>
    <t xml:space="preserve">08 </t>
  </si>
  <si>
    <t>Здравоохранение</t>
  </si>
  <si>
    <t>Стационарная медицинская помощь</t>
  </si>
  <si>
    <t>Мероприятия по подготовке празднования к 100-летию образования  Республики Карелия в рамках подпрограммы "Комплексная безопасность муниципальных образовательных организаций"</t>
  </si>
  <si>
    <t>Приложение № 7</t>
  </si>
  <si>
    <t>06 2 5118</t>
  </si>
  <si>
    <t xml:space="preserve">Софинансирование программы "Обеспечение жильем молодых семей" </t>
  </si>
  <si>
    <t>Подпрограмма "Организация отдыха и оздоровление детей" Субсидии на организацию отдыха детей в каникулярное время</t>
  </si>
  <si>
    <t>Муниципальная программа "Развитие физической культуры и спорта в Суоярвском районе"</t>
  </si>
  <si>
    <t>06 0 7470</t>
  </si>
  <si>
    <t>08 1 1202</t>
  </si>
  <si>
    <t>08 1 1208</t>
  </si>
  <si>
    <t>08 1 4202</t>
  </si>
  <si>
    <t>08 1 4212</t>
  </si>
  <si>
    <t>08 1 4213</t>
  </si>
  <si>
    <t>08 1 4214</t>
  </si>
  <si>
    <t>08 1 6203</t>
  </si>
  <si>
    <t>08 1 6204</t>
  </si>
  <si>
    <t>08 1 6206</t>
  </si>
  <si>
    <t>08 1 6218</t>
  </si>
  <si>
    <t>08 1 6219</t>
  </si>
  <si>
    <t>08 1 6302</t>
  </si>
  <si>
    <t>08 1 7501</t>
  </si>
  <si>
    <t>08 1 2203</t>
  </si>
  <si>
    <t>08 9 7795</t>
  </si>
  <si>
    <t>08 4 8491</t>
  </si>
  <si>
    <t>08 4 4208</t>
  </si>
  <si>
    <t>08 4 4211</t>
  </si>
  <si>
    <t>08 4 5020</t>
  </si>
  <si>
    <t>10 0 8795</t>
  </si>
  <si>
    <t>08 4 4209</t>
  </si>
  <si>
    <t>08 4 4216</t>
  </si>
  <si>
    <t>08 4 5082</t>
  </si>
  <si>
    <t>Поддержка периодических изданий,  учрежденных органами  законодательной и исполнительной власти</t>
  </si>
  <si>
    <t>за счет остатка на 01.01.2015 года</t>
  </si>
  <si>
    <t>03 1 6442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</si>
  <si>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</si>
  <si>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11 0 7795</t>
  </si>
  <si>
    <t>01 1 2111</t>
  </si>
  <si>
    <t>01 1 2420</t>
  </si>
  <si>
    <t>01 1 4206</t>
  </si>
  <si>
    <t>01 1 4204</t>
  </si>
  <si>
    <t>01 1 4210</t>
  </si>
  <si>
    <t>01 1 4302</t>
  </si>
  <si>
    <t>01 1 2112</t>
  </si>
  <si>
    <t>01 1 2113</t>
  </si>
  <si>
    <t>01 1 2421</t>
  </si>
  <si>
    <t>01 1 2423</t>
  </si>
  <si>
    <t>01 1 4205</t>
  </si>
  <si>
    <t>01 1 4207</t>
  </si>
  <si>
    <t>01 1 4401</t>
  </si>
  <si>
    <t>01 1 2435</t>
  </si>
  <si>
    <t>01 2 4301</t>
  </si>
  <si>
    <t>01 3 7100</t>
  </si>
  <si>
    <t>01 4 7795</t>
  </si>
  <si>
    <t>01 5 4210</t>
  </si>
  <si>
    <t>01 5 4207</t>
  </si>
  <si>
    <t>01 5 4203</t>
  </si>
  <si>
    <t>01 5 4310</t>
  </si>
  <si>
    <t>Приложение № 6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</si>
  <si>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</si>
  <si>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</si>
  <si>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</si>
  <si>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2015 год </t>
  </si>
  <si>
    <t>Ведомственная структура расходов бюджета муниципального образования "Суоярвский район" на 2015 год по разделам и подразделам, целевым статьям и видам расходов классификации расходов бюджетов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</si>
  <si>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</si>
  <si>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</si>
  <si>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Погашение кредиторской задолженности по Суоярвской ЦРБ</t>
  </si>
  <si>
    <t>08 5 7457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</si>
  <si>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</si>
  <si>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</si>
  <si>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"Обеспечение населения Суоярвского района питьевой водой"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</si>
  <si>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</si>
  <si>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</si>
  <si>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01 5 7402</t>
  </si>
  <si>
    <t>08 2 4218</t>
  </si>
  <si>
    <t>отклонение</t>
  </si>
  <si>
    <t>расходы по основной деятельности уточненные</t>
  </si>
  <si>
    <t>Субсидия на выравнивание обеспеченности муниципальных образований по реализации расходных обязательств,связанных с оказанием муниципальных услуг</t>
  </si>
  <si>
    <t xml:space="preserve">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</si>
  <si>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</si>
  <si>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Жилищное хозяйство</t>
  </si>
  <si>
    <t>06 2 4305</t>
  </si>
  <si>
    <t>Средства,передаваемые для компенсации дополнительных расходов,возникающих в результате решений,принятых органами власти</t>
  </si>
  <si>
    <t>Иные межбюджетные трансферты</t>
  </si>
  <si>
    <t>08 0 6520</t>
  </si>
  <si>
    <t>540</t>
  </si>
  <si>
    <t>Субсидии на софинансирование капитальных вложений в объекты государственной (муниципальной) собственности</t>
  </si>
  <si>
    <t>Объекты строительства и реконструкции государственной и муниципальной собственности</t>
  </si>
  <si>
    <t>08 3 9040</t>
  </si>
  <si>
    <t>522</t>
  </si>
  <si>
    <t>Субсидии на софинансирование капитальных вложений в объекты государственной (муниципальной) собственности (остаток на 01.01.2015)</t>
  </si>
  <si>
    <t>Субсидии, за исключением субсидий на софинансирование капитальных вложений в объекты государственной (муниципальной) собственности (остаток на 01.01.2015)</t>
  </si>
  <si>
    <t>Благоустройство</t>
  </si>
  <si>
    <t>08 3 7600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</si>
  <si>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</si>
  <si>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</si>
  <si>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08 3 7604</t>
  </si>
  <si>
    <t>08 3 7605</t>
  </si>
  <si>
    <t>01 1 4305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</si>
  <si>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</si>
  <si>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</si>
  <si>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01 1 4312</t>
  </si>
  <si>
    <t>Софинансирование за счет местного бюджета 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</si>
  <si>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01 9 4312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</si>
  <si>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</si>
  <si>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01 1 7795</t>
  </si>
  <si>
    <t>01 9 4305</t>
  </si>
  <si>
    <t>Реализация мероприятий по сохранению мемориальных, военно-исторических объектов и памятников</t>
  </si>
  <si>
    <t>06 2 4303</t>
  </si>
  <si>
    <t>Пособия, компенсации, меры социальной поддержки по публичным нормативным обязательствам (остаток на 01.01.2015)</t>
  </si>
  <si>
    <t>06 2 6350</t>
  </si>
  <si>
    <t>06 2 9602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</si>
  <si>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(утверждение генеральных планов поселения и т.д.)</t>
  </si>
  <si>
    <t>06 2 6338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</si>
  <si>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проживающих в поселении и нуждающихся в жилых помещениях малоимущих...)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</si>
  <si>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софинансирование из аварийного жилья)</t>
  </si>
  <si>
    <t>06 2 6351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</si>
  <si>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поселений электро-, тепло-, газо- и водоснабжения населения...)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</si>
  <si>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ритуальных услуг и содержание мест захоронения...)</t>
  </si>
  <si>
    <t>06 2 6604</t>
  </si>
  <si>
    <t>06 2 6605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</si>
  <si>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сбора и вывоза бытовых отходов и мусора...)</t>
  </si>
  <si>
    <t>06  2 4305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</si>
  <si>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</si>
  <si>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</si>
  <si>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01 1 2340</t>
  </si>
  <si>
    <t>Субсидия на социально-экономическое развитие территорий</t>
  </si>
  <si>
    <t>08 0 4309</t>
  </si>
  <si>
    <t>Иные межбюджетные трансферты на государственную поддержку муниципальных учреждений культуры,находящихся на территории сельских поселений</t>
  </si>
  <si>
    <t>Межбюджетные трансферты на выплату денежного поощрения лучшим муниципальным учреждениям культуры</t>
  </si>
  <si>
    <t>06 2 5147</t>
  </si>
  <si>
    <t>Прочие субсидии</t>
  </si>
  <si>
    <t>06 2 4314</t>
  </si>
  <si>
    <t>Субсидии на поддержку местных инициатив граждан, проживающих в городских и сельских поселениях</t>
  </si>
  <si>
    <t>Субсидии на поддержку местных инициатив граждан, проживающих в городских и сельских поселениях в РК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</si>
  <si>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</si>
  <si>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</si>
  <si>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на социально-экономическое развитие территоий МО</t>
  </si>
  <si>
    <t>06 2 4309</t>
  </si>
  <si>
    <t>Дорожное хозяйство (дорожные фонды)</t>
  </si>
  <si>
    <t>Мероприятия по повышению безопасности дорожного движения в РК в рамках подпрограммы"Повышение безопасности дорожного движения в РК на 2012-2015 годы"госпрограммы РК"Развитие транспортной системы в РК на 2014-2020 годы"</t>
  </si>
  <si>
    <t>06 2 0250</t>
  </si>
  <si>
    <t>07 0 4309</t>
  </si>
  <si>
    <t>08 3 4309</t>
  </si>
  <si>
    <t>Мероприятия в области коммунального хозяйства</t>
  </si>
  <si>
    <t>08 3 7351</t>
  </si>
  <si>
    <t>Субсидии бюджетным учреждениям на иные цели (Ремонт фасада Суоярвской средней школы)</t>
  </si>
  <si>
    <t>01 3 0000</t>
  </si>
  <si>
    <t>03 0 4309</t>
  </si>
  <si>
    <t>Субсидии гражданам на приобретение жилья (за счет остатка на 01.01.2015 )</t>
  </si>
  <si>
    <t>08 4 7120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</si>
  <si>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</si>
  <si>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01 9 4310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</si>
  <si>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</si>
  <si>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</si>
  <si>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12 0 7795</t>
  </si>
  <si>
    <t>12 0 7790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</si>
  <si>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</si>
  <si>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 xml:space="preserve">12 0 0000 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</si>
  <si>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</si>
  <si>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в рамках подпрограммы "Комплексная безопасность муниципальных образовательных организаций"</t>
  </si>
  <si>
    <t>межбюджетные трансферты</t>
  </si>
  <si>
    <t>КВР 500</t>
  </si>
  <si>
    <t>08 3 7350</t>
  </si>
  <si>
    <t>Мероприятия по капитальному ремонту жилых домов (По Найстенъярвскому СП)</t>
  </si>
  <si>
    <t>Мероприятия по капитальному ремонту жилых домов (По Лоймольскому СП)</t>
  </si>
  <si>
    <t>08 3 7360</t>
  </si>
  <si>
    <t>фонд капремонта</t>
  </si>
  <si>
    <t>пояснительная записка по расходам</t>
  </si>
  <si>
    <t>01 9 7317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</si>
  <si>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занятия физической культурой и спортом(ремонт спорт.зала Найстенъярвской школы)</t>
  </si>
  <si>
    <t xml:space="preserve">07 </t>
  </si>
  <si>
    <t>01 97317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</si>
</sst>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&quot;р.&quot;"/>
    <numFmt numFmtId="179" formatCode="#,##0.00_р_.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sz val="12"/>
      <color indexed="12"/>
      <name val="Times New Roman"/>
      <family val="1"/>
    </font>
    <font>
      <i/>
      <sz val="10"/>
      <color indexed="17"/>
      <name val="Times New Roman"/>
      <family val="1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3" fontId="15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left" vertical="top" wrapText="1"/>
    </xf>
    <xf numFmtId="49" fontId="16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49" fontId="16" fillId="0" borderId="15" xfId="0" applyNumberFormat="1" applyFont="1" applyFill="1" applyBorder="1" applyAlignment="1" applyProtection="1">
      <alignment horizontal="center" vertical="top"/>
      <protection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>
      <alignment horizontal="center" vertical="top"/>
    </xf>
    <xf numFmtId="49" fontId="16" fillId="0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11" fillId="22" borderId="15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top" wrapText="1"/>
    </xf>
    <xf numFmtId="49" fontId="16" fillId="0" borderId="16" xfId="0" applyNumberFormat="1" applyFont="1" applyFill="1" applyBorder="1" applyAlignment="1">
      <alignment horizontal="left" vertical="center" wrapText="1"/>
    </xf>
    <xf numFmtId="0" fontId="11" fillId="22" borderId="11" xfId="0" applyFont="1" applyFill="1" applyBorder="1" applyAlignment="1">
      <alignment horizontal="left" vertical="top" wrapText="1"/>
    </xf>
    <xf numFmtId="1" fontId="2" fillId="0" borderId="16" xfId="0" applyNumberFormat="1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0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Fill="1" applyBorder="1" applyAlignment="1">
      <alignment horizontal="center" wrapText="1"/>
    </xf>
    <xf numFmtId="1" fontId="16" fillId="0" borderId="18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wrapText="1"/>
    </xf>
    <xf numFmtId="1" fontId="16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0" xfId="0" applyNumberFormat="1" applyFont="1" applyBorder="1" applyAlignment="1">
      <alignment vertical="top"/>
    </xf>
    <xf numFmtId="49" fontId="2" fillId="0" borderId="21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>
      <alignment horizontal="left" vertical="center" wrapText="1"/>
    </xf>
    <xf numFmtId="49" fontId="11" fillId="24" borderId="15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 applyProtection="1">
      <alignment horizontal="center" vertical="top"/>
      <protection locked="0"/>
    </xf>
    <xf numFmtId="49" fontId="2" fillId="0" borderId="22" xfId="0" applyNumberFormat="1" applyFont="1" applyFill="1" applyBorder="1" applyAlignment="1" applyProtection="1">
      <alignment horizontal="center" vertical="top"/>
      <protection locked="0"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/>
    </xf>
    <xf numFmtId="0" fontId="7" fillId="0" borderId="16" xfId="0" applyFont="1" applyBorder="1" applyAlignment="1">
      <alignment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49" fontId="12" fillId="0" borderId="17" xfId="0" applyNumberFormat="1" applyFont="1" applyBorder="1" applyAlignment="1" applyProtection="1">
      <alignment horizontal="center" vertical="top"/>
      <protection locked="0"/>
    </xf>
    <xf numFmtId="49" fontId="3" fillId="24" borderId="17" xfId="0" applyNumberFormat="1" applyFont="1" applyFill="1" applyBorder="1" applyAlignment="1" applyProtection="1">
      <alignment horizontal="center" vertical="top"/>
      <protection locked="0"/>
    </xf>
    <xf numFmtId="49" fontId="11" fillId="22" borderId="17" xfId="0" applyNumberFormat="1" applyFont="1" applyFill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  <xf numFmtId="0" fontId="16" fillId="0" borderId="11" xfId="0" applyNumberFormat="1" applyFont="1" applyBorder="1" applyAlignment="1">
      <alignment horizontal="left" vertical="top" wrapText="1"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3" fillId="24" borderId="24" xfId="0" applyFont="1" applyFill="1" applyBorder="1" applyAlignment="1">
      <alignment horizontal="left" vertical="top" wrapText="1"/>
    </xf>
    <xf numFmtId="49" fontId="3" fillId="24" borderId="17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49" fontId="11" fillId="24" borderId="15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17" xfId="0" applyNumberFormat="1" applyFont="1" applyFill="1" applyBorder="1" applyAlignment="1" applyProtection="1">
      <alignment horizontal="center" vertical="top"/>
      <protection locked="0"/>
    </xf>
    <xf numFmtId="4" fontId="11" fillId="24" borderId="20" xfId="0" applyNumberFormat="1" applyFont="1" applyFill="1" applyBorder="1" applyAlignment="1">
      <alignment vertical="top"/>
    </xf>
    <xf numFmtId="0" fontId="11" fillId="2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20" xfId="0" applyNumberFormat="1" applyFont="1" applyFill="1" applyBorder="1" applyAlignment="1">
      <alignment vertical="top"/>
    </xf>
    <xf numFmtId="4" fontId="16" fillId="0" borderId="20" xfId="0" applyNumberFormat="1" applyFont="1" applyBorder="1" applyAlignment="1">
      <alignment vertical="top"/>
    </xf>
    <xf numFmtId="4" fontId="11" fillId="24" borderId="10" xfId="0" applyNumberFormat="1" applyFont="1" applyFill="1" applyBorder="1" applyAlignment="1">
      <alignment vertical="top"/>
    </xf>
    <xf numFmtId="0" fontId="6" fillId="0" borderId="19" xfId="0" applyFont="1" applyBorder="1" applyAlignment="1">
      <alignment horizontal="left" vertical="top" wrapText="1"/>
    </xf>
    <xf numFmtId="49" fontId="6" fillId="0" borderId="25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>
      <alignment horizontal="center" vertical="top"/>
    </xf>
    <xf numFmtId="0" fontId="11" fillId="22" borderId="10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wrapText="1"/>
    </xf>
    <xf numFmtId="0" fontId="16" fillId="0" borderId="17" xfId="0" applyFont="1" applyBorder="1" applyAlignment="1">
      <alignment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6" xfId="0" applyNumberFormat="1" applyFont="1" applyFill="1" applyBorder="1" applyAlignment="1" applyProtection="1">
      <alignment horizontal="center" vertical="top"/>
      <protection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" fontId="16" fillId="0" borderId="26" xfId="0" applyNumberFormat="1" applyFont="1" applyBorder="1" applyAlignment="1">
      <alignment vertical="top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" fontId="20" fillId="0" borderId="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49" fontId="11" fillId="22" borderId="17" xfId="0" applyNumberFormat="1" applyFont="1" applyFill="1" applyBorder="1" applyAlignment="1">
      <alignment horizontal="center" vertical="top"/>
    </xf>
    <xf numFmtId="49" fontId="19" fillId="0" borderId="17" xfId="0" applyNumberFormat="1" applyFont="1" applyBorder="1" applyAlignment="1" applyProtection="1">
      <alignment horizontal="center" vertical="top"/>
      <protection locked="0"/>
    </xf>
    <xf numFmtId="49" fontId="11" fillId="24" borderId="24" xfId="0" applyNumberFormat="1" applyFont="1" applyFill="1" applyBorder="1" applyAlignment="1" applyProtection="1">
      <alignment horizontal="center" vertical="top"/>
      <protection locked="0"/>
    </xf>
    <xf numFmtId="49" fontId="3" fillId="24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6" fillId="0" borderId="27" xfId="0" applyNumberFormat="1" applyFont="1" applyFill="1" applyBorder="1" applyAlignment="1" applyProtection="1">
      <alignment horizontal="center" vertical="top"/>
      <protection locked="0"/>
    </xf>
    <xf numFmtId="49" fontId="11" fillId="22" borderId="15" xfId="0" applyNumberFormat="1" applyFont="1" applyFill="1" applyBorder="1" applyAlignment="1">
      <alignment horizontal="center" vertical="top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19" fillId="0" borderId="15" xfId="0" applyNumberFormat="1" applyFont="1" applyBorder="1" applyAlignment="1" applyProtection="1">
      <alignment horizontal="center" vertical="top"/>
      <protection locked="0"/>
    </xf>
    <xf numFmtId="49" fontId="16" fillId="0" borderId="28" xfId="0" applyNumberFormat="1" applyFont="1" applyBorder="1" applyAlignment="1" applyProtection="1">
      <alignment horizontal="center" vertical="top"/>
      <protection locked="0"/>
    </xf>
    <xf numFmtId="49" fontId="2" fillId="0" borderId="28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top"/>
      <protection locked="0"/>
    </xf>
    <xf numFmtId="49" fontId="6" fillId="0" borderId="29" xfId="0" applyNumberFormat="1" applyFont="1" applyBorder="1" applyAlignment="1" applyProtection="1">
      <alignment horizontal="center" vertical="top"/>
      <protection locked="0"/>
    </xf>
    <xf numFmtId="49" fontId="16" fillId="0" borderId="29" xfId="0" applyNumberFormat="1" applyFont="1" applyBorder="1" applyAlignment="1" applyProtection="1">
      <alignment horizontal="center" vertical="top"/>
      <protection locked="0"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11" fillId="22" borderId="24" xfId="0" applyNumberFormat="1" applyFont="1" applyFill="1" applyBorder="1" applyAlignment="1" applyProtection="1">
      <alignment horizontal="center" vertical="top"/>
      <protection locked="0"/>
    </xf>
    <xf numFmtId="49" fontId="3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center"/>
    </xf>
    <xf numFmtId="49" fontId="3" fillId="24" borderId="24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4" xfId="0" applyNumberFormat="1" applyFont="1" applyFill="1" applyBorder="1" applyAlignment="1" applyProtection="1">
      <alignment horizontal="center" vertical="top"/>
      <protection locked="0"/>
    </xf>
    <xf numFmtId="49" fontId="16" fillId="0" borderId="25" xfId="0" applyNumberFormat="1" applyFont="1" applyFill="1" applyBorder="1" applyAlignment="1" applyProtection="1">
      <alignment horizontal="center" vertical="top"/>
      <protection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/>
    </xf>
    <xf numFmtId="0" fontId="16" fillId="0" borderId="11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5" xfId="0" applyNumberFormat="1" applyFont="1" applyFill="1" applyBorder="1" applyAlignment="1" applyProtection="1">
      <alignment horizontal="center" vertical="top"/>
      <protection/>
    </xf>
    <xf numFmtId="49" fontId="16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16" fillId="0" borderId="15" xfId="0" applyNumberFormat="1" applyFont="1" applyFill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3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6" fillId="0" borderId="11" xfId="0" applyNumberFormat="1" applyFont="1" applyBorder="1" applyAlignment="1">
      <alignment horizontal="left" vertical="top" wrapText="1"/>
    </xf>
    <xf numFmtId="176" fontId="2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24" borderId="11" xfId="0" applyFont="1" applyFill="1" applyBorder="1" applyAlignment="1">
      <alignment horizontal="left" vertical="top" wrapText="1"/>
    </xf>
    <xf numFmtId="0" fontId="3" fillId="24" borderId="31" xfId="0" applyFont="1" applyFill="1" applyBorder="1" applyAlignment="1" applyProtection="1">
      <alignment horizontal="right" vertical="top" wrapText="1"/>
      <protection/>
    </xf>
    <xf numFmtId="49" fontId="3" fillId="24" borderId="32" xfId="0" applyNumberFormat="1" applyFont="1" applyFill="1" applyBorder="1" applyAlignment="1">
      <alignment horizontal="left" vertical="top"/>
    </xf>
    <xf numFmtId="49" fontId="3" fillId="24" borderId="33" xfId="0" applyNumberFormat="1" applyFont="1" applyFill="1" applyBorder="1" applyAlignment="1">
      <alignment horizontal="left" vertical="top"/>
    </xf>
    <xf numFmtId="49" fontId="3" fillId="24" borderId="34" xfId="0" applyNumberFormat="1" applyFont="1" applyFill="1" applyBorder="1" applyAlignment="1">
      <alignment horizontal="center" vertical="top"/>
    </xf>
    <xf numFmtId="4" fontId="11" fillId="24" borderId="35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0" fillId="22" borderId="10" xfId="0" applyFill="1" applyBorder="1" applyAlignment="1">
      <alignment/>
    </xf>
    <xf numFmtId="4" fontId="0" fillId="22" borderId="10" xfId="0" applyNumberFormat="1" applyFill="1" applyBorder="1" applyAlignment="1">
      <alignment/>
    </xf>
    <xf numFmtId="49" fontId="16" fillId="0" borderId="24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 applyProtection="1">
      <alignment horizontal="center" vertical="top"/>
      <protection locked="0"/>
    </xf>
    <xf numFmtId="49" fontId="23" fillId="0" borderId="10" xfId="0" applyNumberFormat="1" applyFont="1" applyBorder="1" applyAlignment="1" applyProtection="1">
      <alignment horizontal="center" vertical="top"/>
      <protection locked="0"/>
    </xf>
    <xf numFmtId="49" fontId="23" fillId="0" borderId="24" xfId="0" applyNumberFormat="1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>
      <alignment horizontal="left" vertical="top" wrapText="1"/>
    </xf>
    <xf numFmtId="49" fontId="10" fillId="0" borderId="17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0" fontId="10" fillId="0" borderId="0" xfId="0" applyFont="1" applyAlignment="1">
      <alignment wrapText="1"/>
    </xf>
    <xf numFmtId="49" fontId="10" fillId="0" borderId="25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24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Fill="1" applyBorder="1" applyAlignment="1">
      <alignment vertical="top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24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 applyProtection="1">
      <alignment horizontal="center" vertical="top"/>
      <protection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49" fontId="10" fillId="0" borderId="0" xfId="0" applyNumberFormat="1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>
      <alignment horizontal="left" vertical="top" wrapText="1"/>
    </xf>
    <xf numFmtId="49" fontId="10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7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left" vertical="center" wrapText="1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/>
    </xf>
    <xf numFmtId="0" fontId="16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16" fillId="0" borderId="16" xfId="0" applyFont="1" applyBorder="1" applyAlignment="1">
      <alignment wrapText="1"/>
    </xf>
    <xf numFmtId="49" fontId="2" fillId="0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24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left" vertical="top" wrapText="1"/>
    </xf>
    <xf numFmtId="49" fontId="10" fillId="0" borderId="36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6" fillId="0" borderId="24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wrapText="1"/>
    </xf>
    <xf numFmtId="4" fontId="16" fillId="0" borderId="0" xfId="0" applyNumberFormat="1" applyFont="1" applyFill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7" fillId="0" borderId="16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5" xfId="0" applyNumberFormat="1" applyFont="1" applyFill="1" applyBorder="1" applyAlignment="1" applyProtection="1">
      <alignment horizontal="center" vertical="top"/>
      <protection locked="0"/>
    </xf>
    <xf numFmtId="4" fontId="3" fillId="24" borderId="10" xfId="0" applyNumberFormat="1" applyFont="1" applyFill="1" applyBorder="1" applyAlignment="1">
      <alignment vertical="top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0" fontId="7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16" fillId="0" borderId="15" xfId="0" applyNumberFormat="1" applyFont="1" applyBorder="1" applyAlignment="1">
      <alignment vertical="top"/>
    </xf>
    <xf numFmtId="4" fontId="2" fillId="0" borderId="30" xfId="0" applyNumberFormat="1" applyFont="1" applyBorder="1" applyAlignment="1">
      <alignment vertical="top"/>
    </xf>
    <xf numFmtId="49" fontId="10" fillId="0" borderId="17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0" fontId="0" fillId="22" borderId="0" xfId="0" applyFill="1" applyBorder="1" applyAlignment="1">
      <alignment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9" fontId="2" fillId="0" borderId="20" xfId="0" applyNumberFormat="1" applyFont="1" applyFill="1" applyBorder="1" applyAlignment="1" applyProtection="1">
      <alignment horizontal="center" vertical="top"/>
      <protection locked="0"/>
    </xf>
    <xf numFmtId="49" fontId="3" fillId="24" borderId="37" xfId="0" applyNumberFormat="1" applyFont="1" applyFill="1" applyBorder="1" applyAlignment="1">
      <alignment horizontal="left" vertical="top"/>
    </xf>
    <xf numFmtId="49" fontId="3" fillId="24" borderId="38" xfId="0" applyNumberFormat="1" applyFont="1" applyFill="1" applyBorder="1" applyAlignment="1">
      <alignment horizontal="center" vertical="top"/>
    </xf>
    <xf numFmtId="4" fontId="11" fillId="24" borderId="39" xfId="0" applyNumberFormat="1" applyFont="1" applyFill="1" applyBorder="1" applyAlignment="1">
      <alignment vertical="top"/>
    </xf>
    <xf numFmtId="172" fontId="2" fillId="0" borderId="16" xfId="0" applyNumberFormat="1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172" fontId="2" fillId="0" borderId="17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>
      <alignment horizontal="center" vertical="center" textRotation="90" wrapText="1"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49" fontId="7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4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49" fontId="7" fillId="0" borderId="4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179" fontId="16" fillId="0" borderId="16" xfId="0" applyNumberFormat="1" applyFont="1" applyBorder="1" applyAlignment="1">
      <alignment horizontal="left" vertical="top" wrapText="1"/>
    </xf>
    <xf numFmtId="179" fontId="2" fillId="0" borderId="10" xfId="0" applyNumberFormat="1" applyFont="1" applyFill="1" applyBorder="1" applyAlignment="1">
      <alignment horizontal="left" vertical="center" wrapText="1"/>
    </xf>
    <xf numFmtId="179" fontId="19" fillId="0" borderId="10" xfId="0" applyNumberFormat="1" applyFont="1" applyBorder="1" applyAlignment="1">
      <alignment wrapText="1"/>
    </xf>
    <xf numFmtId="179" fontId="16" fillId="0" borderId="10" xfId="0" applyNumberFormat="1" applyFont="1" applyFill="1" applyBorder="1" applyAlignment="1">
      <alignment horizontal="left" vertical="center" wrapText="1"/>
    </xf>
    <xf numFmtId="179" fontId="16" fillId="0" borderId="0" xfId="0" applyNumberFormat="1" applyFont="1" applyAlignment="1">
      <alignment wrapText="1"/>
    </xf>
    <xf numFmtId="179" fontId="6" fillId="0" borderId="11" xfId="0" applyNumberFormat="1" applyFont="1" applyBorder="1" applyAlignment="1">
      <alignment/>
    </xf>
    <xf numFmtId="179" fontId="16" fillId="0" borderId="11" xfId="0" applyNumberFormat="1" applyFont="1" applyBorder="1" applyAlignment="1">
      <alignment/>
    </xf>
    <xf numFmtId="179" fontId="7" fillId="0" borderId="16" xfId="0" applyNumberFormat="1" applyFont="1" applyBorder="1" applyAlignment="1">
      <alignment/>
    </xf>
    <xf numFmtId="179" fontId="6" fillId="0" borderId="11" xfId="0" applyNumberFormat="1" applyFont="1" applyBorder="1" applyAlignment="1">
      <alignment horizontal="left" vertical="top" wrapText="1"/>
    </xf>
    <xf numFmtId="179" fontId="16" fillId="0" borderId="24" xfId="0" applyNumberFormat="1" applyFont="1" applyBorder="1" applyAlignment="1">
      <alignment horizontal="left" vertical="top" wrapText="1"/>
    </xf>
    <xf numFmtId="179" fontId="2" fillId="0" borderId="24" xfId="0" applyNumberFormat="1" applyFont="1" applyBorder="1" applyAlignment="1">
      <alignment horizontal="left" vertical="top" wrapText="1"/>
    </xf>
    <xf numFmtId="179" fontId="7" fillId="0" borderId="16" xfId="0" applyNumberFormat="1" applyFont="1" applyBorder="1" applyAlignment="1">
      <alignment wrapText="1"/>
    </xf>
    <xf numFmtId="179" fontId="16" fillId="0" borderId="10" xfId="0" applyNumberFormat="1" applyFont="1" applyFill="1" applyBorder="1" applyAlignment="1">
      <alignment horizontal="left" vertical="center" wrapText="1"/>
    </xf>
    <xf numFmtId="179" fontId="2" fillId="0" borderId="11" xfId="0" applyNumberFormat="1" applyFont="1" applyFill="1" applyBorder="1" applyAlignment="1">
      <alignment horizontal="left" vertical="center" wrapText="1"/>
    </xf>
    <xf numFmtId="179" fontId="2" fillId="0" borderId="16" xfId="0" applyNumberFormat="1" applyFont="1" applyFill="1" applyBorder="1" applyAlignment="1">
      <alignment horizontal="left" vertical="center" wrapText="1"/>
    </xf>
    <xf numFmtId="179" fontId="16" fillId="0" borderId="11" xfId="0" applyNumberFormat="1" applyFont="1" applyBorder="1" applyAlignment="1">
      <alignment horizontal="left" vertical="top" wrapText="1"/>
    </xf>
    <xf numFmtId="179" fontId="11" fillId="24" borderId="10" xfId="0" applyNumberFormat="1" applyFont="1" applyFill="1" applyBorder="1" applyAlignment="1">
      <alignment horizontal="left" vertical="center" wrapText="1"/>
    </xf>
    <xf numFmtId="179" fontId="6" fillId="0" borderId="19" xfId="0" applyNumberFormat="1" applyFont="1" applyBorder="1" applyAlignment="1">
      <alignment horizontal="left" vertical="top" wrapText="1"/>
    </xf>
    <xf numFmtId="179" fontId="16" fillId="0" borderId="10" xfId="0" applyNumberFormat="1" applyFont="1" applyBorder="1" applyAlignment="1">
      <alignment wrapText="1"/>
    </xf>
    <xf numFmtId="179" fontId="3" fillId="24" borderId="10" xfId="0" applyNumberFormat="1" applyFont="1" applyFill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left" vertical="center" wrapText="1"/>
    </xf>
    <xf numFmtId="179" fontId="16" fillId="0" borderId="11" xfId="0" applyNumberFormat="1" applyFont="1" applyBorder="1" applyAlignment="1">
      <alignment wrapText="1"/>
    </xf>
    <xf numFmtId="179" fontId="16" fillId="0" borderId="17" xfId="0" applyNumberFormat="1" applyFont="1" applyBorder="1" applyAlignment="1">
      <alignment wrapText="1"/>
    </xf>
    <xf numFmtId="179" fontId="10" fillId="0" borderId="10" xfId="0" applyNumberFormat="1" applyFont="1" applyBorder="1" applyAlignment="1">
      <alignment wrapText="1"/>
    </xf>
    <xf numFmtId="179" fontId="16" fillId="0" borderId="16" xfId="0" applyNumberFormat="1" applyFont="1" applyBorder="1" applyAlignment="1">
      <alignment wrapText="1"/>
    </xf>
    <xf numFmtId="179" fontId="11" fillId="24" borderId="11" xfId="0" applyNumberFormat="1" applyFont="1" applyFill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horizontal="left" vertical="top" wrapText="1"/>
    </xf>
    <xf numFmtId="179" fontId="9" fillId="0" borderId="11" xfId="0" applyNumberFormat="1" applyFont="1" applyBorder="1" applyAlignment="1">
      <alignment horizontal="left" vertical="center" wrapText="1"/>
    </xf>
    <xf numFmtId="179" fontId="2" fillId="0" borderId="10" xfId="0" applyNumberFormat="1" applyFont="1" applyBorder="1" applyAlignment="1">
      <alignment horizontal="left" vertical="top" wrapText="1"/>
    </xf>
    <xf numFmtId="179" fontId="2" fillId="0" borderId="10" xfId="0" applyNumberFormat="1" applyFont="1" applyBorder="1" applyAlignment="1">
      <alignment wrapText="1"/>
    </xf>
    <xf numFmtId="179" fontId="9" fillId="0" borderId="11" xfId="0" applyNumberFormat="1" applyFont="1" applyBorder="1" applyAlignment="1">
      <alignment horizontal="left" vertical="top" wrapText="1"/>
    </xf>
    <xf numFmtId="179" fontId="7" fillId="0" borderId="11" xfId="0" applyNumberFormat="1" applyFont="1" applyBorder="1" applyAlignment="1">
      <alignment wrapText="1"/>
    </xf>
    <xf numFmtId="179" fontId="21" fillId="0" borderId="11" xfId="0" applyNumberFormat="1" applyFont="1" applyBorder="1" applyAlignment="1">
      <alignment horizontal="left" vertical="top" wrapText="1"/>
    </xf>
    <xf numFmtId="179" fontId="2" fillId="0" borderId="11" xfId="0" applyNumberFormat="1" applyFont="1" applyBorder="1" applyAlignment="1">
      <alignment horizontal="left" vertical="top" wrapText="1"/>
    </xf>
    <xf numFmtId="179" fontId="16" fillId="0" borderId="11" xfId="0" applyNumberFormat="1" applyFont="1" applyBorder="1" applyAlignment="1">
      <alignment horizontal="left" vertical="top" wrapText="1"/>
    </xf>
    <xf numFmtId="179" fontId="10" fillId="0" borderId="11" xfId="0" applyNumberFormat="1" applyFont="1" applyBorder="1" applyAlignment="1">
      <alignment horizontal="left" vertical="top" wrapText="1"/>
    </xf>
    <xf numFmtId="179" fontId="10" fillId="0" borderId="11" xfId="0" applyNumberFormat="1" applyFont="1" applyBorder="1" applyAlignment="1">
      <alignment horizontal="left" vertical="top" wrapText="1"/>
    </xf>
    <xf numFmtId="179" fontId="2" fillId="0" borderId="0" xfId="0" applyNumberFormat="1" applyFont="1" applyFill="1" applyBorder="1" applyAlignment="1">
      <alignment horizontal="left" vertical="center" wrapText="1"/>
    </xf>
    <xf numFmtId="179" fontId="16" fillId="0" borderId="10" xfId="0" applyNumberFormat="1" applyFont="1" applyBorder="1" applyAlignment="1">
      <alignment wrapText="1"/>
    </xf>
    <xf numFmtId="179" fontId="10" fillId="0" borderId="10" xfId="0" applyNumberFormat="1" applyFont="1" applyFill="1" applyBorder="1" applyAlignment="1">
      <alignment horizontal="left" vertical="center" wrapText="1"/>
    </xf>
    <xf numFmtId="179" fontId="10" fillId="0" borderId="19" xfId="0" applyNumberFormat="1" applyFont="1" applyBorder="1" applyAlignment="1">
      <alignment horizontal="left" vertical="top" wrapText="1"/>
    </xf>
    <xf numFmtId="179" fontId="2" fillId="0" borderId="17" xfId="0" applyNumberFormat="1" applyFont="1" applyFill="1" applyBorder="1" applyAlignment="1">
      <alignment horizontal="left" vertical="center" wrapText="1"/>
    </xf>
    <xf numFmtId="179" fontId="10" fillId="0" borderId="10" xfId="0" applyNumberFormat="1" applyFont="1" applyBorder="1" applyAlignment="1">
      <alignment wrapText="1"/>
    </xf>
    <xf numFmtId="179" fontId="16" fillId="0" borderId="19" xfId="0" applyNumberFormat="1" applyFont="1" applyBorder="1" applyAlignment="1">
      <alignment horizontal="left" vertical="top" wrapText="1"/>
    </xf>
    <xf numFmtId="179" fontId="10" fillId="0" borderId="10" xfId="0" applyNumberFormat="1" applyFont="1" applyBorder="1" applyAlignment="1">
      <alignment wrapText="1"/>
    </xf>
    <xf numFmtId="179" fontId="16" fillId="0" borderId="10" xfId="0" applyNumberFormat="1" applyFont="1" applyBorder="1" applyAlignment="1">
      <alignment horizontal="left" vertical="top" wrapText="1"/>
    </xf>
    <xf numFmtId="179" fontId="2" fillId="0" borderId="24" xfId="0" applyNumberFormat="1" applyFont="1" applyFill="1" applyBorder="1" applyAlignment="1">
      <alignment horizontal="left" vertical="center" wrapText="1"/>
    </xf>
    <xf numFmtId="179" fontId="11" fillId="22" borderId="11" xfId="0" applyNumberFormat="1" applyFont="1" applyFill="1" applyBorder="1" applyAlignment="1">
      <alignment horizontal="left" vertical="top" wrapText="1"/>
    </xf>
    <xf numFmtId="179" fontId="10" fillId="0" borderId="11" xfId="0" applyNumberFormat="1" applyFont="1" applyBorder="1" applyAlignment="1">
      <alignment horizontal="left" vertical="top" wrapText="1"/>
    </xf>
    <xf numFmtId="179" fontId="16" fillId="0" borderId="24" xfId="0" applyNumberFormat="1" applyFont="1" applyFill="1" applyBorder="1" applyAlignment="1">
      <alignment horizontal="left" vertical="center" wrapText="1"/>
    </xf>
    <xf numFmtId="179" fontId="10" fillId="0" borderId="0" xfId="0" applyNumberFormat="1" applyFont="1" applyAlignment="1">
      <alignment wrapText="1"/>
    </xf>
    <xf numFmtId="179" fontId="10" fillId="0" borderId="24" xfId="0" applyNumberFormat="1" applyFont="1" applyFill="1" applyBorder="1" applyAlignment="1">
      <alignment horizontal="left" vertical="center" wrapText="1"/>
    </xf>
    <xf numFmtId="179" fontId="3" fillId="24" borderId="11" xfId="0" applyNumberFormat="1" applyFont="1" applyFill="1" applyBorder="1" applyAlignment="1">
      <alignment horizontal="left" vertical="center" wrapText="1"/>
    </xf>
    <xf numFmtId="179" fontId="6" fillId="0" borderId="11" xfId="0" applyNumberFormat="1" applyFont="1" applyFill="1" applyBorder="1" applyAlignment="1">
      <alignment horizontal="left" vertical="center" wrapText="1"/>
    </xf>
    <xf numFmtId="179" fontId="16" fillId="0" borderId="11" xfId="0" applyNumberFormat="1" applyFont="1" applyBorder="1" applyAlignment="1">
      <alignment horizontal="left" vertical="center" wrapText="1"/>
    </xf>
    <xf numFmtId="179" fontId="2" fillId="0" borderId="11" xfId="0" applyNumberFormat="1" applyFont="1" applyBorder="1" applyAlignment="1">
      <alignment horizontal="left" vertical="center" wrapText="1"/>
    </xf>
    <xf numFmtId="179" fontId="22" fillId="0" borderId="10" xfId="53" applyNumberFormat="1" applyFont="1" applyFill="1" applyBorder="1" applyAlignment="1" applyProtection="1">
      <alignment horizontal="left" vertical="top" wrapText="1"/>
      <protection hidden="1"/>
    </xf>
    <xf numFmtId="179" fontId="16" fillId="0" borderId="11" xfId="0" applyNumberFormat="1" applyFont="1" applyBorder="1" applyAlignment="1">
      <alignment horizontal="left" vertical="top" wrapText="1"/>
    </xf>
    <xf numFmtId="179" fontId="3" fillId="24" borderId="24" xfId="0" applyNumberFormat="1" applyFont="1" applyFill="1" applyBorder="1" applyAlignment="1">
      <alignment horizontal="left" vertical="top" wrapText="1"/>
    </xf>
    <xf numFmtId="179" fontId="6" fillId="0" borderId="10" xfId="0" applyNumberFormat="1" applyFont="1" applyBorder="1" applyAlignment="1">
      <alignment horizontal="left" vertical="top" wrapText="1"/>
    </xf>
    <xf numFmtId="179" fontId="3" fillId="24" borderId="10" xfId="0" applyNumberFormat="1" applyFont="1" applyFill="1" applyBorder="1" applyAlignment="1">
      <alignment horizontal="left" vertical="top" wrapText="1"/>
    </xf>
    <xf numFmtId="179" fontId="11" fillId="24" borderId="10" xfId="0" applyNumberFormat="1" applyFont="1" applyFill="1" applyBorder="1" applyAlignment="1">
      <alignment horizontal="left" vertical="top" wrapText="1"/>
    </xf>
    <xf numFmtId="179" fontId="6" fillId="0" borderId="10" xfId="0" applyNumberFormat="1" applyFont="1" applyFill="1" applyBorder="1" applyAlignment="1">
      <alignment horizontal="left" vertical="top" wrapText="1"/>
    </xf>
    <xf numFmtId="179" fontId="16" fillId="0" borderId="19" xfId="0" applyNumberFormat="1" applyFont="1" applyFill="1" applyBorder="1" applyAlignment="1">
      <alignment horizontal="left" vertical="center" wrapText="1"/>
    </xf>
    <xf numFmtId="179" fontId="2" fillId="0" borderId="10" xfId="0" applyNumberFormat="1" applyFont="1" applyFill="1" applyBorder="1" applyAlignment="1">
      <alignment horizontal="left" vertical="top" wrapText="1"/>
    </xf>
    <xf numFmtId="179" fontId="16" fillId="0" borderId="18" xfId="0" applyNumberFormat="1" applyFont="1" applyFill="1" applyBorder="1" applyAlignment="1">
      <alignment horizontal="left" vertical="center" wrapText="1"/>
    </xf>
    <xf numFmtId="179" fontId="2" fillId="0" borderId="16" xfId="0" applyNumberFormat="1" applyFont="1" applyFill="1" applyBorder="1" applyAlignment="1">
      <alignment horizontal="left" vertical="top" wrapText="1"/>
    </xf>
    <xf numFmtId="179" fontId="3" fillId="24" borderId="31" xfId="0" applyNumberFormat="1" applyFont="1" applyFill="1" applyBorder="1" applyAlignment="1" applyProtection="1">
      <alignment horizontal="right" vertical="top" wrapText="1"/>
      <protection/>
    </xf>
    <xf numFmtId="179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0"/>
  <sheetViews>
    <sheetView zoomScalePageLayoutView="0" workbookViewId="0" topLeftCell="A1">
      <selection activeCell="M59" sqref="M59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12.75390625" style="0" customWidth="1"/>
    <col min="6" max="6" width="5.875" style="0" customWidth="1"/>
    <col min="7" max="7" width="19.00390625" style="0" customWidth="1"/>
  </cols>
  <sheetData>
    <row r="1" ht="12.75">
      <c r="E1" s="5" t="s">
        <v>217</v>
      </c>
    </row>
    <row r="2" ht="12.75">
      <c r="E2" s="5" t="s">
        <v>55</v>
      </c>
    </row>
    <row r="3" ht="12.75">
      <c r="E3" s="5" t="s">
        <v>54</v>
      </c>
    </row>
    <row r="4" ht="12.75">
      <c r="G4" s="5"/>
    </row>
    <row r="5" spans="1:7" ht="27.75" customHeight="1">
      <c r="A5" s="323" t="s">
        <v>277</v>
      </c>
      <c r="B5" s="323"/>
      <c r="C5" s="323"/>
      <c r="D5" s="323"/>
      <c r="E5" s="323"/>
      <c r="F5" s="323"/>
      <c r="G5" s="323"/>
    </row>
    <row r="6" spans="1:7" ht="13.5" thickBot="1">
      <c r="A6" s="1"/>
      <c r="B6" s="1"/>
      <c r="C6" s="2"/>
      <c r="D6" s="2"/>
      <c r="E6" s="4"/>
      <c r="F6" s="4"/>
      <c r="G6" s="3" t="s">
        <v>56</v>
      </c>
    </row>
    <row r="7" spans="1:7" ht="12.75" customHeight="1">
      <c r="A7" s="324" t="s">
        <v>0</v>
      </c>
      <c r="B7" s="326" t="s">
        <v>36</v>
      </c>
      <c r="C7" s="328" t="s">
        <v>1</v>
      </c>
      <c r="D7" s="330" t="s">
        <v>10</v>
      </c>
      <c r="E7" s="332" t="s">
        <v>20</v>
      </c>
      <c r="F7" s="335" t="s">
        <v>21</v>
      </c>
      <c r="G7" s="337" t="s">
        <v>22</v>
      </c>
    </row>
    <row r="8" spans="1:7" ht="12.75">
      <c r="A8" s="325"/>
      <c r="B8" s="327"/>
      <c r="C8" s="329"/>
      <c r="D8" s="331"/>
      <c r="E8" s="333"/>
      <c r="F8" s="336"/>
      <c r="G8" s="338"/>
    </row>
    <row r="9" spans="1:7" ht="12.75">
      <c r="A9" s="325"/>
      <c r="B9" s="327"/>
      <c r="C9" s="329"/>
      <c r="D9" s="331"/>
      <c r="E9" s="333"/>
      <c r="F9" s="336"/>
      <c r="G9" s="338"/>
    </row>
    <row r="10" spans="1:7" ht="12.75">
      <c r="A10" s="325"/>
      <c r="B10" s="327"/>
      <c r="C10" s="329"/>
      <c r="D10" s="331"/>
      <c r="E10" s="333"/>
      <c r="F10" s="336"/>
      <c r="G10" s="338"/>
    </row>
    <row r="11" spans="1:7" ht="12.75">
      <c r="A11" s="325"/>
      <c r="B11" s="327"/>
      <c r="C11" s="329"/>
      <c r="D11" s="331"/>
      <c r="E11" s="333"/>
      <c r="F11" s="336"/>
      <c r="G11" s="338"/>
    </row>
    <row r="12" spans="1:7" ht="12.75">
      <c r="A12" s="325"/>
      <c r="B12" s="327"/>
      <c r="C12" s="329"/>
      <c r="D12" s="331"/>
      <c r="E12" s="334"/>
      <c r="F12" s="336"/>
      <c r="G12" s="339"/>
    </row>
    <row r="13" spans="1:7" ht="37.5">
      <c r="A13" s="106" t="s">
        <v>35</v>
      </c>
      <c r="B13" s="107" t="s">
        <v>37</v>
      </c>
      <c r="C13" s="89"/>
      <c r="D13" s="24"/>
      <c r="E13" s="108"/>
      <c r="F13" s="25"/>
      <c r="G13" s="26">
        <f>G416</f>
        <v>421991000</v>
      </c>
    </row>
    <row r="14" spans="1:7" ht="15.75">
      <c r="A14" s="129" t="s">
        <v>16</v>
      </c>
      <c r="B14" s="126" t="s">
        <v>37</v>
      </c>
      <c r="C14" s="128" t="s">
        <v>2</v>
      </c>
      <c r="D14" s="155"/>
      <c r="E14" s="128"/>
      <c r="F14" s="166"/>
      <c r="G14" s="20">
        <f>G15+G19+G56+G59</f>
        <v>26440206.38</v>
      </c>
    </row>
    <row r="15" spans="1:7" ht="32.25" customHeight="1">
      <c r="A15" s="51" t="s">
        <v>41</v>
      </c>
      <c r="B15" s="125" t="s">
        <v>37</v>
      </c>
      <c r="C15" s="36" t="s">
        <v>2</v>
      </c>
      <c r="D15" s="90" t="s">
        <v>11</v>
      </c>
      <c r="E15" s="7"/>
      <c r="F15" s="159"/>
      <c r="G15" s="19">
        <f>G16</f>
        <v>364500</v>
      </c>
    </row>
    <row r="16" spans="1:7" ht="18" customHeight="1">
      <c r="A16" s="213" t="s">
        <v>133</v>
      </c>
      <c r="B16" s="125" t="s">
        <v>37</v>
      </c>
      <c r="C16" s="212" t="s">
        <v>2</v>
      </c>
      <c r="D16" s="209" t="s">
        <v>11</v>
      </c>
      <c r="E16" s="200" t="s">
        <v>85</v>
      </c>
      <c r="F16" s="210"/>
      <c r="G16" s="211">
        <f>G17+G18</f>
        <v>364500</v>
      </c>
    </row>
    <row r="17" spans="1:7" ht="39.75" customHeight="1">
      <c r="A17" s="78" t="s">
        <v>274</v>
      </c>
      <c r="B17" s="125" t="s">
        <v>37</v>
      </c>
      <c r="C17" s="37" t="s">
        <v>2</v>
      </c>
      <c r="D17" s="67" t="s">
        <v>11</v>
      </c>
      <c r="E17" s="8" t="s">
        <v>85</v>
      </c>
      <c r="F17" s="167" t="s">
        <v>273</v>
      </c>
      <c r="G17" s="18">
        <v>230000</v>
      </c>
    </row>
    <row r="18" spans="1:7" ht="21" customHeight="1">
      <c r="A18" s="78" t="s">
        <v>87</v>
      </c>
      <c r="B18" s="125" t="s">
        <v>37</v>
      </c>
      <c r="C18" s="37" t="s">
        <v>2</v>
      </c>
      <c r="D18" s="67" t="s">
        <v>11</v>
      </c>
      <c r="E18" s="8" t="s">
        <v>85</v>
      </c>
      <c r="F18" s="167" t="s">
        <v>89</v>
      </c>
      <c r="G18" s="18">
        <v>134500</v>
      </c>
    </row>
    <row r="19" spans="1:7" ht="27.75" customHeight="1">
      <c r="A19" s="27" t="s">
        <v>31</v>
      </c>
      <c r="B19" s="125" t="s">
        <v>37</v>
      </c>
      <c r="C19" s="36" t="s">
        <v>2</v>
      </c>
      <c r="D19" s="90" t="s">
        <v>12</v>
      </c>
      <c r="E19" s="7"/>
      <c r="F19" s="159"/>
      <c r="G19" s="19">
        <f>G20+G26+G28+G32+G35+G38+G42+G45+G47+G49+G51+G54</f>
        <v>19033774.04</v>
      </c>
    </row>
    <row r="20" spans="1:7" ht="30.75" customHeight="1">
      <c r="A20" s="207" t="s">
        <v>94</v>
      </c>
      <c r="B20" s="125" t="s">
        <v>37</v>
      </c>
      <c r="C20" s="212" t="s">
        <v>2</v>
      </c>
      <c r="D20" s="209" t="s">
        <v>12</v>
      </c>
      <c r="E20" s="200" t="s">
        <v>223</v>
      </c>
      <c r="F20" s="210"/>
      <c r="G20" s="211">
        <f>SUM(G21:G25)</f>
        <v>16593774.040000001</v>
      </c>
    </row>
    <row r="21" spans="1:7" ht="27" customHeight="1">
      <c r="A21" s="78" t="s">
        <v>90</v>
      </c>
      <c r="B21" s="125" t="s">
        <v>37</v>
      </c>
      <c r="C21" s="37" t="s">
        <v>2</v>
      </c>
      <c r="D21" s="67" t="s">
        <v>12</v>
      </c>
      <c r="E21" s="8" t="s">
        <v>223</v>
      </c>
      <c r="F21" s="167" t="s">
        <v>91</v>
      </c>
      <c r="G21" s="18">
        <v>13637696.42</v>
      </c>
    </row>
    <row r="22" spans="1:7" ht="16.5" customHeight="1">
      <c r="A22" s="78" t="s">
        <v>95</v>
      </c>
      <c r="B22" s="125" t="s">
        <v>37</v>
      </c>
      <c r="C22" s="37" t="s">
        <v>96</v>
      </c>
      <c r="D22" s="67" t="s">
        <v>12</v>
      </c>
      <c r="E22" s="8" t="s">
        <v>223</v>
      </c>
      <c r="F22" s="167" t="s">
        <v>97</v>
      </c>
      <c r="G22" s="18">
        <v>178000</v>
      </c>
    </row>
    <row r="23" spans="1:7" ht="17.25" customHeight="1">
      <c r="A23" s="78" t="s">
        <v>86</v>
      </c>
      <c r="B23" s="125" t="s">
        <v>37</v>
      </c>
      <c r="C23" s="37" t="s">
        <v>96</v>
      </c>
      <c r="D23" s="67" t="s">
        <v>12</v>
      </c>
      <c r="E23" s="8" t="s">
        <v>223</v>
      </c>
      <c r="F23" s="167" t="s">
        <v>88</v>
      </c>
      <c r="G23" s="18">
        <v>121450</v>
      </c>
    </row>
    <row r="24" spans="1:7" ht="24.75" customHeight="1">
      <c r="A24" s="78" t="s">
        <v>87</v>
      </c>
      <c r="B24" s="125" t="s">
        <v>37</v>
      </c>
      <c r="C24" s="37" t="s">
        <v>2</v>
      </c>
      <c r="D24" s="67" t="s">
        <v>12</v>
      </c>
      <c r="E24" s="8" t="s">
        <v>223</v>
      </c>
      <c r="F24" s="167" t="s">
        <v>89</v>
      </c>
      <c r="G24" s="18">
        <v>1456724.04</v>
      </c>
    </row>
    <row r="25" spans="1:7" ht="25.5" customHeight="1">
      <c r="A25" s="12" t="s">
        <v>122</v>
      </c>
      <c r="B25" s="130" t="s">
        <v>37</v>
      </c>
      <c r="C25" s="37" t="s">
        <v>2</v>
      </c>
      <c r="D25" s="67" t="s">
        <v>12</v>
      </c>
      <c r="E25" s="8" t="s">
        <v>223</v>
      </c>
      <c r="F25" s="167" t="s">
        <v>123</v>
      </c>
      <c r="G25" s="18">
        <v>1199903.58</v>
      </c>
    </row>
    <row r="26" spans="1:7" ht="27.75" customHeight="1">
      <c r="A26" s="346" t="s">
        <v>38</v>
      </c>
      <c r="B26" s="130" t="s">
        <v>37</v>
      </c>
      <c r="C26" s="38" t="s">
        <v>2</v>
      </c>
      <c r="D26" s="69" t="s">
        <v>12</v>
      </c>
      <c r="E26" s="200" t="s">
        <v>224</v>
      </c>
      <c r="F26" s="160"/>
      <c r="G26" s="32">
        <f>G27</f>
        <v>1300000</v>
      </c>
    </row>
    <row r="27" spans="1:7" ht="28.5" customHeight="1">
      <c r="A27" s="78" t="s">
        <v>90</v>
      </c>
      <c r="B27" s="130" t="s">
        <v>37</v>
      </c>
      <c r="C27" s="62" t="s">
        <v>2</v>
      </c>
      <c r="D27" s="67" t="s">
        <v>12</v>
      </c>
      <c r="E27" s="8" t="s">
        <v>224</v>
      </c>
      <c r="F27" s="167" t="s">
        <v>91</v>
      </c>
      <c r="G27" s="18">
        <v>1300000</v>
      </c>
    </row>
    <row r="28" spans="1:7" ht="25.5" customHeight="1">
      <c r="A28" s="347" t="s">
        <v>57</v>
      </c>
      <c r="B28" s="125" t="s">
        <v>37</v>
      </c>
      <c r="C28" s="38" t="s">
        <v>2</v>
      </c>
      <c r="D28" s="69" t="s">
        <v>12</v>
      </c>
      <c r="E28" s="31" t="s">
        <v>225</v>
      </c>
      <c r="F28" s="160"/>
      <c r="G28" s="32">
        <f>SUM(G29:G31)</f>
        <v>331000</v>
      </c>
    </row>
    <row r="29" spans="1:7" ht="26.25" customHeight="1">
      <c r="A29" s="78" t="s">
        <v>90</v>
      </c>
      <c r="B29" s="125" t="s">
        <v>37</v>
      </c>
      <c r="C29" s="37" t="s">
        <v>2</v>
      </c>
      <c r="D29" s="67" t="s">
        <v>12</v>
      </c>
      <c r="E29" s="8" t="s">
        <v>225</v>
      </c>
      <c r="F29" s="167" t="s">
        <v>91</v>
      </c>
      <c r="G29" s="18">
        <v>255000</v>
      </c>
    </row>
    <row r="30" spans="1:7" ht="20.25" customHeight="1">
      <c r="A30" s="78" t="s">
        <v>95</v>
      </c>
      <c r="B30" s="125" t="s">
        <v>37</v>
      </c>
      <c r="C30" s="37" t="s">
        <v>2</v>
      </c>
      <c r="D30" s="67" t="s">
        <v>12</v>
      </c>
      <c r="E30" s="8" t="s">
        <v>225</v>
      </c>
      <c r="F30" s="167" t="s">
        <v>97</v>
      </c>
      <c r="G30" s="18">
        <v>15000</v>
      </c>
    </row>
    <row r="31" spans="1:7" ht="19.5" customHeight="1">
      <c r="A31" s="78" t="s">
        <v>87</v>
      </c>
      <c r="B31" s="125" t="s">
        <v>37</v>
      </c>
      <c r="C31" s="37" t="s">
        <v>2</v>
      </c>
      <c r="D31" s="67" t="s">
        <v>12</v>
      </c>
      <c r="E31" s="8" t="s">
        <v>225</v>
      </c>
      <c r="F31" s="167" t="s">
        <v>89</v>
      </c>
      <c r="G31" s="18">
        <v>61000</v>
      </c>
    </row>
    <row r="32" spans="1:7" ht="24" customHeight="1">
      <c r="A32" s="54" t="s">
        <v>43</v>
      </c>
      <c r="B32" s="125" t="s">
        <v>37</v>
      </c>
      <c r="C32" s="38" t="s">
        <v>2</v>
      </c>
      <c r="D32" s="69" t="s">
        <v>12</v>
      </c>
      <c r="E32" s="31" t="s">
        <v>226</v>
      </c>
      <c r="F32" s="160"/>
      <c r="G32" s="32">
        <f>G33+G34</f>
        <v>68000</v>
      </c>
    </row>
    <row r="33" spans="1:7" ht="27" customHeight="1">
      <c r="A33" s="78" t="s">
        <v>90</v>
      </c>
      <c r="B33" s="125" t="s">
        <v>37</v>
      </c>
      <c r="C33" s="37" t="s">
        <v>2</v>
      </c>
      <c r="D33" s="67" t="s">
        <v>12</v>
      </c>
      <c r="E33" s="8" t="s">
        <v>226</v>
      </c>
      <c r="F33" s="167" t="s">
        <v>91</v>
      </c>
      <c r="G33" s="18">
        <v>64000</v>
      </c>
    </row>
    <row r="34" spans="1:7" ht="18" customHeight="1">
      <c r="A34" s="78" t="s">
        <v>87</v>
      </c>
      <c r="B34" s="125" t="s">
        <v>37</v>
      </c>
      <c r="C34" s="37" t="s">
        <v>2</v>
      </c>
      <c r="D34" s="67" t="s">
        <v>12</v>
      </c>
      <c r="E34" s="8" t="s">
        <v>226</v>
      </c>
      <c r="F34" s="167" t="s">
        <v>89</v>
      </c>
      <c r="G34" s="18">
        <v>4000</v>
      </c>
    </row>
    <row r="35" spans="1:7" ht="16.5" customHeight="1">
      <c r="A35" s="349" t="s">
        <v>58</v>
      </c>
      <c r="B35" s="125" t="s">
        <v>37</v>
      </c>
      <c r="C35" s="38" t="s">
        <v>2</v>
      </c>
      <c r="D35" s="69" t="s">
        <v>12</v>
      </c>
      <c r="E35" s="31" t="s">
        <v>227</v>
      </c>
      <c r="F35" s="160"/>
      <c r="G35" s="32">
        <f>G36+G37</f>
        <v>80000</v>
      </c>
    </row>
    <row r="36" spans="1:7" ht="27" customHeight="1">
      <c r="A36" s="350" t="s">
        <v>90</v>
      </c>
      <c r="B36" s="125" t="s">
        <v>37</v>
      </c>
      <c r="C36" s="37" t="s">
        <v>2</v>
      </c>
      <c r="D36" s="67" t="s">
        <v>12</v>
      </c>
      <c r="E36" s="8" t="s">
        <v>227</v>
      </c>
      <c r="F36" s="167" t="s">
        <v>91</v>
      </c>
      <c r="G36" s="18">
        <v>73700</v>
      </c>
    </row>
    <row r="37" spans="1:7" ht="20.25" customHeight="1">
      <c r="A37" s="350" t="s">
        <v>87</v>
      </c>
      <c r="B37" s="125" t="s">
        <v>37</v>
      </c>
      <c r="C37" s="37" t="s">
        <v>2</v>
      </c>
      <c r="D37" s="67" t="s">
        <v>12</v>
      </c>
      <c r="E37" s="8" t="s">
        <v>227</v>
      </c>
      <c r="F37" s="167" t="s">
        <v>89</v>
      </c>
      <c r="G37" s="18">
        <v>6300</v>
      </c>
    </row>
    <row r="38" spans="1:7" ht="38.25" customHeight="1">
      <c r="A38" s="351" t="s">
        <v>81</v>
      </c>
      <c r="B38" s="125" t="s">
        <v>37</v>
      </c>
      <c r="C38" s="148" t="s">
        <v>2</v>
      </c>
      <c r="D38" s="156" t="s">
        <v>12</v>
      </c>
      <c r="E38" s="143" t="s">
        <v>228</v>
      </c>
      <c r="F38" s="168"/>
      <c r="G38" s="32">
        <f>SUM(G39:G41)</f>
        <v>338000</v>
      </c>
    </row>
    <row r="39" spans="1:7" ht="22.5" customHeight="1">
      <c r="A39" s="350" t="s">
        <v>90</v>
      </c>
      <c r="B39" s="125" t="s">
        <v>37</v>
      </c>
      <c r="C39" s="37" t="s">
        <v>2</v>
      </c>
      <c r="D39" s="67" t="s">
        <v>12</v>
      </c>
      <c r="E39" s="8" t="s">
        <v>228</v>
      </c>
      <c r="F39" s="167" t="s">
        <v>91</v>
      </c>
      <c r="G39" s="18">
        <v>255000</v>
      </c>
    </row>
    <row r="40" spans="1:7" ht="18" customHeight="1">
      <c r="A40" s="350" t="s">
        <v>87</v>
      </c>
      <c r="B40" s="125" t="s">
        <v>37</v>
      </c>
      <c r="C40" s="37" t="s">
        <v>2</v>
      </c>
      <c r="D40" s="67" t="s">
        <v>12</v>
      </c>
      <c r="E40" s="8" t="s">
        <v>228</v>
      </c>
      <c r="F40" s="167" t="s">
        <v>89</v>
      </c>
      <c r="G40" s="18">
        <v>73000</v>
      </c>
    </row>
    <row r="41" spans="1:7" ht="12.75">
      <c r="A41" s="350" t="s">
        <v>98</v>
      </c>
      <c r="B41" s="125" t="s">
        <v>37</v>
      </c>
      <c r="C41" s="37" t="s">
        <v>2</v>
      </c>
      <c r="D41" s="67" t="s">
        <v>12</v>
      </c>
      <c r="E41" s="8" t="s">
        <v>228</v>
      </c>
      <c r="F41" s="167" t="s">
        <v>76</v>
      </c>
      <c r="G41" s="18">
        <v>10000</v>
      </c>
    </row>
    <row r="42" spans="1:7" ht="36" customHeight="1">
      <c r="A42" s="352" t="s">
        <v>279</v>
      </c>
      <c r="B42" s="125" t="s">
        <v>37</v>
      </c>
      <c r="C42" s="212" t="s">
        <v>2</v>
      </c>
      <c r="D42" s="209" t="s">
        <v>12</v>
      </c>
      <c r="E42" s="200" t="s">
        <v>229</v>
      </c>
      <c r="F42" s="210"/>
      <c r="G42" s="211">
        <f>G43+G44</f>
        <v>50000</v>
      </c>
    </row>
    <row r="43" spans="1:7" ht="26.25" customHeight="1">
      <c r="A43" s="350" t="s">
        <v>90</v>
      </c>
      <c r="B43" s="125" t="s">
        <v>37</v>
      </c>
      <c r="C43" s="37" t="s">
        <v>2</v>
      </c>
      <c r="D43" s="67" t="s">
        <v>12</v>
      </c>
      <c r="E43" s="8" t="s">
        <v>229</v>
      </c>
      <c r="F43" s="167" t="s">
        <v>91</v>
      </c>
      <c r="G43" s="18">
        <v>47740.33</v>
      </c>
    </row>
    <row r="44" spans="1:7" ht="22.5" customHeight="1">
      <c r="A44" s="350" t="s">
        <v>87</v>
      </c>
      <c r="B44" s="125" t="s">
        <v>37</v>
      </c>
      <c r="C44" s="37" t="s">
        <v>2</v>
      </c>
      <c r="D44" s="67" t="s">
        <v>12</v>
      </c>
      <c r="E44" s="8" t="s">
        <v>229</v>
      </c>
      <c r="F44" s="167" t="s">
        <v>89</v>
      </c>
      <c r="G44" s="18">
        <v>2259.67</v>
      </c>
    </row>
    <row r="45" spans="1:7" ht="31.5" customHeight="1">
      <c r="A45" s="352" t="s">
        <v>92</v>
      </c>
      <c r="B45" s="125" t="s">
        <v>37</v>
      </c>
      <c r="C45" s="212" t="s">
        <v>2</v>
      </c>
      <c r="D45" s="209" t="s">
        <v>12</v>
      </c>
      <c r="E45" s="200" t="s">
        <v>230</v>
      </c>
      <c r="F45" s="210"/>
      <c r="G45" s="211">
        <f>G46</f>
        <v>180000</v>
      </c>
    </row>
    <row r="46" spans="1:7" ht="17.25" customHeight="1">
      <c r="A46" s="350" t="s">
        <v>87</v>
      </c>
      <c r="B46" s="125" t="s">
        <v>37</v>
      </c>
      <c r="C46" s="37" t="s">
        <v>2</v>
      </c>
      <c r="D46" s="67" t="s">
        <v>12</v>
      </c>
      <c r="E46" s="8" t="s">
        <v>230</v>
      </c>
      <c r="F46" s="167" t="s">
        <v>89</v>
      </c>
      <c r="G46" s="18">
        <v>180000</v>
      </c>
    </row>
    <row r="47" spans="1:7" ht="41.25" customHeight="1">
      <c r="A47" s="352" t="s">
        <v>337</v>
      </c>
      <c r="B47" s="125" t="s">
        <v>37</v>
      </c>
      <c r="C47" s="208" t="s">
        <v>2</v>
      </c>
      <c r="D47" s="209" t="s">
        <v>12</v>
      </c>
      <c r="E47" s="200" t="s">
        <v>231</v>
      </c>
      <c r="F47" s="210"/>
      <c r="G47" s="211">
        <f>G48</f>
        <v>5000</v>
      </c>
    </row>
    <row r="48" spans="1:7" ht="21.75" customHeight="1">
      <c r="A48" s="350" t="s">
        <v>87</v>
      </c>
      <c r="B48" s="125" t="s">
        <v>37</v>
      </c>
      <c r="C48" s="37" t="s">
        <v>2</v>
      </c>
      <c r="D48" s="67" t="s">
        <v>12</v>
      </c>
      <c r="E48" s="8" t="s">
        <v>231</v>
      </c>
      <c r="F48" s="167" t="s">
        <v>89</v>
      </c>
      <c r="G48" s="18">
        <v>5000</v>
      </c>
    </row>
    <row r="49" spans="1:7" ht="27" customHeight="1">
      <c r="A49" s="353" t="s">
        <v>99</v>
      </c>
      <c r="B49" s="125" t="s">
        <v>37</v>
      </c>
      <c r="C49" s="144" t="s">
        <v>2</v>
      </c>
      <c r="D49" s="145" t="s">
        <v>12</v>
      </c>
      <c r="E49" s="31" t="s">
        <v>232</v>
      </c>
      <c r="F49" s="169"/>
      <c r="G49" s="146">
        <f>G50</f>
        <v>11000</v>
      </c>
    </row>
    <row r="50" spans="1:7" ht="17.25" customHeight="1">
      <c r="A50" s="350" t="s">
        <v>87</v>
      </c>
      <c r="B50" s="125" t="s">
        <v>37</v>
      </c>
      <c r="C50" s="37" t="s">
        <v>2</v>
      </c>
      <c r="D50" s="67" t="s">
        <v>12</v>
      </c>
      <c r="E50" s="8" t="s">
        <v>232</v>
      </c>
      <c r="F50" s="167" t="s">
        <v>89</v>
      </c>
      <c r="G50" s="18">
        <v>11000</v>
      </c>
    </row>
    <row r="51" spans="1:7" ht="28.5" customHeight="1">
      <c r="A51" s="353" t="s">
        <v>100</v>
      </c>
      <c r="B51" s="125" t="s">
        <v>37</v>
      </c>
      <c r="C51" s="61" t="s">
        <v>2</v>
      </c>
      <c r="D51" s="69" t="s">
        <v>12</v>
      </c>
      <c r="E51" s="31" t="s">
        <v>233</v>
      </c>
      <c r="F51" s="160"/>
      <c r="G51" s="32">
        <f>SUM(G52:G53)</f>
        <v>66000</v>
      </c>
    </row>
    <row r="52" spans="1:7" ht="25.5" customHeight="1">
      <c r="A52" s="350" t="s">
        <v>90</v>
      </c>
      <c r="B52" s="125" t="s">
        <v>37</v>
      </c>
      <c r="C52" s="37" t="s">
        <v>2</v>
      </c>
      <c r="D52" s="67" t="s">
        <v>12</v>
      </c>
      <c r="E52" s="8" t="s">
        <v>233</v>
      </c>
      <c r="F52" s="167" t="s">
        <v>91</v>
      </c>
      <c r="G52" s="18">
        <v>48000</v>
      </c>
    </row>
    <row r="53" spans="1:7" ht="21.75" customHeight="1">
      <c r="A53" s="350" t="s">
        <v>87</v>
      </c>
      <c r="B53" s="125" t="s">
        <v>37</v>
      </c>
      <c r="C53" s="37" t="s">
        <v>2</v>
      </c>
      <c r="D53" s="67" t="s">
        <v>12</v>
      </c>
      <c r="E53" s="8" t="s">
        <v>233</v>
      </c>
      <c r="F53" s="167" t="s">
        <v>89</v>
      </c>
      <c r="G53" s="18">
        <v>18000</v>
      </c>
    </row>
    <row r="54" spans="1:7" ht="29.25" customHeight="1">
      <c r="A54" s="353" t="s">
        <v>101</v>
      </c>
      <c r="B54" s="125" t="s">
        <v>37</v>
      </c>
      <c r="C54" s="61" t="s">
        <v>2</v>
      </c>
      <c r="D54" s="69" t="s">
        <v>12</v>
      </c>
      <c r="E54" s="31" t="s">
        <v>234</v>
      </c>
      <c r="F54" s="160"/>
      <c r="G54" s="32">
        <f>G55</f>
        <v>11000</v>
      </c>
    </row>
    <row r="55" spans="1:7" ht="17.25" customHeight="1">
      <c r="A55" s="350" t="s">
        <v>87</v>
      </c>
      <c r="B55" s="125" t="s">
        <v>37</v>
      </c>
      <c r="C55" s="62" t="s">
        <v>2</v>
      </c>
      <c r="D55" s="67" t="s">
        <v>12</v>
      </c>
      <c r="E55" s="8" t="s">
        <v>234</v>
      </c>
      <c r="F55" s="167" t="s">
        <v>89</v>
      </c>
      <c r="G55" s="18">
        <v>11000</v>
      </c>
    </row>
    <row r="56" spans="1:7" ht="16.5" customHeight="1">
      <c r="A56" s="354" t="s">
        <v>47</v>
      </c>
      <c r="B56" s="125" t="s">
        <v>37</v>
      </c>
      <c r="C56" s="36" t="s">
        <v>2</v>
      </c>
      <c r="D56" s="90" t="s">
        <v>34</v>
      </c>
      <c r="E56" s="7"/>
      <c r="F56" s="159"/>
      <c r="G56" s="19">
        <f>G57</f>
        <v>69933</v>
      </c>
    </row>
    <row r="57" spans="1:7" ht="13.5" customHeight="1">
      <c r="A57" s="355" t="s">
        <v>48</v>
      </c>
      <c r="B57" s="125" t="s">
        <v>37</v>
      </c>
      <c r="C57" s="38" t="s">
        <v>2</v>
      </c>
      <c r="D57" s="69" t="s">
        <v>34</v>
      </c>
      <c r="E57" s="31" t="s">
        <v>102</v>
      </c>
      <c r="F57" s="160"/>
      <c r="G57" s="32">
        <f>G58</f>
        <v>69933</v>
      </c>
    </row>
    <row r="58" spans="1:7" ht="15.75" customHeight="1">
      <c r="A58" s="356" t="s">
        <v>103</v>
      </c>
      <c r="B58" s="125" t="s">
        <v>37</v>
      </c>
      <c r="C58" s="80" t="s">
        <v>2</v>
      </c>
      <c r="D58" s="93" t="s">
        <v>34</v>
      </c>
      <c r="E58" s="8" t="s">
        <v>102</v>
      </c>
      <c r="F58" s="170" t="s">
        <v>79</v>
      </c>
      <c r="G58" s="18">
        <v>69933</v>
      </c>
    </row>
    <row r="59" spans="1:7" ht="15.75" customHeight="1">
      <c r="A59" s="357" t="s">
        <v>17</v>
      </c>
      <c r="B59" s="125" t="s">
        <v>37</v>
      </c>
      <c r="C59" s="36" t="s">
        <v>2</v>
      </c>
      <c r="D59" s="90" t="s">
        <v>52</v>
      </c>
      <c r="E59" s="7" t="s">
        <v>292</v>
      </c>
      <c r="F59" s="159"/>
      <c r="G59" s="19">
        <f>G60+G62+G64+G66+G73+G81</f>
        <v>6971999.340000001</v>
      </c>
    </row>
    <row r="60" spans="1:7" ht="25.5" customHeight="1">
      <c r="A60" s="358" t="s">
        <v>291</v>
      </c>
      <c r="B60" s="125" t="s">
        <v>37</v>
      </c>
      <c r="C60" s="208" t="s">
        <v>2</v>
      </c>
      <c r="D60" s="209" t="s">
        <v>52</v>
      </c>
      <c r="E60" s="200" t="s">
        <v>336</v>
      </c>
      <c r="F60" s="210"/>
      <c r="G60" s="211">
        <f>G61</f>
        <v>50000</v>
      </c>
    </row>
    <row r="61" spans="1:7" ht="28.5" customHeight="1">
      <c r="A61" s="359" t="s">
        <v>305</v>
      </c>
      <c r="B61" s="125" t="s">
        <v>37</v>
      </c>
      <c r="C61" s="62" t="s">
        <v>96</v>
      </c>
      <c r="D61" s="67" t="s">
        <v>52</v>
      </c>
      <c r="E61" s="8" t="s">
        <v>336</v>
      </c>
      <c r="F61" s="167" t="s">
        <v>137</v>
      </c>
      <c r="G61" s="18">
        <v>50000</v>
      </c>
    </row>
    <row r="62" spans="1:7" ht="15" customHeight="1">
      <c r="A62" s="358" t="s">
        <v>340</v>
      </c>
      <c r="B62" s="125" t="s">
        <v>37</v>
      </c>
      <c r="C62" s="208" t="s">
        <v>2</v>
      </c>
      <c r="D62" s="209" t="s">
        <v>52</v>
      </c>
      <c r="E62" s="31" t="s">
        <v>352</v>
      </c>
      <c r="F62" s="210"/>
      <c r="G62" s="211">
        <f>G63</f>
        <v>611697</v>
      </c>
    </row>
    <row r="63" spans="1:7" ht="23.25" customHeight="1">
      <c r="A63" s="360" t="s">
        <v>293</v>
      </c>
      <c r="B63" s="125" t="s">
        <v>37</v>
      </c>
      <c r="C63" s="62" t="s">
        <v>96</v>
      </c>
      <c r="D63" s="67" t="s">
        <v>52</v>
      </c>
      <c r="E63" s="8" t="s">
        <v>352</v>
      </c>
      <c r="F63" s="167" t="s">
        <v>137</v>
      </c>
      <c r="G63" s="18">
        <v>611697</v>
      </c>
    </row>
    <row r="64" spans="1:7" ht="16.5" customHeight="1">
      <c r="A64" s="358" t="s">
        <v>340</v>
      </c>
      <c r="B64" s="125" t="s">
        <v>37</v>
      </c>
      <c r="C64" s="208" t="s">
        <v>2</v>
      </c>
      <c r="D64" s="209" t="s">
        <v>52</v>
      </c>
      <c r="E64" s="200" t="s">
        <v>341</v>
      </c>
      <c r="F64" s="210"/>
      <c r="G64" s="211">
        <f>G65</f>
        <v>0</v>
      </c>
    </row>
    <row r="65" spans="1:7" ht="26.25" customHeight="1">
      <c r="A65" s="360" t="s">
        <v>293</v>
      </c>
      <c r="B65" s="125" t="s">
        <v>37</v>
      </c>
      <c r="C65" s="62" t="s">
        <v>96</v>
      </c>
      <c r="D65" s="67" t="s">
        <v>52</v>
      </c>
      <c r="E65" s="8" t="s">
        <v>341</v>
      </c>
      <c r="F65" s="167" t="s">
        <v>137</v>
      </c>
      <c r="G65" s="18"/>
    </row>
    <row r="66" spans="1:7" ht="15.75" customHeight="1">
      <c r="A66" s="352" t="s">
        <v>134</v>
      </c>
      <c r="B66" s="125" t="s">
        <v>37</v>
      </c>
      <c r="C66" s="212" t="s">
        <v>2</v>
      </c>
      <c r="D66" s="209" t="s">
        <v>52</v>
      </c>
      <c r="E66" s="200" t="s">
        <v>235</v>
      </c>
      <c r="F66" s="210"/>
      <c r="G66" s="211">
        <f>SUM(G67:G72)</f>
        <v>649319</v>
      </c>
    </row>
    <row r="67" spans="1:7" ht="46.5" customHeight="1">
      <c r="A67" s="350" t="s">
        <v>278</v>
      </c>
      <c r="B67" s="125" t="s">
        <v>37</v>
      </c>
      <c r="C67" s="37" t="s">
        <v>96</v>
      </c>
      <c r="D67" s="67" t="s">
        <v>52</v>
      </c>
      <c r="E67" s="8" t="s">
        <v>235</v>
      </c>
      <c r="F67" s="167" t="s">
        <v>273</v>
      </c>
      <c r="G67" s="18">
        <v>196000</v>
      </c>
    </row>
    <row r="68" spans="1:7" ht="18" customHeight="1">
      <c r="A68" s="350" t="s">
        <v>87</v>
      </c>
      <c r="B68" s="125" t="s">
        <v>37</v>
      </c>
      <c r="C68" s="37" t="s">
        <v>2</v>
      </c>
      <c r="D68" s="67" t="s">
        <v>52</v>
      </c>
      <c r="E68" s="8" t="s">
        <v>235</v>
      </c>
      <c r="F68" s="167" t="s">
        <v>89</v>
      </c>
      <c r="G68" s="18">
        <v>239969</v>
      </c>
    </row>
    <row r="69" spans="1:7" ht="62.25" customHeight="1">
      <c r="A69" s="350" t="s">
        <v>109</v>
      </c>
      <c r="B69" s="125" t="s">
        <v>37</v>
      </c>
      <c r="C69" s="37" t="s">
        <v>2</v>
      </c>
      <c r="D69" s="67" t="s">
        <v>52</v>
      </c>
      <c r="E69" s="8" t="s">
        <v>235</v>
      </c>
      <c r="F69" s="167" t="s">
        <v>105</v>
      </c>
      <c r="G69" s="18">
        <v>32350</v>
      </c>
    </row>
    <row r="70" spans="1:7" ht="14.25" customHeight="1">
      <c r="A70" s="350" t="s">
        <v>104</v>
      </c>
      <c r="B70" s="125" t="s">
        <v>37</v>
      </c>
      <c r="C70" s="37" t="s">
        <v>2</v>
      </c>
      <c r="D70" s="67" t="s">
        <v>52</v>
      </c>
      <c r="E70" s="8" t="s">
        <v>235</v>
      </c>
      <c r="F70" s="167" t="s">
        <v>107</v>
      </c>
      <c r="G70" s="18">
        <v>142500</v>
      </c>
    </row>
    <row r="71" spans="1:7" ht="17.25" customHeight="1">
      <c r="A71" s="350" t="s">
        <v>106</v>
      </c>
      <c r="B71" s="125" t="s">
        <v>37</v>
      </c>
      <c r="C71" s="37" t="s">
        <v>2</v>
      </c>
      <c r="D71" s="67" t="s">
        <v>52</v>
      </c>
      <c r="E71" s="8" t="s">
        <v>235</v>
      </c>
      <c r="F71" s="167" t="s">
        <v>108</v>
      </c>
      <c r="G71" s="18">
        <v>38500</v>
      </c>
    </row>
    <row r="72" spans="1:7" ht="11.25" customHeight="1">
      <c r="A72" s="356" t="s">
        <v>103</v>
      </c>
      <c r="B72" s="125" t="s">
        <v>37</v>
      </c>
      <c r="C72" s="37" t="s">
        <v>2</v>
      </c>
      <c r="D72" s="67" t="s">
        <v>52</v>
      </c>
      <c r="E72" s="8" t="s">
        <v>235</v>
      </c>
      <c r="F72" s="167" t="s">
        <v>79</v>
      </c>
      <c r="G72" s="18"/>
    </row>
    <row r="73" spans="1:7" ht="18" customHeight="1">
      <c r="A73" s="361" t="s">
        <v>78</v>
      </c>
      <c r="B73" s="125" t="s">
        <v>37</v>
      </c>
      <c r="C73" s="134" t="s">
        <v>2</v>
      </c>
      <c r="D73" s="136" t="s">
        <v>52</v>
      </c>
      <c r="E73" s="135" t="s">
        <v>236</v>
      </c>
      <c r="F73" s="171"/>
      <c r="G73" s="137">
        <f>SUM(G74:G80)</f>
        <v>5655983.340000001</v>
      </c>
    </row>
    <row r="74" spans="1:7" ht="24.75" customHeight="1">
      <c r="A74" s="350" t="s">
        <v>110</v>
      </c>
      <c r="B74" s="125" t="s">
        <v>37</v>
      </c>
      <c r="C74" s="214" t="s">
        <v>2</v>
      </c>
      <c r="D74" s="139" t="s">
        <v>52</v>
      </c>
      <c r="E74" s="139" t="s">
        <v>236</v>
      </c>
      <c r="F74" s="172" t="s">
        <v>111</v>
      </c>
      <c r="G74" s="141">
        <f>2983587.23+18.44</f>
        <v>2983605.67</v>
      </c>
    </row>
    <row r="75" spans="1:7" ht="18" customHeight="1">
      <c r="A75" s="350" t="s">
        <v>113</v>
      </c>
      <c r="B75" s="125" t="s">
        <v>37</v>
      </c>
      <c r="C75" s="214" t="s">
        <v>2</v>
      </c>
      <c r="D75" s="139" t="s">
        <v>52</v>
      </c>
      <c r="E75" s="139" t="s">
        <v>236</v>
      </c>
      <c r="F75" s="172" t="s">
        <v>112</v>
      </c>
      <c r="G75" s="141">
        <v>21500</v>
      </c>
    </row>
    <row r="76" spans="1:7" ht="16.5" customHeight="1">
      <c r="A76" s="350" t="s">
        <v>86</v>
      </c>
      <c r="B76" s="125" t="s">
        <v>37</v>
      </c>
      <c r="C76" s="214" t="s">
        <v>2</v>
      </c>
      <c r="D76" s="139" t="s">
        <v>52</v>
      </c>
      <c r="E76" s="139" t="s">
        <v>236</v>
      </c>
      <c r="F76" s="172" t="s">
        <v>88</v>
      </c>
      <c r="G76" s="141">
        <v>4000</v>
      </c>
    </row>
    <row r="77" spans="1:7" ht="25.5" customHeight="1">
      <c r="A77" s="362" t="s">
        <v>114</v>
      </c>
      <c r="B77" s="125" t="s">
        <v>37</v>
      </c>
      <c r="C77" s="214" t="s">
        <v>2</v>
      </c>
      <c r="D77" s="139" t="s">
        <v>52</v>
      </c>
      <c r="E77" s="139" t="s">
        <v>236</v>
      </c>
      <c r="F77" s="172" t="s">
        <v>89</v>
      </c>
      <c r="G77" s="141">
        <v>2426555.23</v>
      </c>
    </row>
    <row r="78" spans="1:7" ht="63" customHeight="1">
      <c r="A78" s="363" t="s">
        <v>109</v>
      </c>
      <c r="B78" s="125" t="s">
        <v>37</v>
      </c>
      <c r="C78" s="214" t="s">
        <v>2</v>
      </c>
      <c r="D78" s="139" t="s">
        <v>52</v>
      </c>
      <c r="E78" s="139" t="s">
        <v>236</v>
      </c>
      <c r="F78" s="172" t="s">
        <v>105</v>
      </c>
      <c r="G78" s="141">
        <v>10000</v>
      </c>
    </row>
    <row r="79" spans="1:7" ht="21.75" customHeight="1">
      <c r="A79" s="350" t="s">
        <v>104</v>
      </c>
      <c r="B79" s="125" t="s">
        <v>37</v>
      </c>
      <c r="C79" s="37" t="s">
        <v>2</v>
      </c>
      <c r="D79" s="67" t="s">
        <v>52</v>
      </c>
      <c r="E79" s="139" t="s">
        <v>236</v>
      </c>
      <c r="F79" s="167" t="s">
        <v>107</v>
      </c>
      <c r="G79" s="18">
        <v>86000</v>
      </c>
    </row>
    <row r="80" spans="1:7" ht="16.5" customHeight="1">
      <c r="A80" s="350" t="s">
        <v>106</v>
      </c>
      <c r="B80" s="125" t="s">
        <v>37</v>
      </c>
      <c r="C80" s="37" t="s">
        <v>2</v>
      </c>
      <c r="D80" s="67" t="s">
        <v>52</v>
      </c>
      <c r="E80" s="139" t="s">
        <v>236</v>
      </c>
      <c r="F80" s="167" t="s">
        <v>108</v>
      </c>
      <c r="G80" s="18">
        <v>124322.44</v>
      </c>
    </row>
    <row r="81" spans="1:7" ht="15" customHeight="1">
      <c r="A81" s="364" t="s">
        <v>249</v>
      </c>
      <c r="B81" s="125" t="s">
        <v>37</v>
      </c>
      <c r="C81" s="64" t="s">
        <v>2</v>
      </c>
      <c r="D81" s="69" t="s">
        <v>52</v>
      </c>
      <c r="E81" s="31" t="s">
        <v>250</v>
      </c>
      <c r="F81" s="181"/>
      <c r="G81" s="32">
        <f>SUM(G82:G82)</f>
        <v>5000</v>
      </c>
    </row>
    <row r="82" spans="1:7" ht="29.25" customHeight="1">
      <c r="A82" s="350" t="s">
        <v>278</v>
      </c>
      <c r="B82" s="125" t="s">
        <v>37</v>
      </c>
      <c r="C82" s="45" t="s">
        <v>2</v>
      </c>
      <c r="D82" s="100" t="s">
        <v>52</v>
      </c>
      <c r="E82" s="8" t="s">
        <v>250</v>
      </c>
      <c r="F82" s="181" t="s">
        <v>273</v>
      </c>
      <c r="G82" s="18">
        <f>90000-85000</f>
        <v>5000</v>
      </c>
    </row>
    <row r="83" spans="1:7" ht="17.25" customHeight="1">
      <c r="A83" s="365" t="s">
        <v>67</v>
      </c>
      <c r="B83" s="126" t="s">
        <v>37</v>
      </c>
      <c r="C83" s="82" t="s">
        <v>9</v>
      </c>
      <c r="D83" s="157"/>
      <c r="E83" s="115"/>
      <c r="F83" s="157"/>
      <c r="G83" s="122">
        <f>G84</f>
        <v>571000</v>
      </c>
    </row>
    <row r="84" spans="1:7" ht="15.75" customHeight="1">
      <c r="A84" s="366" t="s">
        <v>68</v>
      </c>
      <c r="B84" s="125" t="s">
        <v>37</v>
      </c>
      <c r="C84" s="124" t="s">
        <v>9</v>
      </c>
      <c r="D84" s="90" t="s">
        <v>11</v>
      </c>
      <c r="E84" s="7"/>
      <c r="F84" s="174"/>
      <c r="G84" s="19">
        <f>G85</f>
        <v>571000</v>
      </c>
    </row>
    <row r="85" spans="1:7" ht="24.75" customHeight="1">
      <c r="A85" s="367" t="s">
        <v>53</v>
      </c>
      <c r="B85" s="125" t="s">
        <v>37</v>
      </c>
      <c r="C85" s="38" t="s">
        <v>9</v>
      </c>
      <c r="D85" s="69" t="s">
        <v>11</v>
      </c>
      <c r="E85" s="31" t="s">
        <v>218</v>
      </c>
      <c r="F85" s="175"/>
      <c r="G85" s="32">
        <f>G86</f>
        <v>571000</v>
      </c>
    </row>
    <row r="86" spans="1:7" ht="19.5" customHeight="1">
      <c r="A86" s="350" t="s">
        <v>98</v>
      </c>
      <c r="B86" s="125" t="s">
        <v>37</v>
      </c>
      <c r="C86" s="37" t="s">
        <v>9</v>
      </c>
      <c r="D86" s="67" t="s">
        <v>11</v>
      </c>
      <c r="E86" s="8" t="s">
        <v>218</v>
      </c>
      <c r="F86" s="176" t="s">
        <v>76</v>
      </c>
      <c r="G86" s="18">
        <v>571000</v>
      </c>
    </row>
    <row r="87" spans="1:7" ht="21" customHeight="1">
      <c r="A87" s="368" t="s">
        <v>349</v>
      </c>
      <c r="B87" s="126" t="s">
        <v>37</v>
      </c>
      <c r="C87" s="293" t="s">
        <v>11</v>
      </c>
      <c r="D87" s="158"/>
      <c r="E87" s="76"/>
      <c r="F87" s="158"/>
      <c r="G87" s="294">
        <f>G88</f>
        <v>1421151</v>
      </c>
    </row>
    <row r="88" spans="1:7" ht="24" customHeight="1">
      <c r="A88" s="369" t="s">
        <v>350</v>
      </c>
      <c r="B88" s="125" t="s">
        <v>37</v>
      </c>
      <c r="C88" s="39" t="s">
        <v>11</v>
      </c>
      <c r="D88" s="159" t="s">
        <v>40</v>
      </c>
      <c r="E88" s="7"/>
      <c r="F88" s="159"/>
      <c r="G88" s="19">
        <f>G89+G91</f>
        <v>1421151</v>
      </c>
    </row>
    <row r="89" spans="1:7" ht="20.25" customHeight="1">
      <c r="A89" s="370" t="s">
        <v>351</v>
      </c>
      <c r="B89" s="125" t="s">
        <v>37</v>
      </c>
      <c r="C89" s="33" t="s">
        <v>11</v>
      </c>
      <c r="D89" s="160" t="s">
        <v>40</v>
      </c>
      <c r="E89" s="31" t="s">
        <v>352</v>
      </c>
      <c r="F89" s="160"/>
      <c r="G89" s="32">
        <f>G90</f>
        <v>1421151</v>
      </c>
    </row>
    <row r="90" spans="1:7" ht="24.75" customHeight="1">
      <c r="A90" s="360" t="s">
        <v>293</v>
      </c>
      <c r="B90" s="125" t="s">
        <v>37</v>
      </c>
      <c r="C90" s="16" t="s">
        <v>11</v>
      </c>
      <c r="D90" s="67" t="s">
        <v>40</v>
      </c>
      <c r="E90" s="8" t="s">
        <v>352</v>
      </c>
      <c r="F90" s="177" t="s">
        <v>137</v>
      </c>
      <c r="G90" s="18">
        <f>39818+1381333</f>
        <v>1421151</v>
      </c>
    </row>
    <row r="91" spans="1:7" ht="16.5" customHeight="1">
      <c r="A91" s="370" t="s">
        <v>351</v>
      </c>
      <c r="B91" s="125" t="s">
        <v>37</v>
      </c>
      <c r="C91" s="33" t="s">
        <v>11</v>
      </c>
      <c r="D91" s="160" t="s">
        <v>40</v>
      </c>
      <c r="E91" s="31" t="s">
        <v>341</v>
      </c>
      <c r="F91" s="160"/>
      <c r="G91" s="32">
        <f>G92</f>
        <v>0</v>
      </c>
    </row>
    <row r="92" spans="1:7" ht="29.25" customHeight="1">
      <c r="A92" s="360" t="s">
        <v>293</v>
      </c>
      <c r="B92" s="125" t="s">
        <v>37</v>
      </c>
      <c r="C92" s="16" t="s">
        <v>11</v>
      </c>
      <c r="D92" s="67" t="s">
        <v>40</v>
      </c>
      <c r="E92" s="8" t="s">
        <v>341</v>
      </c>
      <c r="F92" s="177" t="s">
        <v>137</v>
      </c>
      <c r="G92" s="18"/>
    </row>
    <row r="93" spans="1:7" ht="18.75" customHeight="1">
      <c r="A93" s="365" t="s">
        <v>32</v>
      </c>
      <c r="B93" s="126" t="s">
        <v>37</v>
      </c>
      <c r="C93" s="82" t="s">
        <v>12</v>
      </c>
      <c r="D93" s="158"/>
      <c r="E93" s="76"/>
      <c r="F93" s="158"/>
      <c r="G93" s="122">
        <f>G94+G97+G105</f>
        <v>1198000</v>
      </c>
    </row>
    <row r="94" spans="1:7" ht="17.25" customHeight="1">
      <c r="A94" s="369" t="s">
        <v>135</v>
      </c>
      <c r="B94" s="125" t="s">
        <v>37</v>
      </c>
      <c r="C94" s="39" t="s">
        <v>12</v>
      </c>
      <c r="D94" s="159" t="s">
        <v>8</v>
      </c>
      <c r="E94" s="7"/>
      <c r="F94" s="159"/>
      <c r="G94" s="19">
        <f>G95</f>
        <v>180000</v>
      </c>
    </row>
    <row r="95" spans="1:7" ht="51" customHeight="1">
      <c r="A95" s="371" t="s">
        <v>136</v>
      </c>
      <c r="B95" s="125" t="s">
        <v>37</v>
      </c>
      <c r="C95" s="33" t="s">
        <v>12</v>
      </c>
      <c r="D95" s="160" t="s">
        <v>8</v>
      </c>
      <c r="E95" s="31" t="s">
        <v>288</v>
      </c>
      <c r="F95" s="160"/>
      <c r="G95" s="32">
        <f>G96</f>
        <v>180000</v>
      </c>
    </row>
    <row r="96" spans="1:7" ht="27" customHeight="1">
      <c r="A96" s="363" t="s">
        <v>114</v>
      </c>
      <c r="B96" s="125" t="s">
        <v>37</v>
      </c>
      <c r="C96" s="16" t="s">
        <v>12</v>
      </c>
      <c r="D96" s="67" t="s">
        <v>8</v>
      </c>
      <c r="E96" s="8" t="s">
        <v>288</v>
      </c>
      <c r="F96" s="177" t="s">
        <v>89</v>
      </c>
      <c r="G96" s="18">
        <v>180000</v>
      </c>
    </row>
    <row r="97" spans="1:7" ht="22.5" customHeight="1">
      <c r="A97" s="369" t="s">
        <v>353</v>
      </c>
      <c r="B97" s="125" t="s">
        <v>37</v>
      </c>
      <c r="C97" s="39" t="s">
        <v>12</v>
      </c>
      <c r="D97" s="159" t="s">
        <v>5</v>
      </c>
      <c r="E97" s="7"/>
      <c r="F97" s="159"/>
      <c r="G97" s="19">
        <f>G98+G100</f>
        <v>905000</v>
      </c>
    </row>
    <row r="98" spans="1:7" ht="37.5" customHeight="1">
      <c r="A98" s="371" t="s">
        <v>354</v>
      </c>
      <c r="B98" s="125" t="s">
        <v>37</v>
      </c>
      <c r="C98" s="33" t="s">
        <v>12</v>
      </c>
      <c r="D98" s="160" t="s">
        <v>5</v>
      </c>
      <c r="E98" s="31" t="s">
        <v>355</v>
      </c>
      <c r="F98" s="160"/>
      <c r="G98" s="32">
        <f>G99</f>
        <v>881000</v>
      </c>
    </row>
    <row r="99" spans="1:7" ht="27.75" customHeight="1">
      <c r="A99" s="360" t="s">
        <v>293</v>
      </c>
      <c r="B99" s="125" t="s">
        <v>37</v>
      </c>
      <c r="C99" s="16" t="s">
        <v>12</v>
      </c>
      <c r="D99" s="67" t="s">
        <v>5</v>
      </c>
      <c r="E99" s="8" t="s">
        <v>355</v>
      </c>
      <c r="F99" s="177" t="s">
        <v>137</v>
      </c>
      <c r="G99" s="18">
        <v>881000</v>
      </c>
    </row>
    <row r="100" spans="1:7" ht="30.75" customHeight="1">
      <c r="A100" s="372" t="s">
        <v>371</v>
      </c>
      <c r="B100" s="125" t="s">
        <v>37</v>
      </c>
      <c r="C100" s="309" t="s">
        <v>12</v>
      </c>
      <c r="D100" s="304" t="s">
        <v>5</v>
      </c>
      <c r="E100" s="305" t="s">
        <v>372</v>
      </c>
      <c r="F100" s="306"/>
      <c r="G100" s="307">
        <f>G101+G103</f>
        <v>24000</v>
      </c>
    </row>
    <row r="101" spans="1:7" ht="17.25" customHeight="1">
      <c r="A101" s="364" t="s">
        <v>367</v>
      </c>
      <c r="B101" s="125" t="s">
        <v>37</v>
      </c>
      <c r="C101" s="49" t="s">
        <v>12</v>
      </c>
      <c r="D101" s="31" t="s">
        <v>5</v>
      </c>
      <c r="E101" s="31" t="s">
        <v>369</v>
      </c>
      <c r="F101" s="167"/>
      <c r="G101" s="302">
        <f>G102</f>
        <v>8000</v>
      </c>
    </row>
    <row r="102" spans="1:7" ht="30" customHeight="1">
      <c r="A102" s="363" t="s">
        <v>114</v>
      </c>
      <c r="B102" s="125" t="s">
        <v>37</v>
      </c>
      <c r="C102" s="37" t="s">
        <v>12</v>
      </c>
      <c r="D102" s="8" t="s">
        <v>5</v>
      </c>
      <c r="E102" s="8" t="s">
        <v>369</v>
      </c>
      <c r="F102" s="167" t="s">
        <v>89</v>
      </c>
      <c r="G102" s="303">
        <v>8000</v>
      </c>
    </row>
    <row r="103" spans="1:7" ht="24.75" customHeight="1">
      <c r="A103" s="364" t="s">
        <v>368</v>
      </c>
      <c r="B103" s="125" t="s">
        <v>37</v>
      </c>
      <c r="C103" s="49" t="s">
        <v>12</v>
      </c>
      <c r="D103" s="31" t="s">
        <v>5</v>
      </c>
      <c r="E103" s="31" t="s">
        <v>370</v>
      </c>
      <c r="F103" s="167"/>
      <c r="G103" s="302">
        <f>G104</f>
        <v>16000</v>
      </c>
    </row>
    <row r="104" spans="1:7" ht="30" customHeight="1">
      <c r="A104" s="363" t="s">
        <v>114</v>
      </c>
      <c r="B104" s="125" t="s">
        <v>37</v>
      </c>
      <c r="C104" s="37" t="s">
        <v>12</v>
      </c>
      <c r="D104" s="8" t="s">
        <v>5</v>
      </c>
      <c r="E104" s="8" t="s">
        <v>370</v>
      </c>
      <c r="F104" s="167" t="s">
        <v>89</v>
      </c>
      <c r="G104" s="303">
        <v>16000</v>
      </c>
    </row>
    <row r="105" spans="1:7" ht="18.75" customHeight="1">
      <c r="A105" s="369" t="s">
        <v>49</v>
      </c>
      <c r="B105" s="125" t="s">
        <v>37</v>
      </c>
      <c r="C105" s="39" t="s">
        <v>12</v>
      </c>
      <c r="D105" s="159" t="s">
        <v>6</v>
      </c>
      <c r="E105" s="7"/>
      <c r="F105" s="159"/>
      <c r="G105" s="19">
        <f>G106+G108</f>
        <v>113000</v>
      </c>
    </row>
    <row r="106" spans="1:7" ht="49.5" customHeight="1">
      <c r="A106" s="373" t="s">
        <v>326</v>
      </c>
      <c r="B106" s="125" t="s">
        <v>37</v>
      </c>
      <c r="C106" s="33" t="s">
        <v>12</v>
      </c>
      <c r="D106" s="160" t="s">
        <v>6</v>
      </c>
      <c r="E106" s="31" t="s">
        <v>327</v>
      </c>
      <c r="F106" s="160"/>
      <c r="G106" s="32">
        <f>G107</f>
        <v>60000</v>
      </c>
    </row>
    <row r="107" spans="1:7" ht="20.25" customHeight="1">
      <c r="A107" s="350" t="s">
        <v>297</v>
      </c>
      <c r="B107" s="125" t="s">
        <v>37</v>
      </c>
      <c r="C107" s="16" t="s">
        <v>12</v>
      </c>
      <c r="D107" s="67" t="s">
        <v>6</v>
      </c>
      <c r="E107" s="8" t="s">
        <v>327</v>
      </c>
      <c r="F107" s="177" t="s">
        <v>299</v>
      </c>
      <c r="G107" s="18">
        <v>60000</v>
      </c>
    </row>
    <row r="108" spans="1:7" ht="27" customHeight="1">
      <c r="A108" s="371" t="s">
        <v>285</v>
      </c>
      <c r="B108" s="125" t="s">
        <v>37</v>
      </c>
      <c r="C108" s="33" t="s">
        <v>12</v>
      </c>
      <c r="D108" s="160" t="s">
        <v>6</v>
      </c>
      <c r="E108" s="31" t="s">
        <v>159</v>
      </c>
      <c r="F108" s="160"/>
      <c r="G108" s="32">
        <f>G109</f>
        <v>53000</v>
      </c>
    </row>
    <row r="109" spans="1:7" ht="17.25" customHeight="1">
      <c r="A109" s="363" t="s">
        <v>114</v>
      </c>
      <c r="B109" s="125" t="s">
        <v>37</v>
      </c>
      <c r="C109" s="16" t="s">
        <v>12</v>
      </c>
      <c r="D109" s="67" t="s">
        <v>6</v>
      </c>
      <c r="E109" s="8" t="s">
        <v>159</v>
      </c>
      <c r="F109" s="177" t="s">
        <v>89</v>
      </c>
      <c r="G109" s="18">
        <v>53000</v>
      </c>
    </row>
    <row r="110" spans="1:7" ht="24.75" customHeight="1">
      <c r="A110" s="374" t="s">
        <v>28</v>
      </c>
      <c r="B110" s="126" t="s">
        <v>37</v>
      </c>
      <c r="C110" s="82" t="s">
        <v>8</v>
      </c>
      <c r="D110" s="116"/>
      <c r="E110" s="115"/>
      <c r="F110" s="157"/>
      <c r="G110" s="122">
        <f>G111+G126+G144+G158</f>
        <v>20974733.12</v>
      </c>
    </row>
    <row r="111" spans="1:7" ht="17.25" customHeight="1">
      <c r="A111" s="375" t="s">
        <v>294</v>
      </c>
      <c r="B111" s="125" t="s">
        <v>37</v>
      </c>
      <c r="C111" s="189" t="s">
        <v>8</v>
      </c>
      <c r="D111" s="15" t="s">
        <v>2</v>
      </c>
      <c r="E111" s="197"/>
      <c r="F111" s="198"/>
      <c r="G111" s="205">
        <f>G112+G114+G116+G118+G120+G124</f>
        <v>2737693</v>
      </c>
    </row>
    <row r="112" spans="1:7" ht="55.5" customHeight="1">
      <c r="A112" s="373" t="s">
        <v>328</v>
      </c>
      <c r="B112" s="125" t="s">
        <v>37</v>
      </c>
      <c r="C112" s="191" t="s">
        <v>8</v>
      </c>
      <c r="D112" s="33" t="s">
        <v>2</v>
      </c>
      <c r="E112" s="33" t="s">
        <v>324</v>
      </c>
      <c r="F112" s="198"/>
      <c r="G112" s="203">
        <f>G113</f>
        <v>140000</v>
      </c>
    </row>
    <row r="113" spans="1:7" ht="14.25" customHeight="1">
      <c r="A113" s="350" t="s">
        <v>297</v>
      </c>
      <c r="B113" s="125" t="s">
        <v>37</v>
      </c>
      <c r="C113" s="271" t="s">
        <v>8</v>
      </c>
      <c r="D113" s="16" t="s">
        <v>2</v>
      </c>
      <c r="E113" s="16" t="s">
        <v>324</v>
      </c>
      <c r="F113" s="167" t="s">
        <v>299</v>
      </c>
      <c r="G113" s="18">
        <v>140000</v>
      </c>
    </row>
    <row r="114" spans="1:7" ht="22.5" customHeight="1">
      <c r="A114" s="373" t="s">
        <v>378</v>
      </c>
      <c r="B114" s="125" t="s">
        <v>37</v>
      </c>
      <c r="C114" s="191" t="s">
        <v>8</v>
      </c>
      <c r="D114" s="33" t="s">
        <v>2</v>
      </c>
      <c r="E114" s="33" t="s">
        <v>377</v>
      </c>
      <c r="F114" s="198"/>
      <c r="G114" s="203">
        <f>G115</f>
        <v>256201.98</v>
      </c>
    </row>
    <row r="115" spans="1:7" ht="19.5" customHeight="1">
      <c r="A115" s="350" t="s">
        <v>103</v>
      </c>
      <c r="B115" s="125" t="s">
        <v>37</v>
      </c>
      <c r="C115" s="271" t="s">
        <v>8</v>
      </c>
      <c r="D115" s="16" t="s">
        <v>2</v>
      </c>
      <c r="E115" s="16" t="s">
        <v>377</v>
      </c>
      <c r="F115" s="167" t="s">
        <v>79</v>
      </c>
      <c r="G115" s="18">
        <v>256201.98</v>
      </c>
    </row>
    <row r="116" spans="1:7" ht="13.5" customHeight="1">
      <c r="A116" s="373" t="s">
        <v>379</v>
      </c>
      <c r="B116" s="125" t="s">
        <v>37</v>
      </c>
      <c r="C116" s="191" t="s">
        <v>8</v>
      </c>
      <c r="D116" s="33" t="s">
        <v>2</v>
      </c>
      <c r="E116" s="33" t="s">
        <v>380</v>
      </c>
      <c r="F116" s="198"/>
      <c r="G116" s="203">
        <f>G117</f>
        <v>156620.52</v>
      </c>
    </row>
    <row r="117" spans="1:7" ht="15.75" customHeight="1">
      <c r="A117" s="350" t="s">
        <v>103</v>
      </c>
      <c r="B117" s="125" t="s">
        <v>37</v>
      </c>
      <c r="C117" s="271" t="s">
        <v>8</v>
      </c>
      <c r="D117" s="16" t="s">
        <v>2</v>
      </c>
      <c r="E117" s="16" t="s">
        <v>380</v>
      </c>
      <c r="F117" s="167" t="s">
        <v>79</v>
      </c>
      <c r="G117" s="18">
        <v>156620.52</v>
      </c>
    </row>
    <row r="118" spans="1:7" ht="25.5" customHeight="1">
      <c r="A118" s="373" t="s">
        <v>329</v>
      </c>
      <c r="B118" s="125" t="s">
        <v>37</v>
      </c>
      <c r="C118" s="191" t="s">
        <v>8</v>
      </c>
      <c r="D118" s="33" t="s">
        <v>2</v>
      </c>
      <c r="E118" s="33" t="s">
        <v>325</v>
      </c>
      <c r="F118" s="198"/>
      <c r="G118" s="203">
        <f>G119</f>
        <v>1252535.5</v>
      </c>
    </row>
    <row r="119" spans="1:7" ht="18" customHeight="1">
      <c r="A119" s="350" t="s">
        <v>297</v>
      </c>
      <c r="B119" s="125" t="s">
        <v>37</v>
      </c>
      <c r="C119" s="271" t="s">
        <v>8</v>
      </c>
      <c r="D119" s="16" t="s">
        <v>2</v>
      </c>
      <c r="E119" s="16" t="s">
        <v>325</v>
      </c>
      <c r="F119" s="167" t="s">
        <v>299</v>
      </c>
      <c r="G119" s="18">
        <v>1252535.5</v>
      </c>
    </row>
    <row r="120" spans="1:7" ht="14.25" customHeight="1">
      <c r="A120" s="370" t="s">
        <v>351</v>
      </c>
      <c r="B120" s="125" t="s">
        <v>37</v>
      </c>
      <c r="C120" s="33" t="s">
        <v>8</v>
      </c>
      <c r="D120" s="160" t="s">
        <v>2</v>
      </c>
      <c r="E120" s="31" t="s">
        <v>352</v>
      </c>
      <c r="F120" s="160"/>
      <c r="G120" s="32">
        <f>G121</f>
        <v>99000</v>
      </c>
    </row>
    <row r="121" spans="1:7" ht="23.25" customHeight="1">
      <c r="A121" s="360" t="s">
        <v>293</v>
      </c>
      <c r="B121" s="125" t="s">
        <v>37</v>
      </c>
      <c r="C121" s="16" t="s">
        <v>8</v>
      </c>
      <c r="D121" s="67" t="s">
        <v>2</v>
      </c>
      <c r="E121" s="8" t="s">
        <v>352</v>
      </c>
      <c r="F121" s="177" t="s">
        <v>137</v>
      </c>
      <c r="G121" s="18">
        <v>99000</v>
      </c>
    </row>
    <row r="122" spans="1:7" ht="19.5" customHeight="1">
      <c r="A122" s="370" t="s">
        <v>351</v>
      </c>
      <c r="B122" s="125" t="s">
        <v>37</v>
      </c>
      <c r="C122" s="33" t="s">
        <v>8</v>
      </c>
      <c r="D122" s="160" t="s">
        <v>2</v>
      </c>
      <c r="E122" s="31" t="s">
        <v>356</v>
      </c>
      <c r="F122" s="160"/>
      <c r="G122" s="32">
        <f>G123</f>
        <v>0</v>
      </c>
    </row>
    <row r="123" spans="1:7" ht="27" customHeight="1">
      <c r="A123" s="360" t="s">
        <v>293</v>
      </c>
      <c r="B123" s="125" t="s">
        <v>37</v>
      </c>
      <c r="C123" s="16" t="s">
        <v>8</v>
      </c>
      <c r="D123" s="67" t="s">
        <v>2</v>
      </c>
      <c r="E123" s="8" t="s">
        <v>356</v>
      </c>
      <c r="F123" s="177" t="s">
        <v>137</v>
      </c>
      <c r="G123" s="18"/>
    </row>
    <row r="124" spans="1:7" ht="17.25" customHeight="1">
      <c r="A124" s="370" t="s">
        <v>351</v>
      </c>
      <c r="B124" s="125" t="s">
        <v>37</v>
      </c>
      <c r="C124" s="33" t="s">
        <v>8</v>
      </c>
      <c r="D124" s="160" t="s">
        <v>2</v>
      </c>
      <c r="E124" s="31" t="s">
        <v>357</v>
      </c>
      <c r="F124" s="160"/>
      <c r="G124" s="32">
        <f>G125</f>
        <v>833335</v>
      </c>
    </row>
    <row r="125" spans="1:7" ht="24" customHeight="1">
      <c r="A125" s="360" t="s">
        <v>155</v>
      </c>
      <c r="B125" s="125" t="s">
        <v>37</v>
      </c>
      <c r="C125" s="16" t="s">
        <v>8</v>
      </c>
      <c r="D125" s="67" t="s">
        <v>2</v>
      </c>
      <c r="E125" s="8" t="s">
        <v>357</v>
      </c>
      <c r="F125" s="177" t="s">
        <v>146</v>
      </c>
      <c r="G125" s="18">
        <v>833335</v>
      </c>
    </row>
    <row r="126" spans="1:7" ht="16.5" customHeight="1">
      <c r="A126" s="376" t="s">
        <v>93</v>
      </c>
      <c r="B126" s="125" t="s">
        <v>37</v>
      </c>
      <c r="C126" s="151" t="s">
        <v>8</v>
      </c>
      <c r="D126" s="204" t="s">
        <v>9</v>
      </c>
      <c r="E126" s="197"/>
      <c r="F126" s="198"/>
      <c r="G126" s="205">
        <f>G127+G129+G133+G135+G137+G139+G141+G131</f>
        <v>17029972.12</v>
      </c>
    </row>
    <row r="127" spans="1:7" ht="22.5" customHeight="1">
      <c r="A127" s="353" t="s">
        <v>291</v>
      </c>
      <c r="B127" s="125" t="s">
        <v>37</v>
      </c>
      <c r="C127" s="199" t="s">
        <v>8</v>
      </c>
      <c r="D127" s="200" t="s">
        <v>9</v>
      </c>
      <c r="E127" s="201" t="s">
        <v>295</v>
      </c>
      <c r="F127" s="202"/>
      <c r="G127" s="203">
        <f>G128</f>
        <v>403060</v>
      </c>
    </row>
    <row r="128" spans="1:7" ht="27.75" customHeight="1">
      <c r="A128" s="377" t="s">
        <v>305</v>
      </c>
      <c r="B128" s="125" t="s">
        <v>37</v>
      </c>
      <c r="C128" s="37" t="s">
        <v>8</v>
      </c>
      <c r="D128" s="67" t="s">
        <v>9</v>
      </c>
      <c r="E128" s="8" t="s">
        <v>295</v>
      </c>
      <c r="F128" s="167" t="s">
        <v>137</v>
      </c>
      <c r="G128" s="18">
        <v>403060</v>
      </c>
    </row>
    <row r="129" spans="1:7" ht="15.75" customHeight="1">
      <c r="A129" s="370" t="s">
        <v>351</v>
      </c>
      <c r="B129" s="125" t="s">
        <v>37</v>
      </c>
      <c r="C129" s="33" t="s">
        <v>8</v>
      </c>
      <c r="D129" s="160" t="s">
        <v>9</v>
      </c>
      <c r="E129" s="31" t="s">
        <v>352</v>
      </c>
      <c r="F129" s="160"/>
      <c r="G129" s="32">
        <f>G130</f>
        <v>181818</v>
      </c>
    </row>
    <row r="130" spans="1:7" ht="26.25" customHeight="1">
      <c r="A130" s="360" t="s">
        <v>293</v>
      </c>
      <c r="B130" s="125" t="s">
        <v>37</v>
      </c>
      <c r="C130" s="16" t="s">
        <v>8</v>
      </c>
      <c r="D130" s="67" t="s">
        <v>9</v>
      </c>
      <c r="E130" s="8" t="s">
        <v>352</v>
      </c>
      <c r="F130" s="177" t="s">
        <v>137</v>
      </c>
      <c r="G130" s="18">
        <v>181818</v>
      </c>
    </row>
    <row r="131" spans="1:7" ht="26.25" customHeight="1">
      <c r="A131" s="367" t="s">
        <v>345</v>
      </c>
      <c r="B131" s="125" t="s">
        <v>37</v>
      </c>
      <c r="C131" s="38" t="s">
        <v>8</v>
      </c>
      <c r="D131" s="200" t="s">
        <v>9</v>
      </c>
      <c r="E131" s="201" t="s">
        <v>346</v>
      </c>
      <c r="F131" s="202"/>
      <c r="G131" s="203">
        <v>704789</v>
      </c>
    </row>
    <row r="132" spans="1:7" ht="26.25" customHeight="1">
      <c r="A132" s="378" t="s">
        <v>347</v>
      </c>
      <c r="B132" s="125" t="s">
        <v>37</v>
      </c>
      <c r="C132" s="283" t="s">
        <v>8</v>
      </c>
      <c r="D132" s="8" t="s">
        <v>9</v>
      </c>
      <c r="E132" s="16" t="s">
        <v>346</v>
      </c>
      <c r="F132" s="271" t="s">
        <v>137</v>
      </c>
      <c r="G132" s="284">
        <v>704789</v>
      </c>
    </row>
    <row r="133" spans="1:7" ht="24.75" customHeight="1">
      <c r="A133" s="373" t="s">
        <v>331</v>
      </c>
      <c r="B133" s="125" t="s">
        <v>37</v>
      </c>
      <c r="C133" s="191" t="s">
        <v>8</v>
      </c>
      <c r="D133" s="33" t="s">
        <v>9</v>
      </c>
      <c r="E133" s="33" t="s">
        <v>330</v>
      </c>
      <c r="F133" s="198"/>
      <c r="G133" s="203">
        <f>G134</f>
        <v>10000</v>
      </c>
    </row>
    <row r="134" spans="1:7" ht="17.25" customHeight="1">
      <c r="A134" s="350" t="s">
        <v>297</v>
      </c>
      <c r="B134" s="125" t="s">
        <v>37</v>
      </c>
      <c r="C134" s="271" t="s">
        <v>8</v>
      </c>
      <c r="D134" s="16" t="s">
        <v>9</v>
      </c>
      <c r="E134" s="16" t="s">
        <v>330</v>
      </c>
      <c r="F134" s="167" t="s">
        <v>299</v>
      </c>
      <c r="G134" s="18">
        <v>10000</v>
      </c>
    </row>
    <row r="135" spans="1:7" ht="23.25" customHeight="1">
      <c r="A135" s="353" t="s">
        <v>284</v>
      </c>
      <c r="B135" s="125" t="s">
        <v>37</v>
      </c>
      <c r="C135" s="199" t="s">
        <v>8</v>
      </c>
      <c r="D135" s="200" t="s">
        <v>9</v>
      </c>
      <c r="E135" s="201" t="s">
        <v>160</v>
      </c>
      <c r="F135" s="202"/>
      <c r="G135" s="203">
        <f>G136</f>
        <v>50000</v>
      </c>
    </row>
    <row r="136" spans="1:7" ht="18" customHeight="1">
      <c r="A136" s="350" t="s">
        <v>87</v>
      </c>
      <c r="B136" s="125" t="s">
        <v>37</v>
      </c>
      <c r="C136" s="37" t="s">
        <v>8</v>
      </c>
      <c r="D136" s="67" t="s">
        <v>9</v>
      </c>
      <c r="E136" s="8" t="s">
        <v>160</v>
      </c>
      <c r="F136" s="167" t="s">
        <v>89</v>
      </c>
      <c r="G136" s="18">
        <v>50000</v>
      </c>
    </row>
    <row r="137" spans="1:7" ht="25.5">
      <c r="A137" s="353" t="s">
        <v>296</v>
      </c>
      <c r="B137" s="125" t="s">
        <v>37</v>
      </c>
      <c r="C137" s="199" t="s">
        <v>8</v>
      </c>
      <c r="D137" s="200" t="s">
        <v>9</v>
      </c>
      <c r="E137" s="201" t="s">
        <v>298</v>
      </c>
      <c r="F137" s="202"/>
      <c r="G137" s="203">
        <f>G138</f>
        <v>243022</v>
      </c>
    </row>
    <row r="138" spans="1:7" ht="12.75">
      <c r="A138" s="350" t="s">
        <v>297</v>
      </c>
      <c r="B138" s="125" t="s">
        <v>37</v>
      </c>
      <c r="C138" s="37" t="s">
        <v>8</v>
      </c>
      <c r="D138" s="67" t="s">
        <v>9</v>
      </c>
      <c r="E138" s="8" t="s">
        <v>298</v>
      </c>
      <c r="F138" s="167" t="s">
        <v>299</v>
      </c>
      <c r="G138" s="18">
        <v>243022</v>
      </c>
    </row>
    <row r="139" spans="1:7" ht="20.25" customHeight="1">
      <c r="A139" s="353" t="s">
        <v>358</v>
      </c>
      <c r="B139" s="125" t="s">
        <v>37</v>
      </c>
      <c r="C139" s="199" t="s">
        <v>8</v>
      </c>
      <c r="D139" s="295" t="s">
        <v>9</v>
      </c>
      <c r="E139" s="296" t="s">
        <v>359</v>
      </c>
      <c r="F139" s="297"/>
      <c r="G139" s="298">
        <f>G140</f>
        <v>408642.96</v>
      </c>
    </row>
    <row r="140" spans="1:7" ht="24.75" customHeight="1">
      <c r="A140" s="350" t="s">
        <v>87</v>
      </c>
      <c r="B140" s="125" t="s">
        <v>37</v>
      </c>
      <c r="C140" s="37" t="s">
        <v>8</v>
      </c>
      <c r="D140" s="67" t="s">
        <v>9</v>
      </c>
      <c r="E140" s="8" t="s">
        <v>359</v>
      </c>
      <c r="F140" s="167" t="s">
        <v>89</v>
      </c>
      <c r="G140" s="18">
        <v>408642.96</v>
      </c>
    </row>
    <row r="141" spans="1:7" ht="29.25" customHeight="1">
      <c r="A141" s="353" t="s">
        <v>301</v>
      </c>
      <c r="B141" s="125" t="s">
        <v>37</v>
      </c>
      <c r="C141" s="199" t="s">
        <v>8</v>
      </c>
      <c r="D141" s="200" t="s">
        <v>9</v>
      </c>
      <c r="E141" s="201" t="s">
        <v>302</v>
      </c>
      <c r="F141" s="202"/>
      <c r="G141" s="203">
        <f>G142+G143</f>
        <v>15028640.16</v>
      </c>
    </row>
    <row r="142" spans="1:7" ht="33.75" customHeight="1">
      <c r="A142" s="350" t="s">
        <v>304</v>
      </c>
      <c r="B142" s="125" t="s">
        <v>37</v>
      </c>
      <c r="C142" s="37" t="s">
        <v>8</v>
      </c>
      <c r="D142" s="67" t="s">
        <v>9</v>
      </c>
      <c r="E142" s="8" t="s">
        <v>302</v>
      </c>
      <c r="F142" s="167" t="s">
        <v>303</v>
      </c>
      <c r="G142" s="18">
        <v>4961640.16</v>
      </c>
    </row>
    <row r="143" spans="1:7" ht="33" customHeight="1">
      <c r="A143" s="350" t="s">
        <v>300</v>
      </c>
      <c r="B143" s="125" t="s">
        <v>37</v>
      </c>
      <c r="C143" s="37" t="s">
        <v>8</v>
      </c>
      <c r="D143" s="67" t="s">
        <v>9</v>
      </c>
      <c r="E143" s="8" t="s">
        <v>302</v>
      </c>
      <c r="F143" s="167" t="s">
        <v>303</v>
      </c>
      <c r="G143" s="18">
        <v>10067000</v>
      </c>
    </row>
    <row r="144" spans="1:7" ht="16.5" customHeight="1">
      <c r="A144" s="379" t="s">
        <v>306</v>
      </c>
      <c r="B144" s="125" t="s">
        <v>37</v>
      </c>
      <c r="C144" s="272" t="s">
        <v>8</v>
      </c>
      <c r="D144" s="273" t="s">
        <v>11</v>
      </c>
      <c r="E144" s="7"/>
      <c r="F144" s="273"/>
      <c r="G144" s="19">
        <f>G145+G147+G149+G151+G153</f>
        <v>1168068</v>
      </c>
    </row>
    <row r="145" spans="1:7" ht="19.5" customHeight="1">
      <c r="A145" s="370" t="s">
        <v>351</v>
      </c>
      <c r="B145" s="125" t="s">
        <v>37</v>
      </c>
      <c r="C145" s="38" t="s">
        <v>8</v>
      </c>
      <c r="D145" s="69" t="s">
        <v>11</v>
      </c>
      <c r="E145" s="31" t="s">
        <v>352</v>
      </c>
      <c r="F145" s="160"/>
      <c r="G145" s="32">
        <f>G146</f>
        <v>1081837</v>
      </c>
    </row>
    <row r="146" spans="1:7" ht="26.25" customHeight="1">
      <c r="A146" s="380" t="s">
        <v>293</v>
      </c>
      <c r="B146" s="125" t="s">
        <v>37</v>
      </c>
      <c r="C146" s="41" t="s">
        <v>8</v>
      </c>
      <c r="D146" s="67" t="s">
        <v>11</v>
      </c>
      <c r="E146" s="8" t="s">
        <v>352</v>
      </c>
      <c r="F146" s="167" t="s">
        <v>137</v>
      </c>
      <c r="G146" s="18">
        <f>982837+99000</f>
        <v>1081837</v>
      </c>
    </row>
    <row r="147" spans="1:7" ht="48.75" customHeight="1">
      <c r="A147" s="373" t="s">
        <v>332</v>
      </c>
      <c r="B147" s="125" t="s">
        <v>37</v>
      </c>
      <c r="C147" s="191" t="s">
        <v>8</v>
      </c>
      <c r="D147" s="33" t="s">
        <v>11</v>
      </c>
      <c r="E147" s="33" t="s">
        <v>333</v>
      </c>
      <c r="F147" s="198"/>
      <c r="G147" s="203">
        <f>G148</f>
        <v>20000</v>
      </c>
    </row>
    <row r="148" spans="1:7" ht="21" customHeight="1">
      <c r="A148" s="350" t="s">
        <v>297</v>
      </c>
      <c r="B148" s="125" t="s">
        <v>37</v>
      </c>
      <c r="C148" s="271" t="s">
        <v>8</v>
      </c>
      <c r="D148" s="16" t="s">
        <v>11</v>
      </c>
      <c r="E148" s="16" t="s">
        <v>333</v>
      </c>
      <c r="F148" s="167" t="s">
        <v>299</v>
      </c>
      <c r="G148" s="18">
        <v>20000</v>
      </c>
    </row>
    <row r="149" spans="1:7" ht="51.75" customHeight="1">
      <c r="A149" s="373" t="s">
        <v>335</v>
      </c>
      <c r="B149" s="125" t="s">
        <v>37</v>
      </c>
      <c r="C149" s="191" t="s">
        <v>8</v>
      </c>
      <c r="D149" s="33" t="s">
        <v>11</v>
      </c>
      <c r="E149" s="33" t="s">
        <v>334</v>
      </c>
      <c r="F149" s="198"/>
      <c r="G149" s="203">
        <f>G150</f>
        <v>50000</v>
      </c>
    </row>
    <row r="150" spans="1:7" ht="19.5" customHeight="1">
      <c r="A150" s="350" t="s">
        <v>297</v>
      </c>
      <c r="B150" s="125" t="s">
        <v>37</v>
      </c>
      <c r="C150" s="271" t="s">
        <v>8</v>
      </c>
      <c r="D150" s="16" t="s">
        <v>11</v>
      </c>
      <c r="E150" s="16" t="s">
        <v>334</v>
      </c>
      <c r="F150" s="167" t="s">
        <v>299</v>
      </c>
      <c r="G150" s="18">
        <v>50000</v>
      </c>
    </row>
    <row r="151" spans="1:7" ht="15" customHeight="1">
      <c r="A151" s="370" t="s">
        <v>351</v>
      </c>
      <c r="B151" s="125" t="s">
        <v>37</v>
      </c>
      <c r="C151" s="38" t="s">
        <v>8</v>
      </c>
      <c r="D151" s="69" t="s">
        <v>11</v>
      </c>
      <c r="E151" s="31" t="s">
        <v>356</v>
      </c>
      <c r="F151" s="160"/>
      <c r="G151" s="32">
        <f>G152</f>
        <v>0</v>
      </c>
    </row>
    <row r="152" spans="1:7" ht="24.75" customHeight="1">
      <c r="A152" s="360" t="s">
        <v>293</v>
      </c>
      <c r="B152" s="125" t="s">
        <v>37</v>
      </c>
      <c r="C152" s="41" t="s">
        <v>8</v>
      </c>
      <c r="D152" s="67" t="s">
        <v>11</v>
      </c>
      <c r="E152" s="8" t="s">
        <v>356</v>
      </c>
      <c r="F152" s="167" t="s">
        <v>137</v>
      </c>
      <c r="G152" s="18"/>
    </row>
    <row r="153" spans="1:7" ht="16.5" customHeight="1">
      <c r="A153" s="381" t="s">
        <v>306</v>
      </c>
      <c r="B153" s="125" t="s">
        <v>37</v>
      </c>
      <c r="C153" s="275" t="s">
        <v>8</v>
      </c>
      <c r="D153" s="276" t="s">
        <v>11</v>
      </c>
      <c r="E153" s="11" t="s">
        <v>307</v>
      </c>
      <c r="F153" s="276"/>
      <c r="G153" s="17">
        <f>G154+G156</f>
        <v>16231</v>
      </c>
    </row>
    <row r="154" spans="1:7" ht="15.75" customHeight="1">
      <c r="A154" s="373" t="s">
        <v>308</v>
      </c>
      <c r="B154" s="125" t="s">
        <v>37</v>
      </c>
      <c r="C154" s="277" t="s">
        <v>8</v>
      </c>
      <c r="D154" s="278" t="s">
        <v>11</v>
      </c>
      <c r="E154" s="31" t="s">
        <v>310</v>
      </c>
      <c r="F154" s="278"/>
      <c r="G154" s="32">
        <f>G155</f>
        <v>2250</v>
      </c>
    </row>
    <row r="155" spans="1:7" ht="21.75" customHeight="1">
      <c r="A155" s="350" t="s">
        <v>87</v>
      </c>
      <c r="B155" s="125" t="s">
        <v>37</v>
      </c>
      <c r="C155" s="279" t="s">
        <v>8</v>
      </c>
      <c r="D155" s="280" t="s">
        <v>11</v>
      </c>
      <c r="E155" s="8" t="s">
        <v>310</v>
      </c>
      <c r="F155" s="280" t="s">
        <v>89</v>
      </c>
      <c r="G155" s="18">
        <v>2250</v>
      </c>
    </row>
    <row r="156" spans="1:7" ht="15" customHeight="1">
      <c r="A156" s="373" t="s">
        <v>309</v>
      </c>
      <c r="B156" s="125" t="s">
        <v>37</v>
      </c>
      <c r="C156" s="277" t="s">
        <v>8</v>
      </c>
      <c r="D156" s="278" t="s">
        <v>11</v>
      </c>
      <c r="E156" s="31" t="s">
        <v>311</v>
      </c>
      <c r="F156" s="278"/>
      <c r="G156" s="32">
        <f>G157</f>
        <v>13981</v>
      </c>
    </row>
    <row r="157" spans="1:7" ht="21" customHeight="1">
      <c r="A157" s="350" t="s">
        <v>87</v>
      </c>
      <c r="B157" s="125" t="s">
        <v>37</v>
      </c>
      <c r="C157" s="279" t="s">
        <v>8</v>
      </c>
      <c r="D157" s="280" t="s">
        <v>11</v>
      </c>
      <c r="E157" s="8" t="s">
        <v>311</v>
      </c>
      <c r="F157" s="280" t="s">
        <v>89</v>
      </c>
      <c r="G157" s="18">
        <v>13981</v>
      </c>
    </row>
    <row r="158" spans="1:7" ht="16.5" customHeight="1">
      <c r="A158" s="379" t="s">
        <v>29</v>
      </c>
      <c r="B158" s="125" t="s">
        <v>37</v>
      </c>
      <c r="C158" s="43" t="s">
        <v>8</v>
      </c>
      <c r="D158" s="90" t="s">
        <v>8</v>
      </c>
      <c r="E158" s="7"/>
      <c r="F158" s="159"/>
      <c r="G158" s="21">
        <f>G159</f>
        <v>39000</v>
      </c>
    </row>
    <row r="159" spans="1:7" ht="16.5" customHeight="1">
      <c r="A159" s="364" t="s">
        <v>219</v>
      </c>
      <c r="B159" s="125" t="s">
        <v>37</v>
      </c>
      <c r="C159" s="38" t="s">
        <v>8</v>
      </c>
      <c r="D159" s="69" t="s">
        <v>8</v>
      </c>
      <c r="E159" s="31" t="s">
        <v>237</v>
      </c>
      <c r="F159" s="160"/>
      <c r="G159" s="32">
        <f>G160</f>
        <v>39000</v>
      </c>
    </row>
    <row r="160" spans="1:7" ht="15" customHeight="1">
      <c r="A160" s="382" t="s">
        <v>158</v>
      </c>
      <c r="B160" s="125" t="s">
        <v>37</v>
      </c>
      <c r="C160" s="41" t="s">
        <v>8</v>
      </c>
      <c r="D160" s="67" t="s">
        <v>8</v>
      </c>
      <c r="E160" s="8" t="s">
        <v>237</v>
      </c>
      <c r="F160" s="167" t="s">
        <v>157</v>
      </c>
      <c r="G160" s="18">
        <v>39000</v>
      </c>
    </row>
    <row r="161" spans="1:7" ht="15" customHeight="1">
      <c r="A161" s="374" t="s">
        <v>23</v>
      </c>
      <c r="B161" s="311" t="s">
        <v>37</v>
      </c>
      <c r="C161" s="82" t="s">
        <v>3</v>
      </c>
      <c r="D161" s="116"/>
      <c r="E161" s="115"/>
      <c r="F161" s="157"/>
      <c r="G161" s="122">
        <f>G162+G196+G249+G262</f>
        <v>281108850.05</v>
      </c>
    </row>
    <row r="162" spans="1:7" ht="19.5" customHeight="1">
      <c r="A162" s="379" t="s">
        <v>24</v>
      </c>
      <c r="B162" s="125" t="s">
        <v>37</v>
      </c>
      <c r="C162" s="42" t="s">
        <v>3</v>
      </c>
      <c r="D162" s="103" t="s">
        <v>2</v>
      </c>
      <c r="E162" s="9"/>
      <c r="F162" s="179"/>
      <c r="G162" s="21">
        <f>G164+G166+G168+G177+G183+G186+G190+G192+G194</f>
        <v>70951541.28</v>
      </c>
    </row>
    <row r="163" spans="1:7" ht="18" customHeight="1">
      <c r="A163" s="383" t="s">
        <v>161</v>
      </c>
      <c r="B163" s="125" t="s">
        <v>37</v>
      </c>
      <c r="C163" s="238" t="s">
        <v>3</v>
      </c>
      <c r="D163" s="209" t="s">
        <v>2</v>
      </c>
      <c r="E163" s="239" t="s">
        <v>162</v>
      </c>
      <c r="F163" s="240"/>
      <c r="G163" s="211">
        <f>G162</f>
        <v>70951541.28</v>
      </c>
    </row>
    <row r="164" spans="1:7" ht="15.75" customHeight="1">
      <c r="A164" s="384" t="s">
        <v>164</v>
      </c>
      <c r="B164" s="125" t="s">
        <v>37</v>
      </c>
      <c r="C164" s="40" t="s">
        <v>3</v>
      </c>
      <c r="D164" s="68" t="s">
        <v>2</v>
      </c>
      <c r="E164" s="11" t="s">
        <v>251</v>
      </c>
      <c r="F164" s="162"/>
      <c r="G164" s="17">
        <f>G165</f>
        <v>11538000</v>
      </c>
    </row>
    <row r="165" spans="1:7" ht="25.5" customHeight="1">
      <c r="A165" s="350" t="s">
        <v>114</v>
      </c>
      <c r="B165" s="125" t="s">
        <v>37</v>
      </c>
      <c r="C165" s="41" t="s">
        <v>3</v>
      </c>
      <c r="D165" s="67" t="s">
        <v>2</v>
      </c>
      <c r="E165" s="8" t="s">
        <v>251</v>
      </c>
      <c r="F165" s="167" t="s">
        <v>89</v>
      </c>
      <c r="G165" s="18">
        <v>11538000</v>
      </c>
    </row>
    <row r="166" spans="1:7" ht="15" customHeight="1">
      <c r="A166" s="384" t="s">
        <v>338</v>
      </c>
      <c r="B166" s="125" t="s">
        <v>37</v>
      </c>
      <c r="C166" s="40" t="s">
        <v>3</v>
      </c>
      <c r="D166" s="68" t="s">
        <v>2</v>
      </c>
      <c r="E166" s="11" t="s">
        <v>339</v>
      </c>
      <c r="F166" s="162"/>
      <c r="G166" s="17">
        <f>G167</f>
        <v>200000</v>
      </c>
    </row>
    <row r="167" spans="1:7" ht="26.25" customHeight="1">
      <c r="A167" s="350" t="s">
        <v>114</v>
      </c>
      <c r="B167" s="125" t="s">
        <v>37</v>
      </c>
      <c r="C167" s="41" t="s">
        <v>3</v>
      </c>
      <c r="D167" s="67" t="s">
        <v>2</v>
      </c>
      <c r="E167" s="8" t="s">
        <v>339</v>
      </c>
      <c r="F167" s="167" t="s">
        <v>89</v>
      </c>
      <c r="G167" s="18">
        <v>200000</v>
      </c>
    </row>
    <row r="168" spans="1:7" ht="18.75" customHeight="1">
      <c r="A168" s="385" t="s">
        <v>163</v>
      </c>
      <c r="B168" s="125" t="s">
        <v>37</v>
      </c>
      <c r="C168" s="40" t="s">
        <v>3</v>
      </c>
      <c r="D168" s="68" t="s">
        <v>2</v>
      </c>
      <c r="E168" s="11" t="s">
        <v>252</v>
      </c>
      <c r="F168" s="162"/>
      <c r="G168" s="17">
        <f>SUM(G169:G176)</f>
        <v>26728579.28</v>
      </c>
    </row>
    <row r="169" spans="1:7" ht="25.5">
      <c r="A169" s="350" t="s">
        <v>110</v>
      </c>
      <c r="B169" s="125" t="s">
        <v>37</v>
      </c>
      <c r="C169" s="45" t="s">
        <v>3</v>
      </c>
      <c r="D169" s="100" t="s">
        <v>2</v>
      </c>
      <c r="E169" s="8" t="s">
        <v>252</v>
      </c>
      <c r="F169" s="172" t="s">
        <v>111</v>
      </c>
      <c r="G169" s="18">
        <v>17867400</v>
      </c>
    </row>
    <row r="170" spans="1:7" ht="16.5" customHeight="1">
      <c r="A170" s="350" t="s">
        <v>113</v>
      </c>
      <c r="B170" s="125" t="s">
        <v>37</v>
      </c>
      <c r="C170" s="45" t="s">
        <v>3</v>
      </c>
      <c r="D170" s="100" t="s">
        <v>2</v>
      </c>
      <c r="E170" s="8" t="s">
        <v>252</v>
      </c>
      <c r="F170" s="172" t="s">
        <v>112</v>
      </c>
      <c r="G170" s="18">
        <v>560079.63</v>
      </c>
    </row>
    <row r="171" spans="1:7" ht="18" customHeight="1">
      <c r="A171" s="350" t="s">
        <v>86</v>
      </c>
      <c r="B171" s="125" t="s">
        <v>37</v>
      </c>
      <c r="C171" s="45" t="s">
        <v>3</v>
      </c>
      <c r="D171" s="100" t="s">
        <v>2</v>
      </c>
      <c r="E171" s="8" t="s">
        <v>252</v>
      </c>
      <c r="F171" s="172" t="s">
        <v>88</v>
      </c>
      <c r="G171" s="18">
        <v>7000</v>
      </c>
    </row>
    <row r="172" spans="1:7" ht="25.5" customHeight="1">
      <c r="A172" s="350" t="s">
        <v>114</v>
      </c>
      <c r="B172" s="125" t="s">
        <v>37</v>
      </c>
      <c r="C172" s="45" t="s">
        <v>3</v>
      </c>
      <c r="D172" s="100" t="s">
        <v>2</v>
      </c>
      <c r="E172" s="8" t="s">
        <v>252</v>
      </c>
      <c r="F172" s="172" t="s">
        <v>89</v>
      </c>
      <c r="G172" s="18">
        <v>7192700</v>
      </c>
    </row>
    <row r="173" spans="1:7" ht="39.75" customHeight="1">
      <c r="A173" s="386" t="s">
        <v>115</v>
      </c>
      <c r="B173" s="125" t="s">
        <v>37</v>
      </c>
      <c r="C173" s="216" t="s">
        <v>3</v>
      </c>
      <c r="D173" s="100" t="s">
        <v>2</v>
      </c>
      <c r="E173" s="8" t="s">
        <v>252</v>
      </c>
      <c r="F173" s="172" t="s">
        <v>116</v>
      </c>
      <c r="G173" s="18">
        <v>340000</v>
      </c>
    </row>
    <row r="174" spans="1:7" ht="63.75" customHeight="1">
      <c r="A174" s="350" t="s">
        <v>109</v>
      </c>
      <c r="B174" s="125" t="s">
        <v>37</v>
      </c>
      <c r="C174" s="45" t="s">
        <v>3</v>
      </c>
      <c r="D174" s="100" t="s">
        <v>2</v>
      </c>
      <c r="E174" s="8" t="s">
        <v>252</v>
      </c>
      <c r="F174" s="172" t="s">
        <v>105</v>
      </c>
      <c r="G174" s="18">
        <v>171846.48</v>
      </c>
    </row>
    <row r="175" spans="1:7" ht="12.75">
      <c r="A175" s="350" t="s">
        <v>104</v>
      </c>
      <c r="B175" s="125" t="s">
        <v>37</v>
      </c>
      <c r="C175" s="45" t="s">
        <v>3</v>
      </c>
      <c r="D175" s="100" t="s">
        <v>2</v>
      </c>
      <c r="E175" s="8" t="s">
        <v>252</v>
      </c>
      <c r="F175" s="167" t="s">
        <v>107</v>
      </c>
      <c r="G175" s="18">
        <v>520186.14</v>
      </c>
    </row>
    <row r="176" spans="1:7" ht="17.25" customHeight="1">
      <c r="A176" s="350" t="s">
        <v>106</v>
      </c>
      <c r="B176" s="125" t="s">
        <v>37</v>
      </c>
      <c r="C176" s="45" t="s">
        <v>3</v>
      </c>
      <c r="D176" s="100" t="s">
        <v>2</v>
      </c>
      <c r="E176" s="8" t="s">
        <v>252</v>
      </c>
      <c r="F176" s="167" t="s">
        <v>108</v>
      </c>
      <c r="G176" s="18">
        <v>69367.03</v>
      </c>
    </row>
    <row r="177" spans="1:7" ht="38.25" customHeight="1">
      <c r="A177" s="387" t="s">
        <v>275</v>
      </c>
      <c r="B177" s="125" t="s">
        <v>37</v>
      </c>
      <c r="C177" s="217" t="s">
        <v>3</v>
      </c>
      <c r="D177" s="218" t="s">
        <v>2</v>
      </c>
      <c r="E177" s="200" t="s">
        <v>253</v>
      </c>
      <c r="F177" s="210"/>
      <c r="G177" s="211">
        <f>SUM(G178:G182)</f>
        <v>29102000</v>
      </c>
    </row>
    <row r="178" spans="1:7" ht="27.75" customHeight="1">
      <c r="A178" s="350" t="s">
        <v>110</v>
      </c>
      <c r="B178" s="125" t="s">
        <v>37</v>
      </c>
      <c r="C178" s="45" t="s">
        <v>3</v>
      </c>
      <c r="D178" s="100" t="s">
        <v>2</v>
      </c>
      <c r="E178" s="8" t="s">
        <v>253</v>
      </c>
      <c r="F178" s="172" t="s">
        <v>111</v>
      </c>
      <c r="G178" s="18">
        <v>27017517</v>
      </c>
    </row>
    <row r="179" spans="1:7" ht="15.75" customHeight="1">
      <c r="A179" s="350" t="s">
        <v>113</v>
      </c>
      <c r="B179" s="125" t="s">
        <v>37</v>
      </c>
      <c r="C179" s="45" t="s">
        <v>3</v>
      </c>
      <c r="D179" s="100" t="s">
        <v>2</v>
      </c>
      <c r="E179" s="8" t="s">
        <v>253</v>
      </c>
      <c r="F179" s="172" t="s">
        <v>112</v>
      </c>
      <c r="G179" s="18">
        <v>352749.04</v>
      </c>
    </row>
    <row r="180" spans="1:7" ht="21" customHeight="1">
      <c r="A180" s="350" t="s">
        <v>86</v>
      </c>
      <c r="B180" s="125" t="s">
        <v>37</v>
      </c>
      <c r="C180" s="45" t="s">
        <v>3</v>
      </c>
      <c r="D180" s="100" t="s">
        <v>2</v>
      </c>
      <c r="E180" s="8" t="s">
        <v>253</v>
      </c>
      <c r="F180" s="172" t="s">
        <v>88</v>
      </c>
      <c r="G180" s="18">
        <v>2900</v>
      </c>
    </row>
    <row r="181" spans="1:7" ht="25.5" customHeight="1">
      <c r="A181" s="350" t="s">
        <v>114</v>
      </c>
      <c r="B181" s="125" t="s">
        <v>37</v>
      </c>
      <c r="C181" s="45" t="s">
        <v>3</v>
      </c>
      <c r="D181" s="100" t="s">
        <v>2</v>
      </c>
      <c r="E181" s="8" t="s">
        <v>253</v>
      </c>
      <c r="F181" s="172" t="s">
        <v>89</v>
      </c>
      <c r="G181" s="18">
        <v>633833.96</v>
      </c>
    </row>
    <row r="182" spans="1:7" ht="41.25" customHeight="1">
      <c r="A182" s="386" t="s">
        <v>115</v>
      </c>
      <c r="B182" s="125" t="s">
        <v>37</v>
      </c>
      <c r="C182" s="216" t="s">
        <v>3</v>
      </c>
      <c r="D182" s="100" t="s">
        <v>2</v>
      </c>
      <c r="E182" s="8" t="s">
        <v>253</v>
      </c>
      <c r="F182" s="172" t="s">
        <v>116</v>
      </c>
      <c r="G182" s="18">
        <v>1095000</v>
      </c>
    </row>
    <row r="183" spans="1:7" ht="41.25" customHeight="1">
      <c r="A183" s="364" t="s">
        <v>282</v>
      </c>
      <c r="B183" s="125" t="s">
        <v>37</v>
      </c>
      <c r="C183" s="38" t="s">
        <v>3</v>
      </c>
      <c r="D183" s="69" t="s">
        <v>2</v>
      </c>
      <c r="E183" s="31" t="s">
        <v>254</v>
      </c>
      <c r="F183" s="160"/>
      <c r="G183" s="32">
        <f>G184+G185</f>
        <v>1020000</v>
      </c>
    </row>
    <row r="184" spans="1:7" ht="18" customHeight="1">
      <c r="A184" s="382" t="s">
        <v>113</v>
      </c>
      <c r="B184" s="125" t="s">
        <v>37</v>
      </c>
      <c r="C184" s="37" t="s">
        <v>3</v>
      </c>
      <c r="D184" s="67" t="s">
        <v>2</v>
      </c>
      <c r="E184" s="8" t="s">
        <v>254</v>
      </c>
      <c r="F184" s="167" t="s">
        <v>112</v>
      </c>
      <c r="G184" s="18">
        <v>920000</v>
      </c>
    </row>
    <row r="185" spans="1:7" ht="17.25" customHeight="1">
      <c r="A185" s="382" t="s">
        <v>84</v>
      </c>
      <c r="B185" s="125" t="s">
        <v>37</v>
      </c>
      <c r="C185" s="37" t="s">
        <v>3</v>
      </c>
      <c r="D185" s="67" t="s">
        <v>2</v>
      </c>
      <c r="E185" s="8" t="s">
        <v>254</v>
      </c>
      <c r="F185" s="167" t="s">
        <v>83</v>
      </c>
      <c r="G185" s="18">
        <v>100000</v>
      </c>
    </row>
    <row r="186" spans="1:7" ht="27" customHeight="1">
      <c r="A186" s="364" t="s">
        <v>283</v>
      </c>
      <c r="B186" s="125" t="s">
        <v>37</v>
      </c>
      <c r="C186" s="38" t="s">
        <v>3</v>
      </c>
      <c r="D186" s="69" t="s">
        <v>2</v>
      </c>
      <c r="E186" s="31" t="s">
        <v>255</v>
      </c>
      <c r="F186" s="160"/>
      <c r="G186" s="32">
        <f>SUM(G187:G189)</f>
        <v>644962</v>
      </c>
    </row>
    <row r="187" spans="1:7" ht="27.75" customHeight="1">
      <c r="A187" s="350" t="s">
        <v>110</v>
      </c>
      <c r="B187" s="125" t="s">
        <v>37</v>
      </c>
      <c r="C187" s="62" t="s">
        <v>3</v>
      </c>
      <c r="D187" s="8" t="s">
        <v>2</v>
      </c>
      <c r="E187" s="8" t="s">
        <v>255</v>
      </c>
      <c r="F187" s="8" t="s">
        <v>111</v>
      </c>
      <c r="G187" s="18">
        <v>135000</v>
      </c>
    </row>
    <row r="188" spans="1:7" ht="26.25" customHeight="1">
      <c r="A188" s="350" t="s">
        <v>114</v>
      </c>
      <c r="B188" s="125" t="s">
        <v>37</v>
      </c>
      <c r="C188" s="62" t="s">
        <v>3</v>
      </c>
      <c r="D188" s="8" t="s">
        <v>2</v>
      </c>
      <c r="E188" s="8" t="s">
        <v>255</v>
      </c>
      <c r="F188" s="8" t="s">
        <v>89</v>
      </c>
      <c r="G188" s="18">
        <v>509962</v>
      </c>
    </row>
    <row r="189" spans="1:7" ht="16.5" customHeight="1">
      <c r="A189" s="382" t="s">
        <v>84</v>
      </c>
      <c r="B189" s="125" t="s">
        <v>37</v>
      </c>
      <c r="C189" s="62" t="s">
        <v>3</v>
      </c>
      <c r="D189" s="8" t="s">
        <v>2</v>
      </c>
      <c r="E189" s="8" t="s">
        <v>255</v>
      </c>
      <c r="F189" s="8" t="s">
        <v>83</v>
      </c>
      <c r="G189" s="18"/>
    </row>
    <row r="190" spans="1:7" ht="12.75">
      <c r="A190" s="383" t="s">
        <v>139</v>
      </c>
      <c r="B190" s="125" t="s">
        <v>37</v>
      </c>
      <c r="C190" s="38" t="s">
        <v>3</v>
      </c>
      <c r="D190" s="69" t="s">
        <v>2</v>
      </c>
      <c r="E190" s="31" t="s">
        <v>256</v>
      </c>
      <c r="F190" s="160"/>
      <c r="G190" s="32">
        <f>G191</f>
        <v>320000</v>
      </c>
    </row>
    <row r="191" spans="1:7" ht="25.5">
      <c r="A191" s="382" t="s">
        <v>122</v>
      </c>
      <c r="B191" s="125" t="s">
        <v>37</v>
      </c>
      <c r="C191" s="37" t="s">
        <v>3</v>
      </c>
      <c r="D191" s="67" t="s">
        <v>2</v>
      </c>
      <c r="E191" s="8" t="s">
        <v>256</v>
      </c>
      <c r="F191" s="8" t="s">
        <v>123</v>
      </c>
      <c r="G191" s="18">
        <v>320000</v>
      </c>
    </row>
    <row r="192" spans="1:7" ht="28.5" customHeight="1">
      <c r="A192" s="383" t="s">
        <v>313</v>
      </c>
      <c r="B192" s="125" t="s">
        <v>37</v>
      </c>
      <c r="C192" s="212" t="s">
        <v>3</v>
      </c>
      <c r="D192" s="209" t="s">
        <v>2</v>
      </c>
      <c r="E192" s="200" t="s">
        <v>312</v>
      </c>
      <c r="F192" s="210"/>
      <c r="G192" s="211">
        <f>G193</f>
        <v>1363000</v>
      </c>
    </row>
    <row r="193" spans="1:7" ht="20.25" customHeight="1">
      <c r="A193" s="350" t="s">
        <v>114</v>
      </c>
      <c r="B193" s="125" t="s">
        <v>37</v>
      </c>
      <c r="C193" s="37" t="s">
        <v>3</v>
      </c>
      <c r="D193" s="67" t="s">
        <v>2</v>
      </c>
      <c r="E193" s="8" t="s">
        <v>312</v>
      </c>
      <c r="F193" s="167" t="s">
        <v>89</v>
      </c>
      <c r="G193" s="18">
        <v>1363000</v>
      </c>
    </row>
    <row r="194" spans="1:7" ht="26.25" customHeight="1">
      <c r="A194" s="364" t="s">
        <v>140</v>
      </c>
      <c r="B194" s="125" t="s">
        <v>37</v>
      </c>
      <c r="C194" s="38" t="s">
        <v>3</v>
      </c>
      <c r="D194" s="69" t="s">
        <v>2</v>
      </c>
      <c r="E194" s="31" t="s">
        <v>141</v>
      </c>
      <c r="F194" s="160"/>
      <c r="G194" s="32">
        <f>G195</f>
        <v>35000</v>
      </c>
    </row>
    <row r="195" spans="1:7" ht="27.75" customHeight="1">
      <c r="A195" s="382" t="s">
        <v>122</v>
      </c>
      <c r="B195" s="125" t="s">
        <v>37</v>
      </c>
      <c r="C195" s="37" t="s">
        <v>3</v>
      </c>
      <c r="D195" s="67" t="s">
        <v>2</v>
      </c>
      <c r="E195" s="8" t="s">
        <v>141</v>
      </c>
      <c r="F195" s="8" t="s">
        <v>123</v>
      </c>
      <c r="G195" s="18">
        <v>35000</v>
      </c>
    </row>
    <row r="196" spans="1:7" ht="14.25" customHeight="1">
      <c r="A196" s="379" t="s">
        <v>25</v>
      </c>
      <c r="B196" s="125" t="s">
        <v>37</v>
      </c>
      <c r="C196" s="43" t="s">
        <v>3</v>
      </c>
      <c r="D196" s="97" t="s">
        <v>9</v>
      </c>
      <c r="E196" s="7"/>
      <c r="F196" s="182"/>
      <c r="G196" s="21">
        <f>G197+G199+G223+G201+G236+G209+G211+G232+G214+G238+G240+G242+G245+G247</f>
        <v>192820686.41</v>
      </c>
    </row>
    <row r="197" spans="1:7" ht="16.5" customHeight="1">
      <c r="A197" s="388" t="s">
        <v>165</v>
      </c>
      <c r="B197" s="125" t="s">
        <v>37</v>
      </c>
      <c r="C197" s="219" t="s">
        <v>3</v>
      </c>
      <c r="D197" s="220" t="s">
        <v>9</v>
      </c>
      <c r="E197" s="193" t="s">
        <v>257</v>
      </c>
      <c r="F197" s="194"/>
      <c r="G197" s="195">
        <f>G198</f>
        <v>2950000</v>
      </c>
    </row>
    <row r="198" spans="1:7" ht="26.25" customHeight="1">
      <c r="A198" s="350" t="s">
        <v>114</v>
      </c>
      <c r="B198" s="125" t="s">
        <v>37</v>
      </c>
      <c r="C198" s="45" t="s">
        <v>3</v>
      </c>
      <c r="D198" s="100" t="s">
        <v>9</v>
      </c>
      <c r="E198" s="8" t="s">
        <v>257</v>
      </c>
      <c r="F198" s="167" t="s">
        <v>89</v>
      </c>
      <c r="G198" s="18">
        <v>2950000</v>
      </c>
    </row>
    <row r="199" spans="1:7" ht="16.5" customHeight="1">
      <c r="A199" s="389" t="s">
        <v>168</v>
      </c>
      <c r="B199" s="125" t="s">
        <v>37</v>
      </c>
      <c r="C199" s="65" t="s">
        <v>3</v>
      </c>
      <c r="D199" s="98" t="s">
        <v>9</v>
      </c>
      <c r="E199" s="11" t="s">
        <v>258</v>
      </c>
      <c r="F199" s="183"/>
      <c r="G199" s="17">
        <f>G200</f>
        <v>197000</v>
      </c>
    </row>
    <row r="200" spans="1:7" ht="28.5" customHeight="1">
      <c r="A200" s="390" t="s">
        <v>114</v>
      </c>
      <c r="B200" s="125" t="s">
        <v>37</v>
      </c>
      <c r="C200" s="216" t="s">
        <v>3</v>
      </c>
      <c r="D200" s="100" t="s">
        <v>9</v>
      </c>
      <c r="E200" s="8" t="s">
        <v>258</v>
      </c>
      <c r="F200" s="181" t="s">
        <v>89</v>
      </c>
      <c r="G200" s="18">
        <v>197000</v>
      </c>
    </row>
    <row r="201" spans="1:7" ht="18" customHeight="1">
      <c r="A201" s="384" t="s">
        <v>166</v>
      </c>
      <c r="B201" s="125" t="s">
        <v>37</v>
      </c>
      <c r="C201" s="46" t="s">
        <v>3</v>
      </c>
      <c r="D201" s="98" t="s">
        <v>9</v>
      </c>
      <c r="E201" s="11" t="s">
        <v>259</v>
      </c>
      <c r="F201" s="183"/>
      <c r="G201" s="17">
        <f>SUM(G202:G208)</f>
        <v>31514315.410000004</v>
      </c>
    </row>
    <row r="202" spans="1:7" ht="18.75" customHeight="1">
      <c r="A202" s="350" t="s">
        <v>110</v>
      </c>
      <c r="B202" s="125" t="s">
        <v>37</v>
      </c>
      <c r="C202" s="45" t="s">
        <v>3</v>
      </c>
      <c r="D202" s="100" t="s">
        <v>9</v>
      </c>
      <c r="E202" s="8" t="s">
        <v>259</v>
      </c>
      <c r="F202" s="172" t="s">
        <v>111</v>
      </c>
      <c r="G202" s="18">
        <v>6000000</v>
      </c>
    </row>
    <row r="203" spans="1:7" ht="12.75">
      <c r="A203" s="350" t="s">
        <v>113</v>
      </c>
      <c r="B203" s="125" t="s">
        <v>37</v>
      </c>
      <c r="C203" s="45" t="s">
        <v>3</v>
      </c>
      <c r="D203" s="100" t="s">
        <v>9</v>
      </c>
      <c r="E203" s="8" t="s">
        <v>259</v>
      </c>
      <c r="F203" s="172" t="s">
        <v>112</v>
      </c>
      <c r="G203" s="18">
        <v>196750</v>
      </c>
    </row>
    <row r="204" spans="1:7" ht="25.5">
      <c r="A204" s="350" t="s">
        <v>114</v>
      </c>
      <c r="B204" s="125" t="s">
        <v>37</v>
      </c>
      <c r="C204" s="45" t="s">
        <v>3</v>
      </c>
      <c r="D204" s="100" t="s">
        <v>9</v>
      </c>
      <c r="E204" s="8" t="s">
        <v>259</v>
      </c>
      <c r="F204" s="172" t="s">
        <v>89</v>
      </c>
      <c r="G204" s="18">
        <v>14191422.41</v>
      </c>
    </row>
    <row r="205" spans="1:7" ht="38.25">
      <c r="A205" s="386" t="s">
        <v>115</v>
      </c>
      <c r="B205" s="125" t="s">
        <v>37</v>
      </c>
      <c r="C205" s="216" t="s">
        <v>3</v>
      </c>
      <c r="D205" s="100" t="s">
        <v>9</v>
      </c>
      <c r="E205" s="8" t="s">
        <v>259</v>
      </c>
      <c r="F205" s="172" t="s">
        <v>116</v>
      </c>
      <c r="G205" s="18">
        <v>9775500</v>
      </c>
    </row>
    <row r="206" spans="1:7" ht="63.75">
      <c r="A206" s="390" t="s">
        <v>109</v>
      </c>
      <c r="B206" s="125" t="s">
        <v>37</v>
      </c>
      <c r="C206" s="216" t="s">
        <v>3</v>
      </c>
      <c r="D206" s="100" t="s">
        <v>9</v>
      </c>
      <c r="E206" s="8" t="s">
        <v>259</v>
      </c>
      <c r="F206" s="172" t="s">
        <v>105</v>
      </c>
      <c r="G206" s="18">
        <v>203955.39</v>
      </c>
    </row>
    <row r="207" spans="1:7" ht="12.75">
      <c r="A207" s="390" t="s">
        <v>104</v>
      </c>
      <c r="B207" s="125" t="s">
        <v>37</v>
      </c>
      <c r="C207" s="216" t="s">
        <v>3</v>
      </c>
      <c r="D207" s="100" t="s">
        <v>9</v>
      </c>
      <c r="E207" s="8" t="s">
        <v>259</v>
      </c>
      <c r="F207" s="167" t="s">
        <v>107</v>
      </c>
      <c r="G207" s="18">
        <v>953809.51</v>
      </c>
    </row>
    <row r="208" spans="1:7" ht="12.75">
      <c r="A208" s="390" t="s">
        <v>106</v>
      </c>
      <c r="B208" s="125" t="s">
        <v>37</v>
      </c>
      <c r="C208" s="216" t="s">
        <v>3</v>
      </c>
      <c r="D208" s="100" t="s">
        <v>9</v>
      </c>
      <c r="E208" s="8" t="s">
        <v>259</v>
      </c>
      <c r="F208" s="167" t="s">
        <v>108</v>
      </c>
      <c r="G208" s="18">
        <v>192878.1</v>
      </c>
    </row>
    <row r="209" spans="1:7" ht="25.5">
      <c r="A209" s="389" t="s">
        <v>167</v>
      </c>
      <c r="B209" s="125" t="s">
        <v>37</v>
      </c>
      <c r="C209" s="65" t="s">
        <v>3</v>
      </c>
      <c r="D209" s="98" t="s">
        <v>9</v>
      </c>
      <c r="E209" s="11" t="s">
        <v>260</v>
      </c>
      <c r="F209" s="183"/>
      <c r="G209" s="17">
        <f>G210</f>
        <v>18000000</v>
      </c>
    </row>
    <row r="210" spans="1:7" ht="38.25">
      <c r="A210" s="386" t="s">
        <v>115</v>
      </c>
      <c r="B210" s="125" t="s">
        <v>37</v>
      </c>
      <c r="C210" s="216" t="s">
        <v>3</v>
      </c>
      <c r="D210" s="100" t="s">
        <v>9</v>
      </c>
      <c r="E210" s="8" t="s">
        <v>260</v>
      </c>
      <c r="F210" s="181" t="s">
        <v>116</v>
      </c>
      <c r="G210" s="18">
        <v>18000000</v>
      </c>
    </row>
    <row r="211" spans="1:7" ht="63.75">
      <c r="A211" s="364" t="s">
        <v>282</v>
      </c>
      <c r="B211" s="125" t="s">
        <v>37</v>
      </c>
      <c r="C211" s="38" t="s">
        <v>3</v>
      </c>
      <c r="D211" s="69" t="s">
        <v>9</v>
      </c>
      <c r="E211" s="31" t="s">
        <v>254</v>
      </c>
      <c r="F211" s="160"/>
      <c r="G211" s="32">
        <f>G212+G213</f>
        <v>3872000</v>
      </c>
    </row>
    <row r="212" spans="1:7" ht="12.75">
      <c r="A212" s="382" t="s">
        <v>113</v>
      </c>
      <c r="B212" s="125" t="s">
        <v>37</v>
      </c>
      <c r="C212" s="37" t="s">
        <v>3</v>
      </c>
      <c r="D212" s="67" t="s">
        <v>9</v>
      </c>
      <c r="E212" s="8" t="s">
        <v>254</v>
      </c>
      <c r="F212" s="167" t="s">
        <v>112</v>
      </c>
      <c r="G212" s="22">
        <v>2872000</v>
      </c>
    </row>
    <row r="213" spans="1:7" ht="12.75">
      <c r="A213" s="382" t="s">
        <v>84</v>
      </c>
      <c r="B213" s="125" t="s">
        <v>37</v>
      </c>
      <c r="C213" s="37" t="s">
        <v>3</v>
      </c>
      <c r="D213" s="67" t="s">
        <v>9</v>
      </c>
      <c r="E213" s="8" t="s">
        <v>254</v>
      </c>
      <c r="F213" s="167" t="s">
        <v>83</v>
      </c>
      <c r="G213" s="18">
        <v>1000000</v>
      </c>
    </row>
    <row r="214" spans="1:7" ht="63.75">
      <c r="A214" s="391" t="s">
        <v>373</v>
      </c>
      <c r="B214" s="125" t="s">
        <v>37</v>
      </c>
      <c r="C214" s="221" t="s">
        <v>3</v>
      </c>
      <c r="D214" s="98" t="s">
        <v>9</v>
      </c>
      <c r="E214" s="193" t="s">
        <v>261</v>
      </c>
      <c r="F214" s="183"/>
      <c r="G214" s="17">
        <f>SUM(G215:G222)</f>
        <v>119252000</v>
      </c>
    </row>
    <row r="215" spans="1:7" ht="25.5">
      <c r="A215" s="350" t="s">
        <v>110</v>
      </c>
      <c r="B215" s="125" t="s">
        <v>37</v>
      </c>
      <c r="C215" s="62" t="s">
        <v>3</v>
      </c>
      <c r="D215" s="8" t="s">
        <v>9</v>
      </c>
      <c r="E215" s="8" t="s">
        <v>261</v>
      </c>
      <c r="F215" s="172" t="s">
        <v>111</v>
      </c>
      <c r="G215" s="18">
        <v>61354728.73</v>
      </c>
    </row>
    <row r="216" spans="1:7" ht="18" customHeight="1">
      <c r="A216" s="350" t="s">
        <v>113</v>
      </c>
      <c r="B216" s="125" t="s">
        <v>37</v>
      </c>
      <c r="C216" s="62" t="s">
        <v>3</v>
      </c>
      <c r="D216" s="8" t="s">
        <v>9</v>
      </c>
      <c r="E216" s="8" t="s">
        <v>261</v>
      </c>
      <c r="F216" s="172" t="s">
        <v>112</v>
      </c>
      <c r="G216" s="18">
        <v>800013.41</v>
      </c>
    </row>
    <row r="217" spans="1:7" ht="25.5">
      <c r="A217" s="350" t="s">
        <v>86</v>
      </c>
      <c r="B217" s="125" t="s">
        <v>37</v>
      </c>
      <c r="C217" s="62" t="s">
        <v>3</v>
      </c>
      <c r="D217" s="8" t="s">
        <v>9</v>
      </c>
      <c r="E217" s="8" t="s">
        <v>261</v>
      </c>
      <c r="F217" s="172" t="s">
        <v>88</v>
      </c>
      <c r="G217" s="18"/>
    </row>
    <row r="218" spans="1:7" ht="25.5">
      <c r="A218" s="350" t="s">
        <v>114</v>
      </c>
      <c r="B218" s="125" t="s">
        <v>37</v>
      </c>
      <c r="C218" s="62" t="s">
        <v>3</v>
      </c>
      <c r="D218" s="8" t="s">
        <v>9</v>
      </c>
      <c r="E218" s="8" t="s">
        <v>261</v>
      </c>
      <c r="F218" s="172" t="s">
        <v>89</v>
      </c>
      <c r="G218" s="18">
        <v>2803187.83</v>
      </c>
    </row>
    <row r="219" spans="1:7" ht="70.5" customHeight="1">
      <c r="A219" s="386" t="s">
        <v>115</v>
      </c>
      <c r="B219" s="125" t="s">
        <v>37</v>
      </c>
      <c r="C219" s="62" t="s">
        <v>3</v>
      </c>
      <c r="D219" s="8" t="s">
        <v>9</v>
      </c>
      <c r="E219" s="8" t="s">
        <v>261</v>
      </c>
      <c r="F219" s="172" t="s">
        <v>116</v>
      </c>
      <c r="G219" s="18">
        <v>54231000</v>
      </c>
    </row>
    <row r="220" spans="1:7" ht="63.75">
      <c r="A220" s="350" t="s">
        <v>109</v>
      </c>
      <c r="B220" s="125" t="s">
        <v>37</v>
      </c>
      <c r="C220" s="62" t="s">
        <v>3</v>
      </c>
      <c r="D220" s="8" t="s">
        <v>9</v>
      </c>
      <c r="E220" s="8" t="s">
        <v>261</v>
      </c>
      <c r="F220" s="172" t="s">
        <v>105</v>
      </c>
      <c r="G220" s="18"/>
    </row>
    <row r="221" spans="1:7" ht="12.75">
      <c r="A221" s="350" t="s">
        <v>104</v>
      </c>
      <c r="B221" s="125" t="s">
        <v>37</v>
      </c>
      <c r="C221" s="62" t="s">
        <v>3</v>
      </c>
      <c r="D221" s="8" t="s">
        <v>9</v>
      </c>
      <c r="E221" s="8" t="s">
        <v>261</v>
      </c>
      <c r="F221" s="167" t="s">
        <v>107</v>
      </c>
      <c r="G221" s="18">
        <v>11575</v>
      </c>
    </row>
    <row r="222" spans="1:7" ht="53.25" customHeight="1">
      <c r="A222" s="350" t="s">
        <v>106</v>
      </c>
      <c r="B222" s="125" t="s">
        <v>37</v>
      </c>
      <c r="C222" s="62" t="s">
        <v>3</v>
      </c>
      <c r="D222" s="8" t="s">
        <v>9</v>
      </c>
      <c r="E222" s="8" t="s">
        <v>261</v>
      </c>
      <c r="F222" s="167" t="s">
        <v>108</v>
      </c>
      <c r="G222" s="18">
        <v>51495.03</v>
      </c>
    </row>
    <row r="223" spans="1:7" ht="51">
      <c r="A223" s="364" t="s">
        <v>50</v>
      </c>
      <c r="B223" s="125" t="s">
        <v>37</v>
      </c>
      <c r="C223" s="44" t="s">
        <v>3</v>
      </c>
      <c r="D223" s="99" t="s">
        <v>9</v>
      </c>
      <c r="E223" s="31" t="s">
        <v>262</v>
      </c>
      <c r="F223" s="180"/>
      <c r="G223" s="32">
        <f>SUM(G224:G231)</f>
        <v>11180000</v>
      </c>
    </row>
    <row r="224" spans="1:7" ht="25.5">
      <c r="A224" s="350" t="s">
        <v>110</v>
      </c>
      <c r="B224" s="125" t="s">
        <v>37</v>
      </c>
      <c r="C224" s="45" t="s">
        <v>3</v>
      </c>
      <c r="D224" s="100" t="s">
        <v>9</v>
      </c>
      <c r="E224" s="8" t="s">
        <v>262</v>
      </c>
      <c r="F224" s="172" t="s">
        <v>111</v>
      </c>
      <c r="G224" s="18">
        <v>7591189</v>
      </c>
    </row>
    <row r="225" spans="1:7" ht="12.75">
      <c r="A225" s="350" t="s">
        <v>113</v>
      </c>
      <c r="B225" s="125" t="s">
        <v>37</v>
      </c>
      <c r="C225" s="45" t="s">
        <v>3</v>
      </c>
      <c r="D225" s="100" t="s">
        <v>9</v>
      </c>
      <c r="E225" s="8" t="s">
        <v>262</v>
      </c>
      <c r="F225" s="172" t="s">
        <v>112</v>
      </c>
      <c r="G225" s="18">
        <v>127835</v>
      </c>
    </row>
    <row r="226" spans="1:7" ht="25.5">
      <c r="A226" s="350" t="s">
        <v>86</v>
      </c>
      <c r="B226" s="125" t="s">
        <v>37</v>
      </c>
      <c r="C226" s="45" t="s">
        <v>3</v>
      </c>
      <c r="D226" s="100" t="s">
        <v>9</v>
      </c>
      <c r="E226" s="8" t="s">
        <v>262</v>
      </c>
      <c r="F226" s="172" t="s">
        <v>88</v>
      </c>
      <c r="G226" s="18"/>
    </row>
    <row r="227" spans="1:7" ht="25.5">
      <c r="A227" s="350" t="s">
        <v>114</v>
      </c>
      <c r="B227" s="125" t="s">
        <v>37</v>
      </c>
      <c r="C227" s="45" t="s">
        <v>3</v>
      </c>
      <c r="D227" s="100" t="s">
        <v>9</v>
      </c>
      <c r="E227" s="8" t="s">
        <v>262</v>
      </c>
      <c r="F227" s="172" t="s">
        <v>89</v>
      </c>
      <c r="G227" s="18">
        <v>3029900</v>
      </c>
    </row>
    <row r="228" spans="1:7" ht="25.5">
      <c r="A228" s="350" t="s">
        <v>122</v>
      </c>
      <c r="B228" s="125" t="s">
        <v>37</v>
      </c>
      <c r="C228" s="45" t="s">
        <v>3</v>
      </c>
      <c r="D228" s="100" t="s">
        <v>9</v>
      </c>
      <c r="E228" s="8" t="s">
        <v>262</v>
      </c>
      <c r="F228" s="172" t="s">
        <v>123</v>
      </c>
      <c r="G228" s="18">
        <v>350811</v>
      </c>
    </row>
    <row r="229" spans="1:7" ht="63.75">
      <c r="A229" s="350" t="s">
        <v>109</v>
      </c>
      <c r="B229" s="125" t="s">
        <v>37</v>
      </c>
      <c r="C229" s="45" t="s">
        <v>3</v>
      </c>
      <c r="D229" s="100" t="s">
        <v>9</v>
      </c>
      <c r="E229" s="8" t="s">
        <v>262</v>
      </c>
      <c r="F229" s="167" t="s">
        <v>105</v>
      </c>
      <c r="G229" s="18">
        <v>3500</v>
      </c>
    </row>
    <row r="230" spans="1:7" ht="12.75">
      <c r="A230" s="350" t="s">
        <v>104</v>
      </c>
      <c r="B230" s="125" t="s">
        <v>37</v>
      </c>
      <c r="C230" s="45" t="s">
        <v>3</v>
      </c>
      <c r="D230" s="100" t="s">
        <v>9</v>
      </c>
      <c r="E230" s="8" t="s">
        <v>262</v>
      </c>
      <c r="F230" s="167" t="s">
        <v>107</v>
      </c>
      <c r="G230" s="18">
        <v>73000</v>
      </c>
    </row>
    <row r="231" spans="1:7" ht="12.75">
      <c r="A231" s="350" t="s">
        <v>106</v>
      </c>
      <c r="B231" s="125" t="s">
        <v>37</v>
      </c>
      <c r="C231" s="45" t="s">
        <v>3</v>
      </c>
      <c r="D231" s="100" t="s">
        <v>9</v>
      </c>
      <c r="E231" s="8" t="s">
        <v>262</v>
      </c>
      <c r="F231" s="167" t="s">
        <v>108</v>
      </c>
      <c r="G231" s="18">
        <v>3765</v>
      </c>
    </row>
    <row r="232" spans="1:7" ht="76.5">
      <c r="A232" s="364" t="s">
        <v>283</v>
      </c>
      <c r="B232" s="125" t="s">
        <v>37</v>
      </c>
      <c r="C232" s="38" t="s">
        <v>3</v>
      </c>
      <c r="D232" s="69" t="s">
        <v>9</v>
      </c>
      <c r="E232" s="31" t="s">
        <v>255</v>
      </c>
      <c r="F232" s="160"/>
      <c r="G232" s="32">
        <f>SUM(G233:G235)</f>
        <v>40038</v>
      </c>
    </row>
    <row r="233" spans="1:7" ht="25.5">
      <c r="A233" s="350" t="s">
        <v>110</v>
      </c>
      <c r="B233" s="125" t="s">
        <v>37</v>
      </c>
      <c r="C233" s="62" t="s">
        <v>3</v>
      </c>
      <c r="D233" s="8" t="s">
        <v>9</v>
      </c>
      <c r="E233" s="8" t="s">
        <v>255</v>
      </c>
      <c r="F233" s="8" t="s">
        <v>111</v>
      </c>
      <c r="G233" s="18"/>
    </row>
    <row r="234" spans="1:7" ht="25.5">
      <c r="A234" s="350" t="s">
        <v>114</v>
      </c>
      <c r="B234" s="125" t="s">
        <v>37</v>
      </c>
      <c r="C234" s="62" t="s">
        <v>3</v>
      </c>
      <c r="D234" s="8" t="s">
        <v>9</v>
      </c>
      <c r="E234" s="8" t="s">
        <v>255</v>
      </c>
      <c r="F234" s="8" t="s">
        <v>89</v>
      </c>
      <c r="G234" s="18">
        <v>15780</v>
      </c>
    </row>
    <row r="235" spans="1:7" ht="12.75">
      <c r="A235" s="382" t="s">
        <v>84</v>
      </c>
      <c r="B235" s="125" t="s">
        <v>37</v>
      </c>
      <c r="C235" s="62" t="s">
        <v>3</v>
      </c>
      <c r="D235" s="8" t="s">
        <v>9</v>
      </c>
      <c r="E235" s="8" t="s">
        <v>255</v>
      </c>
      <c r="F235" s="8" t="s">
        <v>83</v>
      </c>
      <c r="G235" s="18">
        <v>24258</v>
      </c>
    </row>
    <row r="236" spans="1:7" ht="25.5">
      <c r="A236" s="392" t="s">
        <v>313</v>
      </c>
      <c r="B236" s="125" t="s">
        <v>37</v>
      </c>
      <c r="C236" s="61" t="s">
        <v>3</v>
      </c>
      <c r="D236" s="69" t="s">
        <v>9</v>
      </c>
      <c r="E236" s="31" t="s">
        <v>312</v>
      </c>
      <c r="F236" s="160"/>
      <c r="G236" s="32">
        <f>G237</f>
        <v>4177000</v>
      </c>
    </row>
    <row r="237" spans="1:7" ht="25.5">
      <c r="A237" s="390" t="s">
        <v>114</v>
      </c>
      <c r="B237" s="125" t="s">
        <v>37</v>
      </c>
      <c r="C237" s="62" t="s">
        <v>3</v>
      </c>
      <c r="D237" s="67" t="s">
        <v>9</v>
      </c>
      <c r="E237" s="8" t="s">
        <v>312</v>
      </c>
      <c r="F237" s="8" t="s">
        <v>89</v>
      </c>
      <c r="G237" s="18">
        <v>4177000</v>
      </c>
    </row>
    <row r="238" spans="1:7" ht="51">
      <c r="A238" s="392" t="s">
        <v>314</v>
      </c>
      <c r="B238" s="125" t="s">
        <v>37</v>
      </c>
      <c r="C238" s="61" t="s">
        <v>3</v>
      </c>
      <c r="D238" s="69" t="s">
        <v>9</v>
      </c>
      <c r="E238" s="31" t="s">
        <v>315</v>
      </c>
      <c r="F238" s="160"/>
      <c r="G238" s="32">
        <f>G239</f>
        <v>876000</v>
      </c>
    </row>
    <row r="239" spans="1:7" ht="25.5" customHeight="1">
      <c r="A239" s="382" t="s">
        <v>84</v>
      </c>
      <c r="B239" s="125" t="s">
        <v>37</v>
      </c>
      <c r="C239" s="62" t="s">
        <v>3</v>
      </c>
      <c r="D239" s="67" t="s">
        <v>9</v>
      </c>
      <c r="E239" s="8" t="s">
        <v>315</v>
      </c>
      <c r="F239" s="8" t="s">
        <v>83</v>
      </c>
      <c r="G239" s="18">
        <v>876000</v>
      </c>
    </row>
    <row r="240" spans="1:7" ht="38.25">
      <c r="A240" s="393" t="s">
        <v>142</v>
      </c>
      <c r="B240" s="125" t="s">
        <v>37</v>
      </c>
      <c r="C240" s="221" t="s">
        <v>3</v>
      </c>
      <c r="D240" s="98" t="s">
        <v>9</v>
      </c>
      <c r="E240" s="193" t="s">
        <v>263</v>
      </c>
      <c r="F240" s="183"/>
      <c r="G240" s="17">
        <f>G241</f>
        <v>73000</v>
      </c>
    </row>
    <row r="241" spans="1:7" ht="25.5">
      <c r="A241" s="350" t="s">
        <v>110</v>
      </c>
      <c r="B241" s="125" t="s">
        <v>37</v>
      </c>
      <c r="C241" s="62" t="s">
        <v>3</v>
      </c>
      <c r="D241" s="8" t="s">
        <v>9</v>
      </c>
      <c r="E241" s="8" t="s">
        <v>263</v>
      </c>
      <c r="F241" s="172" t="s">
        <v>111</v>
      </c>
      <c r="G241" s="18">
        <v>73000</v>
      </c>
    </row>
    <row r="242" spans="1:7" ht="25.5">
      <c r="A242" s="393" t="s">
        <v>143</v>
      </c>
      <c r="B242" s="125" t="s">
        <v>37</v>
      </c>
      <c r="C242" s="221" t="s">
        <v>3</v>
      </c>
      <c r="D242" s="98" t="s">
        <v>9</v>
      </c>
      <c r="E242" s="193" t="s">
        <v>144</v>
      </c>
      <c r="F242" s="183"/>
      <c r="G242" s="17">
        <f>G243+G244</f>
        <v>590000</v>
      </c>
    </row>
    <row r="243" spans="1:7" ht="25.5">
      <c r="A243" s="350" t="s">
        <v>114</v>
      </c>
      <c r="B243" s="125" t="s">
        <v>37</v>
      </c>
      <c r="C243" s="62" t="s">
        <v>3</v>
      </c>
      <c r="D243" s="8" t="s">
        <v>9</v>
      </c>
      <c r="E243" s="8" t="s">
        <v>144</v>
      </c>
      <c r="F243" s="172" t="s">
        <v>89</v>
      </c>
      <c r="G243" s="18">
        <f>257140+31860</f>
        <v>289000</v>
      </c>
    </row>
    <row r="244" spans="1:7" ht="12.75">
      <c r="A244" s="382" t="s">
        <v>84</v>
      </c>
      <c r="B244" s="125" t="s">
        <v>37</v>
      </c>
      <c r="C244" s="62" t="s">
        <v>3</v>
      </c>
      <c r="D244" s="8" t="s">
        <v>9</v>
      </c>
      <c r="E244" s="8" t="s">
        <v>144</v>
      </c>
      <c r="F244" s="172" t="s">
        <v>83</v>
      </c>
      <c r="G244" s="18">
        <v>301000</v>
      </c>
    </row>
    <row r="245" spans="1:7" ht="63.75">
      <c r="A245" s="392" t="s">
        <v>316</v>
      </c>
      <c r="B245" s="125" t="s">
        <v>37</v>
      </c>
      <c r="C245" s="61" t="s">
        <v>3</v>
      </c>
      <c r="D245" s="69" t="s">
        <v>9</v>
      </c>
      <c r="E245" s="31" t="s">
        <v>317</v>
      </c>
      <c r="F245" s="160"/>
      <c r="G245" s="32">
        <f>G246</f>
        <v>97333</v>
      </c>
    </row>
    <row r="246" spans="1:7" ht="12.75">
      <c r="A246" s="382" t="s">
        <v>84</v>
      </c>
      <c r="B246" s="125" t="s">
        <v>37</v>
      </c>
      <c r="C246" s="62" t="s">
        <v>3</v>
      </c>
      <c r="D246" s="67" t="s">
        <v>9</v>
      </c>
      <c r="E246" s="8" t="s">
        <v>317</v>
      </c>
      <c r="F246" s="8" t="s">
        <v>83</v>
      </c>
      <c r="G246" s="18">
        <v>97333</v>
      </c>
    </row>
    <row r="247" spans="1:7" ht="51">
      <c r="A247" s="394" t="s">
        <v>384</v>
      </c>
      <c r="B247" s="125" t="s">
        <v>37</v>
      </c>
      <c r="C247" s="38" t="s">
        <v>3</v>
      </c>
      <c r="D247" s="69" t="s">
        <v>9</v>
      </c>
      <c r="E247" s="31" t="s">
        <v>386</v>
      </c>
      <c r="F247" s="160"/>
      <c r="G247" s="32">
        <f>G248</f>
        <v>2000</v>
      </c>
    </row>
    <row r="248" spans="1:7" ht="25.5">
      <c r="A248" s="350" t="s">
        <v>114</v>
      </c>
      <c r="B248" s="125" t="s">
        <v>37</v>
      </c>
      <c r="C248" s="37" t="s">
        <v>3</v>
      </c>
      <c r="D248" s="67" t="s">
        <v>9</v>
      </c>
      <c r="E248" s="8" t="s">
        <v>383</v>
      </c>
      <c r="F248" s="167" t="s">
        <v>89</v>
      </c>
      <c r="G248" s="18">
        <v>2000</v>
      </c>
    </row>
    <row r="249" spans="1:7" ht="12.75">
      <c r="A249" s="376" t="s">
        <v>82</v>
      </c>
      <c r="B249" s="125" t="s">
        <v>37</v>
      </c>
      <c r="C249" s="151" t="s">
        <v>3</v>
      </c>
      <c r="D249" s="161" t="s">
        <v>3</v>
      </c>
      <c r="E249" s="152"/>
      <c r="F249" s="184"/>
      <c r="G249" s="153">
        <f>G250+G256+G259</f>
        <v>1547523</v>
      </c>
    </row>
    <row r="250" spans="1:7" ht="12.75">
      <c r="A250" s="394" t="s">
        <v>170</v>
      </c>
      <c r="B250" s="125" t="s">
        <v>37</v>
      </c>
      <c r="C250" s="64" t="s">
        <v>3</v>
      </c>
      <c r="D250" s="69" t="s">
        <v>3</v>
      </c>
      <c r="E250" s="31" t="s">
        <v>169</v>
      </c>
      <c r="F250" s="60"/>
      <c r="G250" s="32">
        <f>SUM(G251:G255)</f>
        <v>225300</v>
      </c>
    </row>
    <row r="251" spans="1:7" ht="25.5">
      <c r="A251" s="350" t="s">
        <v>110</v>
      </c>
      <c r="B251" s="125" t="s">
        <v>37</v>
      </c>
      <c r="C251" s="45" t="s">
        <v>3</v>
      </c>
      <c r="D251" s="100" t="s">
        <v>3</v>
      </c>
      <c r="E251" s="8" t="s">
        <v>169</v>
      </c>
      <c r="F251" s="167" t="s">
        <v>111</v>
      </c>
      <c r="G251" s="18">
        <v>70406.62</v>
      </c>
    </row>
    <row r="252" spans="1:7" ht="25.5" customHeight="1">
      <c r="A252" s="350" t="s">
        <v>278</v>
      </c>
      <c r="B252" s="125" t="s">
        <v>37</v>
      </c>
      <c r="C252" s="45" t="s">
        <v>3</v>
      </c>
      <c r="D252" s="100" t="s">
        <v>3</v>
      </c>
      <c r="E252" s="8" t="s">
        <v>169</v>
      </c>
      <c r="F252" s="167" t="s">
        <v>273</v>
      </c>
      <c r="G252" s="18">
        <v>34105.88</v>
      </c>
    </row>
    <row r="253" spans="1:7" ht="25.5">
      <c r="A253" s="350" t="s">
        <v>114</v>
      </c>
      <c r="B253" s="125" t="s">
        <v>37</v>
      </c>
      <c r="C253" s="45" t="s">
        <v>3</v>
      </c>
      <c r="D253" s="100" t="s">
        <v>3</v>
      </c>
      <c r="E253" s="8" t="s">
        <v>169</v>
      </c>
      <c r="F253" s="167" t="s">
        <v>89</v>
      </c>
      <c r="G253" s="18">
        <v>56308.58</v>
      </c>
    </row>
    <row r="254" spans="1:7" ht="12" customHeight="1">
      <c r="A254" s="382" t="s">
        <v>84</v>
      </c>
      <c r="B254" s="125" t="s">
        <v>37</v>
      </c>
      <c r="C254" s="45" t="s">
        <v>3</v>
      </c>
      <c r="D254" s="100" t="s">
        <v>3</v>
      </c>
      <c r="E254" s="8" t="s">
        <v>169</v>
      </c>
      <c r="F254" s="167" t="s">
        <v>83</v>
      </c>
      <c r="G254" s="18">
        <v>64478.92</v>
      </c>
    </row>
    <row r="255" spans="1:7" ht="12.75">
      <c r="A255" s="356" t="s">
        <v>103</v>
      </c>
      <c r="B255" s="125" t="s">
        <v>37</v>
      </c>
      <c r="C255" s="45" t="s">
        <v>3</v>
      </c>
      <c r="D255" s="100" t="s">
        <v>3</v>
      </c>
      <c r="E255" s="8" t="s">
        <v>169</v>
      </c>
      <c r="F255" s="167" t="s">
        <v>79</v>
      </c>
      <c r="G255" s="18"/>
    </row>
    <row r="256" spans="1:7" ht="25.5">
      <c r="A256" s="394" t="s">
        <v>220</v>
      </c>
      <c r="B256" s="125" t="s">
        <v>37</v>
      </c>
      <c r="C256" s="64" t="s">
        <v>3</v>
      </c>
      <c r="D256" s="69" t="s">
        <v>3</v>
      </c>
      <c r="E256" s="31" t="s">
        <v>265</v>
      </c>
      <c r="F256" s="60"/>
      <c r="G256" s="32">
        <f>SUM(G257:G258)</f>
        <v>1190000</v>
      </c>
    </row>
    <row r="257" spans="1:7" ht="25.5">
      <c r="A257" s="350" t="s">
        <v>114</v>
      </c>
      <c r="B257" s="125" t="s">
        <v>37</v>
      </c>
      <c r="C257" s="45" t="s">
        <v>3</v>
      </c>
      <c r="D257" s="100" t="s">
        <v>3</v>
      </c>
      <c r="E257" s="8" t="s">
        <v>265</v>
      </c>
      <c r="F257" s="167" t="s">
        <v>89</v>
      </c>
      <c r="G257" s="18">
        <v>614794</v>
      </c>
    </row>
    <row r="258" spans="1:7" ht="12.75">
      <c r="A258" s="382" t="s">
        <v>84</v>
      </c>
      <c r="B258" s="125" t="s">
        <v>37</v>
      </c>
      <c r="C258" s="45" t="s">
        <v>3</v>
      </c>
      <c r="D258" s="100" t="s">
        <v>3</v>
      </c>
      <c r="E258" s="8" t="s">
        <v>265</v>
      </c>
      <c r="F258" s="181" t="s">
        <v>83</v>
      </c>
      <c r="G258" s="18">
        <v>575206</v>
      </c>
    </row>
    <row r="259" spans="1:7" ht="25.5">
      <c r="A259" s="394" t="s">
        <v>171</v>
      </c>
      <c r="B259" s="125" t="s">
        <v>37</v>
      </c>
      <c r="C259" s="64" t="s">
        <v>3</v>
      </c>
      <c r="D259" s="69" t="s">
        <v>3</v>
      </c>
      <c r="E259" s="31" t="s">
        <v>145</v>
      </c>
      <c r="F259" s="60"/>
      <c r="G259" s="32">
        <f>SUM(G260:G261)</f>
        <v>132223</v>
      </c>
    </row>
    <row r="260" spans="1:7" ht="25.5">
      <c r="A260" s="350" t="s">
        <v>114</v>
      </c>
      <c r="B260" s="125" t="s">
        <v>37</v>
      </c>
      <c r="C260" s="45" t="s">
        <v>3</v>
      </c>
      <c r="D260" s="100" t="s">
        <v>3</v>
      </c>
      <c r="E260" s="8" t="s">
        <v>145</v>
      </c>
      <c r="F260" s="167" t="s">
        <v>89</v>
      </c>
      <c r="G260" s="18">
        <v>68311</v>
      </c>
    </row>
    <row r="261" spans="1:7" ht="12.75">
      <c r="A261" s="382" t="s">
        <v>84</v>
      </c>
      <c r="B261" s="125" t="s">
        <v>37</v>
      </c>
      <c r="C261" s="45" t="s">
        <v>3</v>
      </c>
      <c r="D261" s="100" t="s">
        <v>3</v>
      </c>
      <c r="E261" s="8" t="s">
        <v>145</v>
      </c>
      <c r="F261" s="181" t="s">
        <v>83</v>
      </c>
      <c r="G261" s="18">
        <v>63912</v>
      </c>
    </row>
    <row r="262" spans="1:7" ht="31.5" customHeight="1">
      <c r="A262" s="379" t="s">
        <v>26</v>
      </c>
      <c r="B262" s="125" t="s">
        <v>37</v>
      </c>
      <c r="C262" s="43" t="s">
        <v>3</v>
      </c>
      <c r="D262" s="90" t="s">
        <v>5</v>
      </c>
      <c r="E262" s="7"/>
      <c r="F262" s="159"/>
      <c r="G262" s="19">
        <f>G263+G271+G277+G284+G287</f>
        <v>15789099.36</v>
      </c>
    </row>
    <row r="263" spans="1:7" ht="25.5">
      <c r="A263" s="385" t="s">
        <v>172</v>
      </c>
      <c r="B263" s="125" t="s">
        <v>37</v>
      </c>
      <c r="C263" s="46" t="s">
        <v>3</v>
      </c>
      <c r="D263" s="68" t="s">
        <v>5</v>
      </c>
      <c r="E263" s="11" t="s">
        <v>264</v>
      </c>
      <c r="F263" s="162"/>
      <c r="G263" s="17">
        <f>SUM(G264:G270)</f>
        <v>10437700</v>
      </c>
    </row>
    <row r="264" spans="1:7" ht="25.5">
      <c r="A264" s="350" t="s">
        <v>110</v>
      </c>
      <c r="B264" s="125" t="s">
        <v>37</v>
      </c>
      <c r="C264" s="45" t="s">
        <v>3</v>
      </c>
      <c r="D264" s="67" t="s">
        <v>5</v>
      </c>
      <c r="E264" s="8" t="s">
        <v>264</v>
      </c>
      <c r="F264" s="172" t="s">
        <v>111</v>
      </c>
      <c r="G264" s="18">
        <v>9616200</v>
      </c>
    </row>
    <row r="265" spans="1:7" ht="12.75">
      <c r="A265" s="350" t="s">
        <v>113</v>
      </c>
      <c r="B265" s="125" t="s">
        <v>37</v>
      </c>
      <c r="C265" s="45" t="s">
        <v>3</v>
      </c>
      <c r="D265" s="67" t="s">
        <v>5</v>
      </c>
      <c r="E265" s="8" t="s">
        <v>264</v>
      </c>
      <c r="F265" s="172" t="s">
        <v>112</v>
      </c>
      <c r="G265" s="18">
        <v>224500</v>
      </c>
    </row>
    <row r="266" spans="1:7" ht="23.25" customHeight="1">
      <c r="A266" s="350" t="s">
        <v>86</v>
      </c>
      <c r="B266" s="125" t="s">
        <v>37</v>
      </c>
      <c r="C266" s="45" t="s">
        <v>3</v>
      </c>
      <c r="D266" s="67" t="s">
        <v>5</v>
      </c>
      <c r="E266" s="8" t="s">
        <v>264</v>
      </c>
      <c r="F266" s="172" t="s">
        <v>88</v>
      </c>
      <c r="G266" s="18">
        <v>67000</v>
      </c>
    </row>
    <row r="267" spans="1:7" ht="25.5">
      <c r="A267" s="350" t="s">
        <v>114</v>
      </c>
      <c r="B267" s="125" t="s">
        <v>37</v>
      </c>
      <c r="C267" s="45" t="s">
        <v>3</v>
      </c>
      <c r="D267" s="67" t="s">
        <v>5</v>
      </c>
      <c r="E267" s="8" t="s">
        <v>264</v>
      </c>
      <c r="F267" s="172" t="s">
        <v>89</v>
      </c>
      <c r="G267" s="18">
        <v>480000</v>
      </c>
    </row>
    <row r="268" spans="1:7" ht="18.75" customHeight="1">
      <c r="A268" s="350" t="s">
        <v>104</v>
      </c>
      <c r="B268" s="125" t="s">
        <v>37</v>
      </c>
      <c r="C268" s="45" t="s">
        <v>3</v>
      </c>
      <c r="D268" s="67" t="s">
        <v>5</v>
      </c>
      <c r="E268" s="8" t="s">
        <v>264</v>
      </c>
      <c r="F268" s="167" t="s">
        <v>107</v>
      </c>
      <c r="G268" s="18">
        <v>10000</v>
      </c>
    </row>
    <row r="269" spans="1:7" ht="12.75">
      <c r="A269" s="350" t="s">
        <v>106</v>
      </c>
      <c r="B269" s="125" t="s">
        <v>37</v>
      </c>
      <c r="C269" s="45" t="s">
        <v>3</v>
      </c>
      <c r="D269" s="67" t="s">
        <v>5</v>
      </c>
      <c r="E269" s="8" t="s">
        <v>264</v>
      </c>
      <c r="F269" s="167" t="s">
        <v>108</v>
      </c>
      <c r="G269" s="18">
        <v>40000</v>
      </c>
    </row>
    <row r="270" spans="1:7" ht="12.75">
      <c r="A270" s="356" t="s">
        <v>103</v>
      </c>
      <c r="B270" s="125" t="s">
        <v>37</v>
      </c>
      <c r="C270" s="45" t="s">
        <v>3</v>
      </c>
      <c r="D270" s="67" t="s">
        <v>5</v>
      </c>
      <c r="E270" s="8" t="s">
        <v>264</v>
      </c>
      <c r="F270" s="167" t="s">
        <v>79</v>
      </c>
      <c r="G270" s="18"/>
    </row>
    <row r="271" spans="1:7" ht="38.25">
      <c r="A271" s="394" t="s">
        <v>318</v>
      </c>
      <c r="B271" s="125" t="s">
        <v>37</v>
      </c>
      <c r="C271" s="64" t="s">
        <v>3</v>
      </c>
      <c r="D271" s="69" t="s">
        <v>5</v>
      </c>
      <c r="E271" s="31" t="s">
        <v>319</v>
      </c>
      <c r="F271" s="60"/>
      <c r="G271" s="32">
        <f>SUM(G272:G276)</f>
        <v>2275399.36</v>
      </c>
    </row>
    <row r="272" spans="1:7" ht="25.5">
      <c r="A272" s="350" t="s">
        <v>150</v>
      </c>
      <c r="B272" s="125" t="s">
        <v>37</v>
      </c>
      <c r="C272" s="45" t="s">
        <v>3</v>
      </c>
      <c r="D272" s="100" t="s">
        <v>5</v>
      </c>
      <c r="E272" s="8" t="s">
        <v>319</v>
      </c>
      <c r="F272" s="167" t="s">
        <v>151</v>
      </c>
      <c r="G272" s="18">
        <v>40000</v>
      </c>
    </row>
    <row r="273" spans="1:7" ht="25.5">
      <c r="A273" s="350" t="s">
        <v>114</v>
      </c>
      <c r="B273" s="125" t="s">
        <v>37</v>
      </c>
      <c r="C273" s="45" t="s">
        <v>3</v>
      </c>
      <c r="D273" s="100" t="s">
        <v>5</v>
      </c>
      <c r="E273" s="8" t="s">
        <v>319</v>
      </c>
      <c r="F273" s="167" t="s">
        <v>89</v>
      </c>
      <c r="G273" s="18">
        <v>75600</v>
      </c>
    </row>
    <row r="274" spans="1:7" ht="25.5">
      <c r="A274" s="395" t="s">
        <v>360</v>
      </c>
      <c r="B274" s="125" t="s">
        <v>37</v>
      </c>
      <c r="C274" s="216" t="s">
        <v>3</v>
      </c>
      <c r="D274" s="100" t="s">
        <v>5</v>
      </c>
      <c r="E274" s="8" t="s">
        <v>319</v>
      </c>
      <c r="F274" s="167" t="s">
        <v>83</v>
      </c>
      <c r="G274" s="18">
        <f>1200000+897399.36</f>
        <v>2097399.36</v>
      </c>
    </row>
    <row r="275" spans="1:7" ht="12.75">
      <c r="A275" s="382" t="s">
        <v>84</v>
      </c>
      <c r="B275" s="125" t="s">
        <v>37</v>
      </c>
      <c r="C275" s="45" t="s">
        <v>3</v>
      </c>
      <c r="D275" s="100" t="s">
        <v>5</v>
      </c>
      <c r="E275" s="8" t="s">
        <v>319</v>
      </c>
      <c r="F275" s="167" t="s">
        <v>83</v>
      </c>
      <c r="G275" s="18">
        <v>15000</v>
      </c>
    </row>
    <row r="276" spans="1:7" ht="12.75">
      <c r="A276" s="356" t="s">
        <v>103</v>
      </c>
      <c r="B276" s="125" t="s">
        <v>37</v>
      </c>
      <c r="C276" s="45" t="s">
        <v>3</v>
      </c>
      <c r="D276" s="100" t="s">
        <v>5</v>
      </c>
      <c r="E276" s="8" t="s">
        <v>319</v>
      </c>
      <c r="F276" s="167" t="s">
        <v>79</v>
      </c>
      <c r="G276" s="18">
        <v>47400</v>
      </c>
    </row>
    <row r="277" spans="1:7" ht="25.5">
      <c r="A277" s="364" t="s">
        <v>173</v>
      </c>
      <c r="B277" s="125" t="s">
        <v>37</v>
      </c>
      <c r="C277" s="44" t="s">
        <v>3</v>
      </c>
      <c r="D277" s="69" t="s">
        <v>5</v>
      </c>
      <c r="E277" s="31" t="s">
        <v>361</v>
      </c>
      <c r="F277" s="160"/>
      <c r="G277" s="32">
        <f>G278+G282</f>
        <v>2470000</v>
      </c>
    </row>
    <row r="278" spans="1:7" ht="25.5">
      <c r="A278" s="364" t="s">
        <v>374</v>
      </c>
      <c r="B278" s="125" t="s">
        <v>37</v>
      </c>
      <c r="C278" s="44" t="s">
        <v>3</v>
      </c>
      <c r="D278" s="69" t="s">
        <v>5</v>
      </c>
      <c r="E278" s="31" t="s">
        <v>119</v>
      </c>
      <c r="F278" s="160"/>
      <c r="G278" s="32">
        <f>G279+G280+G281</f>
        <v>970000</v>
      </c>
    </row>
    <row r="279" spans="1:7" ht="25.5">
      <c r="A279" s="350" t="s">
        <v>150</v>
      </c>
      <c r="B279" s="125" t="s">
        <v>37</v>
      </c>
      <c r="C279" s="45" t="s">
        <v>3</v>
      </c>
      <c r="D279" s="67" t="s">
        <v>5</v>
      </c>
      <c r="E279" s="8" t="s">
        <v>119</v>
      </c>
      <c r="F279" s="139" t="s">
        <v>151</v>
      </c>
      <c r="G279" s="301"/>
    </row>
    <row r="280" spans="1:7" ht="17.25" customHeight="1">
      <c r="A280" s="350" t="s">
        <v>114</v>
      </c>
      <c r="B280" s="125" t="s">
        <v>37</v>
      </c>
      <c r="C280" s="45" t="s">
        <v>3</v>
      </c>
      <c r="D280" s="67" t="s">
        <v>5</v>
      </c>
      <c r="E280" s="8" t="s">
        <v>119</v>
      </c>
      <c r="F280" s="172" t="s">
        <v>89</v>
      </c>
      <c r="G280" s="18">
        <v>534558</v>
      </c>
    </row>
    <row r="281" spans="1:7" ht="12.75">
      <c r="A281" s="382" t="s">
        <v>84</v>
      </c>
      <c r="B281" s="125" t="s">
        <v>37</v>
      </c>
      <c r="C281" s="45" t="s">
        <v>3</v>
      </c>
      <c r="D281" s="67" t="s">
        <v>5</v>
      </c>
      <c r="E281" s="8" t="s">
        <v>119</v>
      </c>
      <c r="F281" s="172" t="s">
        <v>83</v>
      </c>
      <c r="G281" s="18">
        <v>435442</v>
      </c>
    </row>
    <row r="282" spans="1:7" ht="38.25">
      <c r="A282" s="385" t="s">
        <v>216</v>
      </c>
      <c r="B282" s="125" t="s">
        <v>37</v>
      </c>
      <c r="C282" s="251" t="s">
        <v>3</v>
      </c>
      <c r="D282" s="242" t="s">
        <v>5</v>
      </c>
      <c r="E282" s="244" t="s">
        <v>266</v>
      </c>
      <c r="F282" s="266"/>
      <c r="G282" s="243">
        <f>G283</f>
        <v>1500000</v>
      </c>
    </row>
    <row r="283" spans="1:7" ht="25.5">
      <c r="A283" s="350" t="s">
        <v>114</v>
      </c>
      <c r="B283" s="125" t="s">
        <v>37</v>
      </c>
      <c r="C283" s="45" t="s">
        <v>3</v>
      </c>
      <c r="D283" s="67" t="s">
        <v>5</v>
      </c>
      <c r="E283" s="8" t="s">
        <v>266</v>
      </c>
      <c r="F283" s="172" t="s">
        <v>89</v>
      </c>
      <c r="G283" s="18">
        <v>1500000</v>
      </c>
    </row>
    <row r="284" spans="1:7" ht="12.75">
      <c r="A284" s="364" t="s">
        <v>174</v>
      </c>
      <c r="B284" s="125" t="s">
        <v>37</v>
      </c>
      <c r="C284" s="44" t="s">
        <v>3</v>
      </c>
      <c r="D284" s="69" t="s">
        <v>5</v>
      </c>
      <c r="E284" s="31" t="s">
        <v>267</v>
      </c>
      <c r="F284" s="160"/>
      <c r="G284" s="32">
        <f>G285+G286</f>
        <v>606000</v>
      </c>
    </row>
    <row r="285" spans="1:7" ht="25.5">
      <c r="A285" s="350" t="s">
        <v>114</v>
      </c>
      <c r="B285" s="125" t="s">
        <v>37</v>
      </c>
      <c r="C285" s="45" t="s">
        <v>3</v>
      </c>
      <c r="D285" s="67" t="s">
        <v>5</v>
      </c>
      <c r="E285" s="8" t="s">
        <v>267</v>
      </c>
      <c r="F285" s="172" t="s">
        <v>89</v>
      </c>
      <c r="G285" s="18">
        <v>425000</v>
      </c>
    </row>
    <row r="286" spans="1:7" ht="12.75">
      <c r="A286" s="382" t="s">
        <v>84</v>
      </c>
      <c r="B286" s="125" t="s">
        <v>37</v>
      </c>
      <c r="C286" s="45" t="s">
        <v>3</v>
      </c>
      <c r="D286" s="67" t="s">
        <v>5</v>
      </c>
      <c r="E286" s="8" t="s">
        <v>267</v>
      </c>
      <c r="F286" s="172" t="s">
        <v>83</v>
      </c>
      <c r="G286" s="18">
        <v>181000</v>
      </c>
    </row>
    <row r="287" spans="1:7" ht="14.25" customHeight="1">
      <c r="A287" s="364" t="s">
        <v>156</v>
      </c>
      <c r="B287" s="125" t="s">
        <v>37</v>
      </c>
      <c r="C287" s="44" t="s">
        <v>3</v>
      </c>
      <c r="D287" s="69" t="s">
        <v>5</v>
      </c>
      <c r="E287" s="31" t="s">
        <v>320</v>
      </c>
      <c r="F287" s="160"/>
      <c r="G287" s="32">
        <f>G288</f>
        <v>0</v>
      </c>
    </row>
    <row r="288" spans="1:7" ht="12.75">
      <c r="A288" s="382" t="s">
        <v>84</v>
      </c>
      <c r="B288" s="125" t="s">
        <v>37</v>
      </c>
      <c r="C288" s="45" t="s">
        <v>3</v>
      </c>
      <c r="D288" s="67" t="s">
        <v>5</v>
      </c>
      <c r="E288" s="8" t="s">
        <v>320</v>
      </c>
      <c r="F288" s="172" t="s">
        <v>83</v>
      </c>
      <c r="G288" s="18">
        <v>0</v>
      </c>
    </row>
    <row r="289" spans="1:7" ht="15.75">
      <c r="A289" s="396" t="s">
        <v>70</v>
      </c>
      <c r="B289" s="311" t="s">
        <v>37</v>
      </c>
      <c r="C289" s="48" t="s">
        <v>4</v>
      </c>
      <c r="D289" s="96"/>
      <c r="E289" s="13"/>
      <c r="F289" s="178"/>
      <c r="G289" s="20">
        <f>G290</f>
        <v>15888975.59</v>
      </c>
    </row>
    <row r="290" spans="1:7" ht="12.75">
      <c r="A290" s="379" t="s">
        <v>27</v>
      </c>
      <c r="B290" s="125" t="s">
        <v>37</v>
      </c>
      <c r="C290" s="39" t="s">
        <v>4</v>
      </c>
      <c r="D290" s="90" t="s">
        <v>2</v>
      </c>
      <c r="E290" s="7"/>
      <c r="F290" s="159"/>
      <c r="G290" s="21">
        <f>G291+G326+G328+G330+G332</f>
        <v>15888975.59</v>
      </c>
    </row>
    <row r="291" spans="1:7" ht="12.75">
      <c r="A291" s="397" t="s">
        <v>180</v>
      </c>
      <c r="B291" s="125" t="s">
        <v>37</v>
      </c>
      <c r="C291" s="257" t="s">
        <v>4</v>
      </c>
      <c r="D291" s="258" t="s">
        <v>2</v>
      </c>
      <c r="E291" s="259" t="s">
        <v>176</v>
      </c>
      <c r="F291" s="260"/>
      <c r="G291" s="261">
        <f>G292+G294+G313+G317+G320+G323</f>
        <v>12830900</v>
      </c>
    </row>
    <row r="292" spans="1:7" ht="12.75">
      <c r="A292" s="370" t="s">
        <v>351</v>
      </c>
      <c r="B292" s="125" t="s">
        <v>37</v>
      </c>
      <c r="C292" s="38" t="s">
        <v>4</v>
      </c>
      <c r="D292" s="69" t="s">
        <v>2</v>
      </c>
      <c r="E292" s="31" t="s">
        <v>362</v>
      </c>
      <c r="F292" s="160"/>
      <c r="G292" s="32">
        <f>G293</f>
        <v>0</v>
      </c>
    </row>
    <row r="293" spans="1:7" ht="25.5">
      <c r="A293" s="360" t="s">
        <v>293</v>
      </c>
      <c r="B293" s="125" t="s">
        <v>37</v>
      </c>
      <c r="C293" s="41" t="s">
        <v>4</v>
      </c>
      <c r="D293" s="67" t="s">
        <v>2</v>
      </c>
      <c r="E293" s="8" t="s">
        <v>362</v>
      </c>
      <c r="F293" s="167" t="s">
        <v>137</v>
      </c>
      <c r="G293" s="18"/>
    </row>
    <row r="294" spans="1:7" ht="38.25">
      <c r="A294" s="357" t="s">
        <v>175</v>
      </c>
      <c r="B294" s="125" t="s">
        <v>37</v>
      </c>
      <c r="C294" s="39" t="s">
        <v>213</v>
      </c>
      <c r="D294" s="90" t="s">
        <v>2</v>
      </c>
      <c r="E294" s="7" t="s">
        <v>181</v>
      </c>
      <c r="F294" s="159"/>
      <c r="G294" s="21">
        <f>G295+G299+G301+G305</f>
        <v>12230900</v>
      </c>
    </row>
    <row r="295" spans="1:7" ht="38.25">
      <c r="A295" s="364" t="s">
        <v>177</v>
      </c>
      <c r="B295" s="125" t="s">
        <v>37</v>
      </c>
      <c r="C295" s="38" t="s">
        <v>4</v>
      </c>
      <c r="D295" s="69" t="s">
        <v>2</v>
      </c>
      <c r="E295" s="31" t="s">
        <v>248</v>
      </c>
      <c r="F295" s="160"/>
      <c r="G295" s="32">
        <f>SUM(G296:G298)</f>
        <v>1000000</v>
      </c>
    </row>
    <row r="296" spans="1:7" ht="18.75" customHeight="1">
      <c r="A296" s="350" t="s">
        <v>110</v>
      </c>
      <c r="B296" s="125" t="s">
        <v>37</v>
      </c>
      <c r="C296" s="138" t="s">
        <v>4</v>
      </c>
      <c r="D296" s="140" t="s">
        <v>2</v>
      </c>
      <c r="E296" s="139" t="s">
        <v>248</v>
      </c>
      <c r="F296" s="172" t="s">
        <v>111</v>
      </c>
      <c r="G296" s="141">
        <v>750000</v>
      </c>
    </row>
    <row r="297" spans="1:7" ht="12.75">
      <c r="A297" s="350" t="s">
        <v>113</v>
      </c>
      <c r="B297" s="125" t="s">
        <v>37</v>
      </c>
      <c r="C297" s="138" t="s">
        <v>4</v>
      </c>
      <c r="D297" s="140" t="s">
        <v>2</v>
      </c>
      <c r="E297" s="139" t="s">
        <v>248</v>
      </c>
      <c r="F297" s="172" t="s">
        <v>112</v>
      </c>
      <c r="G297" s="141">
        <v>4000</v>
      </c>
    </row>
    <row r="298" spans="1:7" ht="24.75" customHeight="1">
      <c r="A298" s="350" t="s">
        <v>114</v>
      </c>
      <c r="B298" s="125" t="s">
        <v>37</v>
      </c>
      <c r="C298" s="138" t="s">
        <v>4</v>
      </c>
      <c r="D298" s="140" t="s">
        <v>2</v>
      </c>
      <c r="E298" s="139" t="s">
        <v>248</v>
      </c>
      <c r="F298" s="167" t="s">
        <v>89</v>
      </c>
      <c r="G298" s="141">
        <v>246000</v>
      </c>
    </row>
    <row r="299" spans="1:7" ht="25.5">
      <c r="A299" s="398" t="s">
        <v>152</v>
      </c>
      <c r="B299" s="125" t="s">
        <v>37</v>
      </c>
      <c r="C299" s="199" t="s">
        <v>4</v>
      </c>
      <c r="D299" s="200" t="s">
        <v>2</v>
      </c>
      <c r="E299" s="201" t="s">
        <v>153</v>
      </c>
      <c r="F299" s="202"/>
      <c r="G299" s="203">
        <f>G300</f>
        <v>0</v>
      </c>
    </row>
    <row r="300" spans="1:7" ht="38.25">
      <c r="A300" s="350" t="s">
        <v>138</v>
      </c>
      <c r="B300" s="125" t="s">
        <v>37</v>
      </c>
      <c r="C300" s="37" t="s">
        <v>4</v>
      </c>
      <c r="D300" s="67" t="s">
        <v>2</v>
      </c>
      <c r="E300" s="8" t="s">
        <v>153</v>
      </c>
      <c r="F300" s="167" t="s">
        <v>137</v>
      </c>
      <c r="G300" s="18"/>
    </row>
    <row r="301" spans="1:7" ht="22.5" customHeight="1">
      <c r="A301" s="383" t="s">
        <v>178</v>
      </c>
      <c r="B301" s="125" t="s">
        <v>37</v>
      </c>
      <c r="C301" s="38" t="s">
        <v>4</v>
      </c>
      <c r="D301" s="69" t="s">
        <v>2</v>
      </c>
      <c r="E301" s="31" t="s">
        <v>182</v>
      </c>
      <c r="F301" s="160"/>
      <c r="G301" s="32">
        <f>G302+G303+G304</f>
        <v>315000</v>
      </c>
    </row>
    <row r="302" spans="1:7" ht="12.75">
      <c r="A302" s="350" t="s">
        <v>113</v>
      </c>
      <c r="B302" s="125" t="s">
        <v>37</v>
      </c>
      <c r="C302" s="47" t="s">
        <v>4</v>
      </c>
      <c r="D302" s="67" t="s">
        <v>2</v>
      </c>
      <c r="E302" s="8" t="s">
        <v>182</v>
      </c>
      <c r="F302" s="167" t="s">
        <v>112</v>
      </c>
      <c r="G302" s="18">
        <v>10000</v>
      </c>
    </row>
    <row r="303" spans="1:7" ht="25.5">
      <c r="A303" s="350" t="s">
        <v>114</v>
      </c>
      <c r="B303" s="125" t="s">
        <v>37</v>
      </c>
      <c r="C303" s="47" t="s">
        <v>4</v>
      </c>
      <c r="D303" s="67" t="s">
        <v>2</v>
      </c>
      <c r="E303" s="8" t="s">
        <v>182</v>
      </c>
      <c r="F303" s="167" t="s">
        <v>89</v>
      </c>
      <c r="G303" s="18">
        <v>275000</v>
      </c>
    </row>
    <row r="304" spans="1:7" ht="12.75">
      <c r="A304" s="350" t="s">
        <v>106</v>
      </c>
      <c r="B304" s="125" t="s">
        <v>37</v>
      </c>
      <c r="C304" s="47" t="s">
        <v>4</v>
      </c>
      <c r="D304" s="67" t="s">
        <v>2</v>
      </c>
      <c r="E304" s="8" t="s">
        <v>182</v>
      </c>
      <c r="F304" s="167" t="s">
        <v>108</v>
      </c>
      <c r="G304" s="18">
        <v>30000</v>
      </c>
    </row>
    <row r="305" spans="1:7" ht="12.75">
      <c r="A305" s="383" t="s">
        <v>179</v>
      </c>
      <c r="B305" s="125" t="s">
        <v>37</v>
      </c>
      <c r="C305" s="38" t="s">
        <v>4</v>
      </c>
      <c r="D305" s="69" t="s">
        <v>2</v>
      </c>
      <c r="E305" s="31" t="s">
        <v>183</v>
      </c>
      <c r="F305" s="160"/>
      <c r="G305" s="32">
        <f>SUM(G306:G312)</f>
        <v>10915900</v>
      </c>
    </row>
    <row r="306" spans="1:7" ht="25.5">
      <c r="A306" s="350" t="s">
        <v>110</v>
      </c>
      <c r="B306" s="125" t="s">
        <v>37</v>
      </c>
      <c r="C306" s="47" t="s">
        <v>4</v>
      </c>
      <c r="D306" s="67" t="s">
        <v>2</v>
      </c>
      <c r="E306" s="8" t="s">
        <v>183</v>
      </c>
      <c r="F306" s="172" t="s">
        <v>111</v>
      </c>
      <c r="G306" s="18">
        <v>9300000</v>
      </c>
    </row>
    <row r="307" spans="1:7" ht="12.75">
      <c r="A307" s="350" t="s">
        <v>113</v>
      </c>
      <c r="B307" s="125" t="s">
        <v>37</v>
      </c>
      <c r="C307" s="47" t="s">
        <v>4</v>
      </c>
      <c r="D307" s="67" t="s">
        <v>2</v>
      </c>
      <c r="E307" s="8" t="s">
        <v>183</v>
      </c>
      <c r="F307" s="172" t="s">
        <v>112</v>
      </c>
      <c r="G307" s="18">
        <v>104000</v>
      </c>
    </row>
    <row r="308" spans="1:7" ht="25.5">
      <c r="A308" s="350" t="s">
        <v>86</v>
      </c>
      <c r="B308" s="125" t="s">
        <v>37</v>
      </c>
      <c r="C308" s="47" t="s">
        <v>4</v>
      </c>
      <c r="D308" s="67" t="s">
        <v>2</v>
      </c>
      <c r="E308" s="8" t="s">
        <v>183</v>
      </c>
      <c r="F308" s="172" t="s">
        <v>88</v>
      </c>
      <c r="G308" s="18"/>
    </row>
    <row r="309" spans="1:7" ht="25.5">
      <c r="A309" s="350" t="s">
        <v>114</v>
      </c>
      <c r="B309" s="125" t="s">
        <v>37</v>
      </c>
      <c r="C309" s="47" t="s">
        <v>4</v>
      </c>
      <c r="D309" s="67" t="s">
        <v>2</v>
      </c>
      <c r="E309" s="8" t="s">
        <v>183</v>
      </c>
      <c r="F309" s="167" t="s">
        <v>89</v>
      </c>
      <c r="G309" s="18">
        <v>1461400</v>
      </c>
    </row>
    <row r="310" spans="1:7" ht="63.75">
      <c r="A310" s="350" t="s">
        <v>109</v>
      </c>
      <c r="B310" s="125" t="s">
        <v>37</v>
      </c>
      <c r="C310" s="47" t="s">
        <v>4</v>
      </c>
      <c r="D310" s="67" t="s">
        <v>2</v>
      </c>
      <c r="E310" s="8" t="s">
        <v>183</v>
      </c>
      <c r="F310" s="167" t="s">
        <v>105</v>
      </c>
      <c r="G310" s="18">
        <v>12500</v>
      </c>
    </row>
    <row r="311" spans="1:7" ht="12.75">
      <c r="A311" s="350" t="s">
        <v>104</v>
      </c>
      <c r="B311" s="125" t="s">
        <v>37</v>
      </c>
      <c r="C311" s="47" t="s">
        <v>4</v>
      </c>
      <c r="D311" s="67" t="s">
        <v>2</v>
      </c>
      <c r="E311" s="8" t="s">
        <v>183</v>
      </c>
      <c r="F311" s="167" t="s">
        <v>107</v>
      </c>
      <c r="G311" s="18">
        <v>16000</v>
      </c>
    </row>
    <row r="312" spans="1:7" ht="12.75">
      <c r="A312" s="350" t="s">
        <v>106</v>
      </c>
      <c r="B312" s="125" t="s">
        <v>37</v>
      </c>
      <c r="C312" s="47" t="s">
        <v>4</v>
      </c>
      <c r="D312" s="67" t="s">
        <v>2</v>
      </c>
      <c r="E312" s="8" t="s">
        <v>183</v>
      </c>
      <c r="F312" s="167" t="s">
        <v>108</v>
      </c>
      <c r="G312" s="18">
        <v>22000</v>
      </c>
    </row>
    <row r="313" spans="1:7" ht="12.75">
      <c r="A313" s="399" t="s">
        <v>184</v>
      </c>
      <c r="B313" s="125" t="s">
        <v>37</v>
      </c>
      <c r="C313" s="247" t="s">
        <v>4</v>
      </c>
      <c r="D313" s="244" t="s">
        <v>2</v>
      </c>
      <c r="E313" s="248" t="s">
        <v>186</v>
      </c>
      <c r="F313" s="249"/>
      <c r="G313" s="250">
        <f>G314</f>
        <v>100000</v>
      </c>
    </row>
    <row r="314" spans="1:7" ht="25.5">
      <c r="A314" s="398" t="s">
        <v>185</v>
      </c>
      <c r="B314" s="125" t="s">
        <v>37</v>
      </c>
      <c r="C314" s="199" t="s">
        <v>4</v>
      </c>
      <c r="D314" s="200" t="s">
        <v>2</v>
      </c>
      <c r="E314" s="201" t="s">
        <v>187</v>
      </c>
      <c r="F314" s="202"/>
      <c r="G314" s="203">
        <f>G315</f>
        <v>100000</v>
      </c>
    </row>
    <row r="315" spans="1:7" ht="25.5">
      <c r="A315" s="350" t="s">
        <v>114</v>
      </c>
      <c r="B315" s="125" t="s">
        <v>37</v>
      </c>
      <c r="C315" s="37" t="s">
        <v>4</v>
      </c>
      <c r="D315" s="67" t="s">
        <v>2</v>
      </c>
      <c r="E315" s="8" t="s">
        <v>187</v>
      </c>
      <c r="F315" s="167" t="s">
        <v>89</v>
      </c>
      <c r="G315" s="18">
        <v>100000</v>
      </c>
    </row>
    <row r="316" spans="1:7" ht="25.5">
      <c r="A316" s="350" t="s">
        <v>114</v>
      </c>
      <c r="B316" s="125" t="s">
        <v>37</v>
      </c>
      <c r="C316" s="45" t="s">
        <v>4</v>
      </c>
      <c r="D316" s="67" t="s">
        <v>2</v>
      </c>
      <c r="E316" s="8" t="s">
        <v>120</v>
      </c>
      <c r="F316" s="167" t="s">
        <v>89</v>
      </c>
      <c r="G316" s="18"/>
    </row>
    <row r="317" spans="1:7" ht="12.75">
      <c r="A317" s="385" t="s">
        <v>188</v>
      </c>
      <c r="B317" s="125" t="s">
        <v>37</v>
      </c>
      <c r="C317" s="251" t="s">
        <v>4</v>
      </c>
      <c r="D317" s="242" t="s">
        <v>2</v>
      </c>
      <c r="E317" s="244" t="s">
        <v>189</v>
      </c>
      <c r="F317" s="245"/>
      <c r="G317" s="243">
        <f>G318</f>
        <v>250000</v>
      </c>
    </row>
    <row r="318" spans="1:7" ht="12.75">
      <c r="A318" s="364" t="s">
        <v>190</v>
      </c>
      <c r="B318" s="125" t="s">
        <v>37</v>
      </c>
      <c r="C318" s="44" t="s">
        <v>4</v>
      </c>
      <c r="D318" s="69" t="s">
        <v>2</v>
      </c>
      <c r="E318" s="31" t="s">
        <v>191</v>
      </c>
      <c r="F318" s="160"/>
      <c r="G318" s="32">
        <f>G319</f>
        <v>250000</v>
      </c>
    </row>
    <row r="319" spans="1:7" ht="25.5">
      <c r="A319" s="350" t="s">
        <v>114</v>
      </c>
      <c r="B319" s="125" t="s">
        <v>37</v>
      </c>
      <c r="C319" s="45" t="s">
        <v>4</v>
      </c>
      <c r="D319" s="67" t="s">
        <v>2</v>
      </c>
      <c r="E319" s="8" t="s">
        <v>191</v>
      </c>
      <c r="F319" s="167" t="s">
        <v>89</v>
      </c>
      <c r="G319" s="18">
        <f>300000-50000</f>
        <v>250000</v>
      </c>
    </row>
    <row r="320" spans="1:7" ht="12.75">
      <c r="A320" s="385" t="s">
        <v>174</v>
      </c>
      <c r="B320" s="125" t="s">
        <v>37</v>
      </c>
      <c r="C320" s="251" t="s">
        <v>4</v>
      </c>
      <c r="D320" s="242" t="s">
        <v>2</v>
      </c>
      <c r="E320" s="244" t="s">
        <v>192</v>
      </c>
      <c r="F320" s="245"/>
      <c r="G320" s="243">
        <f>G321</f>
        <v>150000</v>
      </c>
    </row>
    <row r="321" spans="1:7" ht="25.5">
      <c r="A321" s="364" t="s">
        <v>193</v>
      </c>
      <c r="B321" s="125" t="s">
        <v>37</v>
      </c>
      <c r="C321" s="44" t="s">
        <v>4</v>
      </c>
      <c r="D321" s="69" t="s">
        <v>2</v>
      </c>
      <c r="E321" s="31" t="s">
        <v>120</v>
      </c>
      <c r="F321" s="160"/>
      <c r="G321" s="32">
        <f>G322</f>
        <v>150000</v>
      </c>
    </row>
    <row r="322" spans="1:7" ht="25.5">
      <c r="A322" s="390" t="s">
        <v>114</v>
      </c>
      <c r="B322" s="125" t="s">
        <v>37</v>
      </c>
      <c r="C322" s="216" t="s">
        <v>4</v>
      </c>
      <c r="D322" s="67" t="s">
        <v>2</v>
      </c>
      <c r="E322" s="8" t="s">
        <v>120</v>
      </c>
      <c r="F322" s="167" t="s">
        <v>89</v>
      </c>
      <c r="G322" s="18">
        <v>150000</v>
      </c>
    </row>
    <row r="323" spans="1:7" ht="20.25" customHeight="1">
      <c r="A323" s="400" t="s">
        <v>194</v>
      </c>
      <c r="B323" s="125" t="s">
        <v>37</v>
      </c>
      <c r="C323" s="262" t="s">
        <v>4</v>
      </c>
      <c r="D323" s="242" t="s">
        <v>2</v>
      </c>
      <c r="E323" s="244" t="s">
        <v>196</v>
      </c>
      <c r="F323" s="245"/>
      <c r="G323" s="243">
        <f>G324</f>
        <v>100000</v>
      </c>
    </row>
    <row r="324" spans="1:7" ht="25.5">
      <c r="A324" s="398" t="s">
        <v>195</v>
      </c>
      <c r="B324" s="125" t="s">
        <v>37</v>
      </c>
      <c r="C324" s="64" t="s">
        <v>4</v>
      </c>
      <c r="D324" s="69" t="s">
        <v>2</v>
      </c>
      <c r="E324" s="31" t="s">
        <v>121</v>
      </c>
      <c r="F324" s="160"/>
      <c r="G324" s="32">
        <f>G325</f>
        <v>100000</v>
      </c>
    </row>
    <row r="325" spans="1:7" ht="25.5">
      <c r="A325" s="390" t="s">
        <v>114</v>
      </c>
      <c r="B325" s="125" t="s">
        <v>37</v>
      </c>
      <c r="C325" s="216" t="s">
        <v>4</v>
      </c>
      <c r="D325" s="67" t="s">
        <v>2</v>
      </c>
      <c r="E325" s="8" t="s">
        <v>121</v>
      </c>
      <c r="F325" s="167" t="s">
        <v>89</v>
      </c>
      <c r="G325" s="18">
        <v>100000</v>
      </c>
    </row>
    <row r="326" spans="1:7" ht="25.5">
      <c r="A326" s="398" t="s">
        <v>321</v>
      </c>
      <c r="B326" s="125" t="s">
        <v>37</v>
      </c>
      <c r="C326" s="64" t="s">
        <v>4</v>
      </c>
      <c r="D326" s="69" t="s">
        <v>2</v>
      </c>
      <c r="E326" s="31" t="s">
        <v>322</v>
      </c>
      <c r="F326" s="160"/>
      <c r="G326" s="32">
        <f>G327</f>
        <v>490300</v>
      </c>
    </row>
    <row r="327" spans="1:7" ht="25.5">
      <c r="A327" s="377" t="s">
        <v>293</v>
      </c>
      <c r="B327" s="125" t="s">
        <v>37</v>
      </c>
      <c r="C327" s="216" t="s">
        <v>4</v>
      </c>
      <c r="D327" s="67" t="s">
        <v>2</v>
      </c>
      <c r="E327" s="8" t="s">
        <v>322</v>
      </c>
      <c r="F327" s="167" t="s">
        <v>137</v>
      </c>
      <c r="G327" s="18">
        <v>490300</v>
      </c>
    </row>
    <row r="328" spans="1:7" ht="12.75">
      <c r="A328" s="370" t="s">
        <v>351</v>
      </c>
      <c r="B328" s="125" t="s">
        <v>37</v>
      </c>
      <c r="C328" s="38" t="s">
        <v>4</v>
      </c>
      <c r="D328" s="69" t="s">
        <v>2</v>
      </c>
      <c r="E328" s="31" t="s">
        <v>352</v>
      </c>
      <c r="F328" s="160"/>
      <c r="G328" s="32">
        <f>G329</f>
        <v>297501</v>
      </c>
    </row>
    <row r="329" spans="1:7" ht="25.5">
      <c r="A329" s="360" t="s">
        <v>293</v>
      </c>
      <c r="B329" s="125" t="s">
        <v>37</v>
      </c>
      <c r="C329" s="41" t="s">
        <v>4</v>
      </c>
      <c r="D329" s="67" t="s">
        <v>2</v>
      </c>
      <c r="E329" s="8" t="s">
        <v>352</v>
      </c>
      <c r="F329" s="167" t="s">
        <v>137</v>
      </c>
      <c r="G329" s="18">
        <f>210168+87333</f>
        <v>297501</v>
      </c>
    </row>
    <row r="330" spans="1:7" ht="25.5">
      <c r="A330" s="370" t="s">
        <v>342</v>
      </c>
      <c r="B330" s="125" t="s">
        <v>37</v>
      </c>
      <c r="C330" s="64" t="s">
        <v>4</v>
      </c>
      <c r="D330" s="69" t="s">
        <v>2</v>
      </c>
      <c r="E330" s="31" t="s">
        <v>344</v>
      </c>
      <c r="F330" s="160"/>
      <c r="G330" s="32">
        <v>100000</v>
      </c>
    </row>
    <row r="331" spans="1:7" ht="25.5">
      <c r="A331" s="359" t="s">
        <v>343</v>
      </c>
      <c r="B331" s="125" t="s">
        <v>37</v>
      </c>
      <c r="C331" s="45" t="s">
        <v>4</v>
      </c>
      <c r="D331" s="67" t="s">
        <v>2</v>
      </c>
      <c r="E331" s="8" t="s">
        <v>344</v>
      </c>
      <c r="F331" s="167" t="s">
        <v>299</v>
      </c>
      <c r="G331" s="18">
        <v>100000</v>
      </c>
    </row>
    <row r="332" spans="1:7" ht="25.5">
      <c r="A332" s="367" t="s">
        <v>348</v>
      </c>
      <c r="B332" s="125" t="s">
        <v>37</v>
      </c>
      <c r="C332" s="38" t="s">
        <v>4</v>
      </c>
      <c r="D332" s="200" t="s">
        <v>2</v>
      </c>
      <c r="E332" s="201" t="s">
        <v>346</v>
      </c>
      <c r="F332" s="202"/>
      <c r="G332" s="203">
        <v>2170274.59</v>
      </c>
    </row>
    <row r="333" spans="1:7" ht="25.5">
      <c r="A333" s="378" t="s">
        <v>347</v>
      </c>
      <c r="B333" s="125" t="s">
        <v>37</v>
      </c>
      <c r="C333" s="283" t="s">
        <v>4</v>
      </c>
      <c r="D333" s="8" t="s">
        <v>2</v>
      </c>
      <c r="E333" s="16" t="s">
        <v>346</v>
      </c>
      <c r="F333" s="271" t="s">
        <v>137</v>
      </c>
      <c r="G333" s="284">
        <v>2170274.59</v>
      </c>
    </row>
    <row r="334" spans="1:7" ht="15.75">
      <c r="A334" s="401" t="s">
        <v>214</v>
      </c>
      <c r="B334" s="311" t="s">
        <v>37</v>
      </c>
      <c r="C334" s="114" t="s">
        <v>5</v>
      </c>
      <c r="D334" s="116"/>
      <c r="E334" s="115"/>
      <c r="F334" s="157"/>
      <c r="G334" s="112">
        <f>G335</f>
        <v>802200</v>
      </c>
    </row>
    <row r="335" spans="1:7" ht="12.75">
      <c r="A335" s="402" t="s">
        <v>215</v>
      </c>
      <c r="B335" s="125" t="s">
        <v>37</v>
      </c>
      <c r="C335" s="36" t="s">
        <v>5</v>
      </c>
      <c r="D335" s="90" t="s">
        <v>2</v>
      </c>
      <c r="E335" s="7"/>
      <c r="F335" s="159"/>
      <c r="G335" s="19">
        <f>G336</f>
        <v>802200</v>
      </c>
    </row>
    <row r="336" spans="1:7" ht="12.75">
      <c r="A336" s="403" t="s">
        <v>280</v>
      </c>
      <c r="B336" s="125" t="s">
        <v>37</v>
      </c>
      <c r="C336" s="38" t="s">
        <v>5</v>
      </c>
      <c r="D336" s="69" t="s">
        <v>2</v>
      </c>
      <c r="E336" s="31" t="s">
        <v>222</v>
      </c>
      <c r="F336" s="160"/>
      <c r="G336" s="32">
        <f>G337</f>
        <v>802200</v>
      </c>
    </row>
    <row r="337" spans="1:7" ht="12.75">
      <c r="A337" s="404" t="s">
        <v>84</v>
      </c>
      <c r="B337" s="125" t="s">
        <v>37</v>
      </c>
      <c r="C337" s="47" t="s">
        <v>5</v>
      </c>
      <c r="D337" s="67" t="s">
        <v>2</v>
      </c>
      <c r="E337" s="8" t="s">
        <v>222</v>
      </c>
      <c r="F337" s="167" t="s">
        <v>83</v>
      </c>
      <c r="G337" s="18">
        <v>802200</v>
      </c>
    </row>
    <row r="338" spans="1:7" ht="15.75">
      <c r="A338" s="374" t="s">
        <v>13</v>
      </c>
      <c r="B338" s="311" t="s">
        <v>37</v>
      </c>
      <c r="C338" s="114" t="s">
        <v>7</v>
      </c>
      <c r="D338" s="116"/>
      <c r="E338" s="115"/>
      <c r="F338" s="157"/>
      <c r="G338" s="112">
        <f>G339+G342+G347+G361+G386</f>
        <v>60931672.86</v>
      </c>
    </row>
    <row r="339" spans="1:7" ht="12.75">
      <c r="A339" s="357" t="s">
        <v>18</v>
      </c>
      <c r="B339" s="125" t="s">
        <v>37</v>
      </c>
      <c r="C339" s="36" t="s">
        <v>7</v>
      </c>
      <c r="D339" s="90" t="s">
        <v>2</v>
      </c>
      <c r="E339" s="7"/>
      <c r="F339" s="159"/>
      <c r="G339" s="19">
        <f>G340</f>
        <v>4000000</v>
      </c>
    </row>
    <row r="340" spans="1:7" ht="12.75">
      <c r="A340" s="364" t="s">
        <v>33</v>
      </c>
      <c r="B340" s="125" t="s">
        <v>37</v>
      </c>
      <c r="C340" s="38" t="s">
        <v>7</v>
      </c>
      <c r="D340" s="69" t="s">
        <v>2</v>
      </c>
      <c r="E340" s="31" t="s">
        <v>238</v>
      </c>
      <c r="F340" s="160"/>
      <c r="G340" s="32">
        <f>G341</f>
        <v>4000000</v>
      </c>
    </row>
    <row r="341" spans="1:7" ht="12.75">
      <c r="A341" s="382" t="s">
        <v>124</v>
      </c>
      <c r="B341" s="125" t="s">
        <v>37</v>
      </c>
      <c r="C341" s="47" t="s">
        <v>7</v>
      </c>
      <c r="D341" s="67" t="s">
        <v>2</v>
      </c>
      <c r="E341" s="8" t="s">
        <v>238</v>
      </c>
      <c r="F341" s="167" t="s">
        <v>125</v>
      </c>
      <c r="G341" s="18">
        <v>4000000</v>
      </c>
    </row>
    <row r="342" spans="1:7" ht="39" customHeight="1">
      <c r="A342" s="357" t="s">
        <v>14</v>
      </c>
      <c r="B342" s="125" t="s">
        <v>37</v>
      </c>
      <c r="C342" s="36" t="s">
        <v>7</v>
      </c>
      <c r="D342" s="90" t="s">
        <v>9</v>
      </c>
      <c r="E342" s="8"/>
      <c r="F342" s="167"/>
      <c r="G342" s="19">
        <f>G343+G345</f>
        <v>24224000</v>
      </c>
    </row>
    <row r="343" spans="1:7" ht="48">
      <c r="A343" s="405" t="s">
        <v>44</v>
      </c>
      <c r="B343" s="125" t="s">
        <v>37</v>
      </c>
      <c r="C343" s="208" t="s">
        <v>7</v>
      </c>
      <c r="D343" s="210" t="s">
        <v>9</v>
      </c>
      <c r="E343" s="200" t="s">
        <v>239</v>
      </c>
      <c r="F343" s="210"/>
      <c r="G343" s="211">
        <f>G344</f>
        <v>23316000</v>
      </c>
    </row>
    <row r="344" spans="1:7" ht="105.75" customHeight="1">
      <c r="A344" s="363" t="s">
        <v>115</v>
      </c>
      <c r="B344" s="125" t="s">
        <v>37</v>
      </c>
      <c r="C344" s="37" t="s">
        <v>7</v>
      </c>
      <c r="D344" s="67" t="s">
        <v>9</v>
      </c>
      <c r="E344" s="8" t="s">
        <v>239</v>
      </c>
      <c r="F344" s="167" t="s">
        <v>116</v>
      </c>
      <c r="G344" s="18">
        <v>23316000</v>
      </c>
    </row>
    <row r="345" spans="1:7" ht="114.75">
      <c r="A345" s="383" t="s">
        <v>42</v>
      </c>
      <c r="B345" s="125" t="s">
        <v>37</v>
      </c>
      <c r="C345" s="38" t="s">
        <v>7</v>
      </c>
      <c r="D345" s="69" t="s">
        <v>9</v>
      </c>
      <c r="E345" s="31" t="s">
        <v>240</v>
      </c>
      <c r="F345" s="160"/>
      <c r="G345" s="32">
        <f>G346</f>
        <v>908000</v>
      </c>
    </row>
    <row r="346" spans="1:7" ht="25.5">
      <c r="A346" s="382" t="s">
        <v>122</v>
      </c>
      <c r="B346" s="125" t="s">
        <v>37</v>
      </c>
      <c r="C346" s="37" t="s">
        <v>7</v>
      </c>
      <c r="D346" s="67" t="s">
        <v>9</v>
      </c>
      <c r="E346" s="8" t="s">
        <v>240</v>
      </c>
      <c r="F346" s="167" t="s">
        <v>83</v>
      </c>
      <c r="G346" s="22">
        <v>908000</v>
      </c>
    </row>
    <row r="347" spans="1:7" ht="12.75">
      <c r="A347" s="357" t="s">
        <v>15</v>
      </c>
      <c r="B347" s="125" t="s">
        <v>37</v>
      </c>
      <c r="C347" s="36" t="s">
        <v>7</v>
      </c>
      <c r="D347" s="90" t="s">
        <v>11</v>
      </c>
      <c r="E347" s="8"/>
      <c r="F347" s="167"/>
      <c r="G347" s="19">
        <f>G348+G350+G353+G355+G359</f>
        <v>6990528.86</v>
      </c>
    </row>
    <row r="348" spans="1:7" ht="12.75">
      <c r="A348" s="364" t="s">
        <v>148</v>
      </c>
      <c r="B348" s="125" t="s">
        <v>37</v>
      </c>
      <c r="C348" s="38" t="s">
        <v>7</v>
      </c>
      <c r="D348" s="69" t="s">
        <v>11</v>
      </c>
      <c r="E348" s="31" t="s">
        <v>364</v>
      </c>
      <c r="F348" s="160"/>
      <c r="G348" s="32">
        <f>G349</f>
        <v>442598.63</v>
      </c>
    </row>
    <row r="349" spans="1:7" ht="12.75">
      <c r="A349" s="382" t="s">
        <v>363</v>
      </c>
      <c r="B349" s="125" t="s">
        <v>37</v>
      </c>
      <c r="C349" s="37" t="s">
        <v>7</v>
      </c>
      <c r="D349" s="67" t="s">
        <v>11</v>
      </c>
      <c r="E349" s="8" t="s">
        <v>364</v>
      </c>
      <c r="F349" s="167" t="s">
        <v>157</v>
      </c>
      <c r="G349" s="22">
        <v>442598.63</v>
      </c>
    </row>
    <row r="350" spans="1:7" ht="12.75">
      <c r="A350" s="364" t="s">
        <v>149</v>
      </c>
      <c r="B350" s="125" t="s">
        <v>37</v>
      </c>
      <c r="C350" s="38" t="s">
        <v>7</v>
      </c>
      <c r="D350" s="69" t="s">
        <v>11</v>
      </c>
      <c r="E350" s="31" t="s">
        <v>241</v>
      </c>
      <c r="F350" s="160"/>
      <c r="G350" s="32">
        <f>G351+G352</f>
        <v>147532.87</v>
      </c>
    </row>
    <row r="351" spans="1:7" ht="12.75">
      <c r="A351" s="382" t="s">
        <v>158</v>
      </c>
      <c r="B351" s="125" t="s">
        <v>37</v>
      </c>
      <c r="C351" s="37" t="s">
        <v>7</v>
      </c>
      <c r="D351" s="67" t="s">
        <v>11</v>
      </c>
      <c r="E351" s="8" t="s">
        <v>241</v>
      </c>
      <c r="F351" s="167" t="s">
        <v>157</v>
      </c>
      <c r="G351" s="18"/>
    </row>
    <row r="352" spans="1:7" ht="12.75">
      <c r="A352" s="382" t="s">
        <v>363</v>
      </c>
      <c r="B352" s="125" t="s">
        <v>37</v>
      </c>
      <c r="C352" s="37" t="s">
        <v>7</v>
      </c>
      <c r="D352" s="67" t="s">
        <v>11</v>
      </c>
      <c r="E352" s="8" t="s">
        <v>241</v>
      </c>
      <c r="F352" s="167" t="s">
        <v>157</v>
      </c>
      <c r="G352" s="22">
        <v>147532.87</v>
      </c>
    </row>
    <row r="353" spans="1:7" ht="76.5">
      <c r="A353" s="364" t="s">
        <v>283</v>
      </c>
      <c r="B353" s="125" t="s">
        <v>37</v>
      </c>
      <c r="C353" s="38" t="s">
        <v>7</v>
      </c>
      <c r="D353" s="69" t="s">
        <v>11</v>
      </c>
      <c r="E353" s="31" t="s">
        <v>268</v>
      </c>
      <c r="F353" s="160"/>
      <c r="G353" s="32">
        <f>G354</f>
        <v>40000</v>
      </c>
    </row>
    <row r="354" spans="1:7" ht="25.5">
      <c r="A354" s="382" t="s">
        <v>122</v>
      </c>
      <c r="B354" s="125" t="s">
        <v>37</v>
      </c>
      <c r="C354" s="37" t="s">
        <v>7</v>
      </c>
      <c r="D354" s="67" t="s">
        <v>11</v>
      </c>
      <c r="E354" s="8" t="s">
        <v>268</v>
      </c>
      <c r="F354" s="167" t="s">
        <v>123</v>
      </c>
      <c r="G354" s="22">
        <v>40000</v>
      </c>
    </row>
    <row r="355" spans="1:7" ht="25.5">
      <c r="A355" s="364" t="s">
        <v>71</v>
      </c>
      <c r="B355" s="125" t="s">
        <v>37</v>
      </c>
      <c r="C355" s="38" t="s">
        <v>7</v>
      </c>
      <c r="D355" s="69" t="s">
        <v>11</v>
      </c>
      <c r="E355" s="31" t="s">
        <v>287</v>
      </c>
      <c r="F355" s="160"/>
      <c r="G355" s="32">
        <f>SUM(G356:G358)</f>
        <v>5760397.36</v>
      </c>
    </row>
    <row r="356" spans="1:7" ht="25.5">
      <c r="A356" s="382" t="s">
        <v>122</v>
      </c>
      <c r="B356" s="125" t="s">
        <v>37</v>
      </c>
      <c r="C356" s="47" t="s">
        <v>7</v>
      </c>
      <c r="D356" s="67" t="s">
        <v>11</v>
      </c>
      <c r="E356" s="8" t="s">
        <v>287</v>
      </c>
      <c r="F356" s="167" t="s">
        <v>123</v>
      </c>
      <c r="G356" s="18">
        <v>2771000</v>
      </c>
    </row>
    <row r="357" spans="1:7" ht="25.5">
      <c r="A357" s="382" t="s">
        <v>122</v>
      </c>
      <c r="B357" s="125" t="s">
        <v>37</v>
      </c>
      <c r="C357" s="47" t="s">
        <v>7</v>
      </c>
      <c r="D357" s="67" t="s">
        <v>11</v>
      </c>
      <c r="E357" s="8" t="s">
        <v>287</v>
      </c>
      <c r="F357" s="234" t="s">
        <v>83</v>
      </c>
      <c r="G357" s="18">
        <f>2989397.36-G358</f>
        <v>2915000</v>
      </c>
    </row>
    <row r="358" spans="1:7" ht="25.5">
      <c r="A358" s="382" t="s">
        <v>323</v>
      </c>
      <c r="B358" s="125" t="s">
        <v>37</v>
      </c>
      <c r="C358" s="47" t="s">
        <v>7</v>
      </c>
      <c r="D358" s="67" t="s">
        <v>11</v>
      </c>
      <c r="E358" s="8" t="s">
        <v>287</v>
      </c>
      <c r="F358" s="8" t="s">
        <v>83</v>
      </c>
      <c r="G358" s="18">
        <v>74397.36</v>
      </c>
    </row>
    <row r="359" spans="1:7" ht="12.75">
      <c r="A359" s="364" t="s">
        <v>286</v>
      </c>
      <c r="B359" s="125" t="s">
        <v>37</v>
      </c>
      <c r="C359" s="49" t="s">
        <v>7</v>
      </c>
      <c r="D359" s="101" t="s">
        <v>11</v>
      </c>
      <c r="E359" s="31" t="s">
        <v>242</v>
      </c>
      <c r="F359" s="31"/>
      <c r="G359" s="32">
        <f>G360</f>
        <v>600000</v>
      </c>
    </row>
    <row r="360" spans="1:7" ht="25.5">
      <c r="A360" s="382" t="s">
        <v>122</v>
      </c>
      <c r="B360" s="125" t="s">
        <v>37</v>
      </c>
      <c r="C360" s="37" t="s">
        <v>7</v>
      </c>
      <c r="D360" s="67" t="s">
        <v>11</v>
      </c>
      <c r="E360" s="8" t="s">
        <v>242</v>
      </c>
      <c r="F360" s="167" t="s">
        <v>83</v>
      </c>
      <c r="G360" s="79">
        <v>600000</v>
      </c>
    </row>
    <row r="361" spans="1:7" ht="12.75">
      <c r="A361" s="357" t="s">
        <v>60</v>
      </c>
      <c r="B361" s="125" t="s">
        <v>37</v>
      </c>
      <c r="C361" s="36" t="s">
        <v>7</v>
      </c>
      <c r="D361" s="90" t="s">
        <v>12</v>
      </c>
      <c r="E361" s="10"/>
      <c r="F361" s="186"/>
      <c r="G361" s="19">
        <f>G362+G366+G372+G374+G378+G380+G383</f>
        <v>25517144</v>
      </c>
    </row>
    <row r="362" spans="1:7" ht="51">
      <c r="A362" s="364" t="s">
        <v>80</v>
      </c>
      <c r="B362" s="125" t="s">
        <v>37</v>
      </c>
      <c r="C362" s="44" t="s">
        <v>7</v>
      </c>
      <c r="D362" s="99" t="s">
        <v>12</v>
      </c>
      <c r="E362" s="31" t="s">
        <v>269</v>
      </c>
      <c r="F362" s="180"/>
      <c r="G362" s="32">
        <f>G363+G364+G365</f>
        <v>18219000</v>
      </c>
    </row>
    <row r="363" spans="1:7" ht="12.75">
      <c r="A363" s="350" t="s">
        <v>87</v>
      </c>
      <c r="B363" s="125" t="s">
        <v>37</v>
      </c>
      <c r="C363" s="45" t="s">
        <v>7</v>
      </c>
      <c r="D363" s="100" t="s">
        <v>12</v>
      </c>
      <c r="E363" s="8" t="s">
        <v>269</v>
      </c>
      <c r="F363" s="181" t="s">
        <v>89</v>
      </c>
      <c r="G363" s="18">
        <v>30000</v>
      </c>
    </row>
    <row r="364" spans="1:7" ht="25.5">
      <c r="A364" s="382" t="s">
        <v>122</v>
      </c>
      <c r="B364" s="125" t="s">
        <v>37</v>
      </c>
      <c r="C364" s="45" t="s">
        <v>7</v>
      </c>
      <c r="D364" s="100" t="s">
        <v>12</v>
      </c>
      <c r="E364" s="8" t="s">
        <v>269</v>
      </c>
      <c r="F364" s="181" t="s">
        <v>123</v>
      </c>
      <c r="G364" s="18">
        <v>11903000</v>
      </c>
    </row>
    <row r="365" spans="1:7" ht="25.5">
      <c r="A365" s="382" t="s">
        <v>117</v>
      </c>
      <c r="B365" s="125" t="s">
        <v>37</v>
      </c>
      <c r="C365" s="45" t="s">
        <v>7</v>
      </c>
      <c r="D365" s="100" t="s">
        <v>12</v>
      </c>
      <c r="E365" s="8" t="s">
        <v>269</v>
      </c>
      <c r="F365" s="181" t="s">
        <v>118</v>
      </c>
      <c r="G365" s="18">
        <v>6286000</v>
      </c>
    </row>
    <row r="366" spans="1:7" ht="12.75">
      <c r="A366" s="364" t="s">
        <v>61</v>
      </c>
      <c r="B366" s="125" t="s">
        <v>37</v>
      </c>
      <c r="C366" s="44" t="s">
        <v>7</v>
      </c>
      <c r="D366" s="99" t="s">
        <v>12</v>
      </c>
      <c r="E366" s="31" t="s">
        <v>243</v>
      </c>
      <c r="F366" s="180"/>
      <c r="G366" s="32">
        <f>SUM(G367:G371)</f>
        <v>545000</v>
      </c>
    </row>
    <row r="367" spans="1:7" ht="12.75">
      <c r="A367" s="350" t="s">
        <v>113</v>
      </c>
      <c r="B367" s="125" t="s">
        <v>37</v>
      </c>
      <c r="C367" s="37" t="s">
        <v>7</v>
      </c>
      <c r="D367" s="67" t="s">
        <v>12</v>
      </c>
      <c r="E367" s="8" t="s">
        <v>243</v>
      </c>
      <c r="F367" s="167" t="s">
        <v>112</v>
      </c>
      <c r="G367" s="18">
        <v>60000</v>
      </c>
    </row>
    <row r="368" spans="1:7" ht="25.5">
      <c r="A368" s="350" t="s">
        <v>90</v>
      </c>
      <c r="B368" s="125" t="s">
        <v>37</v>
      </c>
      <c r="C368" s="37" t="s">
        <v>7</v>
      </c>
      <c r="D368" s="67" t="s">
        <v>12</v>
      </c>
      <c r="E368" s="8" t="s">
        <v>243</v>
      </c>
      <c r="F368" s="167" t="s">
        <v>91</v>
      </c>
      <c r="G368" s="18">
        <v>400000</v>
      </c>
    </row>
    <row r="369" spans="1:7" ht="18.75" customHeight="1">
      <c r="A369" s="350" t="s">
        <v>95</v>
      </c>
      <c r="B369" s="125" t="s">
        <v>37</v>
      </c>
      <c r="C369" s="37" t="s">
        <v>7</v>
      </c>
      <c r="D369" s="67" t="s">
        <v>12</v>
      </c>
      <c r="E369" s="8" t="s">
        <v>243</v>
      </c>
      <c r="F369" s="167" t="s">
        <v>97</v>
      </c>
      <c r="G369" s="18">
        <v>22000</v>
      </c>
    </row>
    <row r="370" spans="1:7" ht="25.5">
      <c r="A370" s="350" t="s">
        <v>86</v>
      </c>
      <c r="B370" s="125" t="s">
        <v>37</v>
      </c>
      <c r="C370" s="37" t="s">
        <v>7</v>
      </c>
      <c r="D370" s="67" t="s">
        <v>12</v>
      </c>
      <c r="E370" s="8" t="s">
        <v>243</v>
      </c>
      <c r="F370" s="167" t="s">
        <v>88</v>
      </c>
      <c r="G370" s="18">
        <v>5000</v>
      </c>
    </row>
    <row r="371" spans="1:7" ht="42" customHeight="1">
      <c r="A371" s="350" t="s">
        <v>87</v>
      </c>
      <c r="B371" s="125" t="s">
        <v>37</v>
      </c>
      <c r="C371" s="37" t="s">
        <v>7</v>
      </c>
      <c r="D371" s="67" t="s">
        <v>12</v>
      </c>
      <c r="E371" s="8" t="s">
        <v>243</v>
      </c>
      <c r="F371" s="167" t="s">
        <v>89</v>
      </c>
      <c r="G371" s="18">
        <v>58000</v>
      </c>
    </row>
    <row r="372" spans="1:7" ht="50.25" customHeight="1">
      <c r="A372" s="406" t="s">
        <v>154</v>
      </c>
      <c r="B372" s="125" t="s">
        <v>37</v>
      </c>
      <c r="C372" s="35" t="s">
        <v>7</v>
      </c>
      <c r="D372" s="163" t="s">
        <v>12</v>
      </c>
      <c r="E372" s="135" t="s">
        <v>244</v>
      </c>
      <c r="F372" s="187"/>
      <c r="G372" s="137">
        <f>G373</f>
        <v>0</v>
      </c>
    </row>
    <row r="373" spans="1:7" ht="38.25">
      <c r="A373" s="350" t="s">
        <v>147</v>
      </c>
      <c r="B373" s="125" t="s">
        <v>37</v>
      </c>
      <c r="C373" s="50" t="s">
        <v>7</v>
      </c>
      <c r="D373" s="164" t="s">
        <v>12</v>
      </c>
      <c r="E373" s="139" t="s">
        <v>244</v>
      </c>
      <c r="F373" s="184" t="s">
        <v>146</v>
      </c>
      <c r="G373" s="141"/>
    </row>
    <row r="374" spans="1:7" ht="38.25">
      <c r="A374" s="364" t="s">
        <v>51</v>
      </c>
      <c r="B374" s="125" t="s">
        <v>37</v>
      </c>
      <c r="C374" s="44" t="s">
        <v>7</v>
      </c>
      <c r="D374" s="99" t="s">
        <v>12</v>
      </c>
      <c r="E374" s="31" t="s">
        <v>270</v>
      </c>
      <c r="F374" s="180"/>
      <c r="G374" s="32">
        <f>SUM(G375:G377)</f>
        <v>3734000</v>
      </c>
    </row>
    <row r="375" spans="1:7" ht="12.75">
      <c r="A375" s="350" t="s">
        <v>87</v>
      </c>
      <c r="B375" s="125" t="s">
        <v>37</v>
      </c>
      <c r="C375" s="45" t="s">
        <v>7</v>
      </c>
      <c r="D375" s="100" t="s">
        <v>12</v>
      </c>
      <c r="E375" s="8" t="s">
        <v>270</v>
      </c>
      <c r="F375" s="181" t="s">
        <v>89</v>
      </c>
      <c r="G375" s="18">
        <v>111300</v>
      </c>
    </row>
    <row r="376" spans="1:7" ht="25.5">
      <c r="A376" s="382" t="s">
        <v>122</v>
      </c>
      <c r="B376" s="125" t="s">
        <v>37</v>
      </c>
      <c r="C376" s="45" t="s">
        <v>7</v>
      </c>
      <c r="D376" s="100" t="s">
        <v>12</v>
      </c>
      <c r="E376" s="8" t="s">
        <v>270</v>
      </c>
      <c r="F376" s="181" t="s">
        <v>123</v>
      </c>
      <c r="G376" s="18">
        <v>3430700</v>
      </c>
    </row>
    <row r="377" spans="1:7" ht="12.75">
      <c r="A377" s="382" t="s">
        <v>84</v>
      </c>
      <c r="B377" s="125" t="s">
        <v>37</v>
      </c>
      <c r="C377" s="45" t="s">
        <v>126</v>
      </c>
      <c r="D377" s="100" t="s">
        <v>12</v>
      </c>
      <c r="E377" s="8" t="s">
        <v>270</v>
      </c>
      <c r="F377" s="181" t="s">
        <v>83</v>
      </c>
      <c r="G377" s="18">
        <v>192000</v>
      </c>
    </row>
    <row r="378" spans="1:7" ht="38.25">
      <c r="A378" s="406" t="s">
        <v>39</v>
      </c>
      <c r="B378" s="125" t="s">
        <v>37</v>
      </c>
      <c r="C378" s="35" t="s">
        <v>7</v>
      </c>
      <c r="D378" s="163" t="s">
        <v>12</v>
      </c>
      <c r="E378" s="135" t="s">
        <v>245</v>
      </c>
      <c r="F378" s="187"/>
      <c r="G378" s="137">
        <f>G379</f>
        <v>1373000</v>
      </c>
    </row>
    <row r="379" spans="1:7" ht="25.5">
      <c r="A379" s="350" t="s">
        <v>155</v>
      </c>
      <c r="B379" s="125" t="s">
        <v>37</v>
      </c>
      <c r="C379" s="50" t="s">
        <v>7</v>
      </c>
      <c r="D379" s="164" t="s">
        <v>12</v>
      </c>
      <c r="E379" s="139" t="s">
        <v>245</v>
      </c>
      <c r="F379" s="184" t="s">
        <v>146</v>
      </c>
      <c r="G379" s="141">
        <v>1373000</v>
      </c>
    </row>
    <row r="380" spans="1:7" ht="25.5">
      <c r="A380" s="364" t="s">
        <v>77</v>
      </c>
      <c r="B380" s="125" t="s">
        <v>37</v>
      </c>
      <c r="C380" s="44" t="s">
        <v>7</v>
      </c>
      <c r="D380" s="99" t="s">
        <v>12</v>
      </c>
      <c r="E380" s="31" t="s">
        <v>271</v>
      </c>
      <c r="F380" s="180"/>
      <c r="G380" s="32">
        <f>G381+G382</f>
        <v>1496000</v>
      </c>
    </row>
    <row r="381" spans="1:7" ht="12.75">
      <c r="A381" s="350" t="s">
        <v>87</v>
      </c>
      <c r="B381" s="125" t="s">
        <v>37</v>
      </c>
      <c r="C381" s="45" t="s">
        <v>7</v>
      </c>
      <c r="D381" s="100" t="s">
        <v>12</v>
      </c>
      <c r="E381" s="8" t="s">
        <v>271</v>
      </c>
      <c r="F381" s="181" t="s">
        <v>89</v>
      </c>
      <c r="G381" s="18">
        <v>532000</v>
      </c>
    </row>
    <row r="382" spans="1:7" ht="18" customHeight="1">
      <c r="A382" s="382" t="s">
        <v>84</v>
      </c>
      <c r="B382" s="125" t="s">
        <v>37</v>
      </c>
      <c r="C382" s="45" t="s">
        <v>7</v>
      </c>
      <c r="D382" s="100" t="s">
        <v>12</v>
      </c>
      <c r="E382" s="8" t="s">
        <v>271</v>
      </c>
      <c r="F382" s="181" t="s">
        <v>83</v>
      </c>
      <c r="G382" s="18">
        <v>964000</v>
      </c>
    </row>
    <row r="383" spans="1:7" ht="38.25">
      <c r="A383" s="364" t="s">
        <v>365</v>
      </c>
      <c r="B383" s="125" t="s">
        <v>37</v>
      </c>
      <c r="C383" s="44" t="s">
        <v>7</v>
      </c>
      <c r="D383" s="99" t="s">
        <v>12</v>
      </c>
      <c r="E383" s="31" t="s">
        <v>366</v>
      </c>
      <c r="F383" s="180"/>
      <c r="G383" s="32">
        <f>G384+G385</f>
        <v>150144</v>
      </c>
    </row>
    <row r="384" spans="1:7" ht="12.75">
      <c r="A384" s="350" t="s">
        <v>87</v>
      </c>
      <c r="B384" s="125" t="s">
        <v>37</v>
      </c>
      <c r="C384" s="45" t="s">
        <v>7</v>
      </c>
      <c r="D384" s="100" t="s">
        <v>12</v>
      </c>
      <c r="E384" s="8" t="s">
        <v>366</v>
      </c>
      <c r="F384" s="181" t="s">
        <v>89</v>
      </c>
      <c r="G384" s="18">
        <v>53360</v>
      </c>
    </row>
    <row r="385" spans="1:7" ht="12.75">
      <c r="A385" s="382" t="s">
        <v>84</v>
      </c>
      <c r="B385" s="125" t="s">
        <v>37</v>
      </c>
      <c r="C385" s="45" t="s">
        <v>7</v>
      </c>
      <c r="D385" s="100" t="s">
        <v>12</v>
      </c>
      <c r="E385" s="8" t="s">
        <v>366</v>
      </c>
      <c r="F385" s="181" t="s">
        <v>83</v>
      </c>
      <c r="G385" s="18">
        <v>96784</v>
      </c>
    </row>
    <row r="386" spans="1:7" ht="12.75">
      <c r="A386" s="357" t="s">
        <v>199</v>
      </c>
      <c r="B386" s="125" t="s">
        <v>37</v>
      </c>
      <c r="C386" s="36" t="s">
        <v>7</v>
      </c>
      <c r="D386" s="90" t="s">
        <v>200</v>
      </c>
      <c r="E386" s="10"/>
      <c r="F386" s="186"/>
      <c r="G386" s="19">
        <f>G387</f>
        <v>200000</v>
      </c>
    </row>
    <row r="387" spans="1:7" ht="12.75">
      <c r="A387" s="364" t="s">
        <v>197</v>
      </c>
      <c r="B387" s="125" t="s">
        <v>37</v>
      </c>
      <c r="C387" s="44" t="s">
        <v>7</v>
      </c>
      <c r="D387" s="99" t="s">
        <v>200</v>
      </c>
      <c r="E387" s="31" t="s">
        <v>198</v>
      </c>
      <c r="F387" s="180"/>
      <c r="G387" s="32">
        <f>G388+G389</f>
        <v>200000</v>
      </c>
    </row>
    <row r="388" spans="1:7" ht="25.5">
      <c r="A388" s="382" t="s">
        <v>201</v>
      </c>
      <c r="B388" s="125" t="s">
        <v>37</v>
      </c>
      <c r="C388" s="45" t="s">
        <v>7</v>
      </c>
      <c r="D388" s="100" t="s">
        <v>200</v>
      </c>
      <c r="E388" s="8" t="s">
        <v>198</v>
      </c>
      <c r="F388" s="181" t="s">
        <v>273</v>
      </c>
      <c r="G388" s="18">
        <v>103500</v>
      </c>
    </row>
    <row r="389" spans="1:7" ht="12.75">
      <c r="A389" s="350" t="s">
        <v>87</v>
      </c>
      <c r="B389" s="125" t="s">
        <v>37</v>
      </c>
      <c r="C389" s="45" t="s">
        <v>7</v>
      </c>
      <c r="D389" s="100" t="s">
        <v>200</v>
      </c>
      <c r="E389" s="8" t="s">
        <v>198</v>
      </c>
      <c r="F389" s="181" t="s">
        <v>89</v>
      </c>
      <c r="G389" s="18">
        <v>96500</v>
      </c>
    </row>
    <row r="390" spans="1:7" ht="12.75">
      <c r="A390" s="407" t="s">
        <v>62</v>
      </c>
      <c r="B390" s="311" t="s">
        <v>37</v>
      </c>
      <c r="C390" s="83" t="s">
        <v>34</v>
      </c>
      <c r="D390" s="111"/>
      <c r="E390" s="76"/>
      <c r="F390" s="188"/>
      <c r="G390" s="112">
        <f>G391</f>
        <v>1887211</v>
      </c>
    </row>
    <row r="391" spans="1:7" ht="12.75">
      <c r="A391" s="408" t="s">
        <v>69</v>
      </c>
      <c r="B391" s="125" t="s">
        <v>37</v>
      </c>
      <c r="C391" s="63" t="s">
        <v>34</v>
      </c>
      <c r="D391" s="97" t="s">
        <v>8</v>
      </c>
      <c r="E391" s="7"/>
      <c r="F391" s="182"/>
      <c r="G391" s="19">
        <f>G392+G400+G398</f>
        <v>1887211</v>
      </c>
    </row>
    <row r="392" spans="1:7" ht="25.5">
      <c r="A392" s="385" t="s">
        <v>221</v>
      </c>
      <c r="B392" s="125" t="s">
        <v>37</v>
      </c>
      <c r="C392" s="253" t="s">
        <v>34</v>
      </c>
      <c r="D392" s="254" t="s">
        <v>8</v>
      </c>
      <c r="E392" s="244" t="s">
        <v>202</v>
      </c>
      <c r="F392" s="255"/>
      <c r="G392" s="243">
        <f>G393+G397</f>
        <v>613550</v>
      </c>
    </row>
    <row r="393" spans="1:7" ht="25.5">
      <c r="A393" s="392" t="s">
        <v>203</v>
      </c>
      <c r="B393" s="125" t="s">
        <v>37</v>
      </c>
      <c r="C393" s="61" t="s">
        <v>34</v>
      </c>
      <c r="D393" s="31" t="s">
        <v>8</v>
      </c>
      <c r="E393" s="31" t="s">
        <v>204</v>
      </c>
      <c r="F393" s="31"/>
      <c r="G393" s="32">
        <f>G394+G395</f>
        <v>350000</v>
      </c>
    </row>
    <row r="394" spans="1:7" ht="38.25">
      <c r="A394" s="350" t="s">
        <v>278</v>
      </c>
      <c r="B394" s="125" t="s">
        <v>37</v>
      </c>
      <c r="C394" s="37" t="s">
        <v>34</v>
      </c>
      <c r="D394" s="67" t="s">
        <v>8</v>
      </c>
      <c r="E394" s="8" t="s">
        <v>204</v>
      </c>
      <c r="F394" s="167" t="s">
        <v>273</v>
      </c>
      <c r="G394" s="79">
        <v>210391.35</v>
      </c>
    </row>
    <row r="395" spans="1:7" ht="12.75">
      <c r="A395" s="350" t="s">
        <v>87</v>
      </c>
      <c r="B395" s="125" t="s">
        <v>37</v>
      </c>
      <c r="C395" s="37" t="s">
        <v>34</v>
      </c>
      <c r="D395" s="67" t="s">
        <v>8</v>
      </c>
      <c r="E395" s="8" t="s">
        <v>204</v>
      </c>
      <c r="F395" s="167" t="s">
        <v>89</v>
      </c>
      <c r="G395" s="79">
        <v>139608.65</v>
      </c>
    </row>
    <row r="396" spans="1:7" ht="12.75">
      <c r="A396" s="364" t="s">
        <v>205</v>
      </c>
      <c r="B396" s="125" t="s">
        <v>37</v>
      </c>
      <c r="C396" s="49" t="s">
        <v>34</v>
      </c>
      <c r="D396" s="101" t="s">
        <v>8</v>
      </c>
      <c r="E396" s="31" t="s">
        <v>207</v>
      </c>
      <c r="F396" s="185"/>
      <c r="G396" s="32">
        <f>G397</f>
        <v>263550</v>
      </c>
    </row>
    <row r="397" spans="1:7" ht="25.5">
      <c r="A397" s="350" t="s">
        <v>206</v>
      </c>
      <c r="B397" s="125" t="s">
        <v>37</v>
      </c>
      <c r="C397" s="37" t="s">
        <v>34</v>
      </c>
      <c r="D397" s="67" t="s">
        <v>8</v>
      </c>
      <c r="E397" s="8" t="s">
        <v>207</v>
      </c>
      <c r="F397" s="167" t="s">
        <v>208</v>
      </c>
      <c r="G397" s="79">
        <v>263550</v>
      </c>
    </row>
    <row r="398" spans="1:7" ht="12.75">
      <c r="A398" s="370" t="s">
        <v>351</v>
      </c>
      <c r="B398" s="125" t="s">
        <v>37</v>
      </c>
      <c r="C398" s="38" t="s">
        <v>34</v>
      </c>
      <c r="D398" s="69" t="s">
        <v>8</v>
      </c>
      <c r="E398" s="31" t="s">
        <v>352</v>
      </c>
      <c r="F398" s="160"/>
      <c r="G398" s="32">
        <f>G399</f>
        <v>473661</v>
      </c>
    </row>
    <row r="399" spans="1:7" ht="25.5">
      <c r="A399" s="360" t="s">
        <v>293</v>
      </c>
      <c r="B399" s="125" t="s">
        <v>37</v>
      </c>
      <c r="C399" s="41" t="s">
        <v>34</v>
      </c>
      <c r="D399" s="67" t="s">
        <v>8</v>
      </c>
      <c r="E399" s="8" t="s">
        <v>352</v>
      </c>
      <c r="F399" s="167" t="s">
        <v>137</v>
      </c>
      <c r="G399" s="18">
        <v>473661</v>
      </c>
    </row>
    <row r="400" spans="1:7" ht="25.5">
      <c r="A400" s="367" t="s">
        <v>348</v>
      </c>
      <c r="B400" s="125" t="s">
        <v>37</v>
      </c>
      <c r="C400" s="38" t="s">
        <v>34</v>
      </c>
      <c r="D400" s="200" t="s">
        <v>8</v>
      </c>
      <c r="E400" s="201" t="s">
        <v>346</v>
      </c>
      <c r="F400" s="202"/>
      <c r="G400" s="203">
        <v>800000</v>
      </c>
    </row>
    <row r="401" spans="1:7" ht="25.5">
      <c r="A401" s="378" t="s">
        <v>347</v>
      </c>
      <c r="B401" s="125" t="s">
        <v>37</v>
      </c>
      <c r="C401" s="283" t="s">
        <v>34</v>
      </c>
      <c r="D401" s="8" t="s">
        <v>8</v>
      </c>
      <c r="E401" s="16" t="s">
        <v>346</v>
      </c>
      <c r="F401" s="271" t="s">
        <v>137</v>
      </c>
      <c r="G401" s="284">
        <v>800000</v>
      </c>
    </row>
    <row r="402" spans="1:7" ht="12.75">
      <c r="A402" s="409" t="s">
        <v>63</v>
      </c>
      <c r="B402" s="311" t="s">
        <v>37</v>
      </c>
      <c r="C402" s="83" t="s">
        <v>6</v>
      </c>
      <c r="D402" s="111"/>
      <c r="E402" s="76"/>
      <c r="F402" s="188"/>
      <c r="G402" s="112">
        <f>G403</f>
        <v>600000</v>
      </c>
    </row>
    <row r="403" spans="1:7" ht="12.75">
      <c r="A403" s="408" t="s">
        <v>30</v>
      </c>
      <c r="B403" s="125" t="s">
        <v>37</v>
      </c>
      <c r="C403" s="63" t="s">
        <v>6</v>
      </c>
      <c r="D403" s="97" t="s">
        <v>9</v>
      </c>
      <c r="E403" s="7"/>
      <c r="F403" s="182"/>
      <c r="G403" s="19">
        <f>G404</f>
        <v>600000</v>
      </c>
    </row>
    <row r="404" spans="1:7" ht="25.5">
      <c r="A404" s="391" t="s">
        <v>246</v>
      </c>
      <c r="B404" s="125" t="s">
        <v>37</v>
      </c>
      <c r="C404" s="127" t="s">
        <v>6</v>
      </c>
      <c r="D404" s="94" t="s">
        <v>9</v>
      </c>
      <c r="E404" s="14" t="s">
        <v>281</v>
      </c>
      <c r="F404" s="173"/>
      <c r="G404" s="17">
        <f>G405</f>
        <v>600000</v>
      </c>
    </row>
    <row r="405" spans="1:7" ht="25.5">
      <c r="A405" s="350" t="s">
        <v>132</v>
      </c>
      <c r="B405" s="125" t="s">
        <v>37</v>
      </c>
      <c r="C405" s="37" t="s">
        <v>6</v>
      </c>
      <c r="D405" s="67" t="s">
        <v>9</v>
      </c>
      <c r="E405" s="8" t="s">
        <v>281</v>
      </c>
      <c r="F405" s="167" t="s">
        <v>131</v>
      </c>
      <c r="G405" s="79">
        <v>600000</v>
      </c>
    </row>
    <row r="406" spans="1:7" ht="15.75">
      <c r="A406" s="410" t="s">
        <v>59</v>
      </c>
      <c r="B406" s="311" t="s">
        <v>37</v>
      </c>
      <c r="C406" s="114" t="s">
        <v>52</v>
      </c>
      <c r="D406" s="116"/>
      <c r="E406" s="115"/>
      <c r="F406" s="157"/>
      <c r="G406" s="117">
        <f>G407</f>
        <v>2000000</v>
      </c>
    </row>
    <row r="407" spans="1:7" ht="12.75">
      <c r="A407" s="411" t="s">
        <v>64</v>
      </c>
      <c r="B407" s="125" t="s">
        <v>37</v>
      </c>
      <c r="C407" s="36" t="s">
        <v>52</v>
      </c>
      <c r="D407" s="87" t="s">
        <v>2</v>
      </c>
      <c r="E407" s="15"/>
      <c r="F407" s="189"/>
      <c r="G407" s="120">
        <f>G408</f>
        <v>2000000</v>
      </c>
    </row>
    <row r="408" spans="1:7" ht="12.75">
      <c r="A408" s="394" t="s">
        <v>209</v>
      </c>
      <c r="B408" s="125" t="s">
        <v>37</v>
      </c>
      <c r="C408" s="38" t="s">
        <v>52</v>
      </c>
      <c r="D408" s="69" t="s">
        <v>2</v>
      </c>
      <c r="E408" s="31" t="s">
        <v>210</v>
      </c>
      <c r="F408" s="160"/>
      <c r="G408" s="121">
        <f>G409</f>
        <v>2000000</v>
      </c>
    </row>
    <row r="409" spans="1:7" ht="12.75">
      <c r="A409" s="377" t="s">
        <v>127</v>
      </c>
      <c r="B409" s="125" t="s">
        <v>37</v>
      </c>
      <c r="C409" s="37" t="s">
        <v>52</v>
      </c>
      <c r="D409" s="67" t="s">
        <v>2</v>
      </c>
      <c r="E409" s="8" t="s">
        <v>210</v>
      </c>
      <c r="F409" s="167" t="s">
        <v>128</v>
      </c>
      <c r="G409" s="79">
        <v>2000000</v>
      </c>
    </row>
    <row r="410" spans="1:7" ht="25.5">
      <c r="A410" s="409" t="s">
        <v>65</v>
      </c>
      <c r="B410" s="311" t="s">
        <v>37</v>
      </c>
      <c r="C410" s="75" t="s">
        <v>40</v>
      </c>
      <c r="D410" s="95"/>
      <c r="E410" s="76"/>
      <c r="F410" s="158"/>
      <c r="G410" s="112">
        <f>G411</f>
        <v>8167000</v>
      </c>
    </row>
    <row r="411" spans="1:7" ht="25.5">
      <c r="A411" s="375" t="s">
        <v>66</v>
      </c>
      <c r="B411" s="125" t="s">
        <v>37</v>
      </c>
      <c r="C411" s="74" t="s">
        <v>40</v>
      </c>
      <c r="D411" s="165" t="s">
        <v>2</v>
      </c>
      <c r="E411" s="15"/>
      <c r="F411" s="190"/>
      <c r="G411" s="19">
        <f>G412+G414</f>
        <v>8167000</v>
      </c>
    </row>
    <row r="412" spans="1:7" ht="12.75">
      <c r="A412" s="412" t="s">
        <v>46</v>
      </c>
      <c r="B412" s="125" t="s">
        <v>37</v>
      </c>
      <c r="C412" s="70" t="s">
        <v>40</v>
      </c>
      <c r="D412" s="70" t="s">
        <v>2</v>
      </c>
      <c r="E412" s="72" t="s">
        <v>211</v>
      </c>
      <c r="F412" s="191"/>
      <c r="G412" s="32">
        <f>G413</f>
        <v>2834000</v>
      </c>
    </row>
    <row r="413" spans="1:7" ht="12.75">
      <c r="A413" s="413" t="s">
        <v>129</v>
      </c>
      <c r="B413" s="125" t="s">
        <v>37</v>
      </c>
      <c r="C413" s="6" t="s">
        <v>40</v>
      </c>
      <c r="D413" s="88" t="s">
        <v>2</v>
      </c>
      <c r="E413" s="16" t="s">
        <v>211</v>
      </c>
      <c r="F413" s="30" t="s">
        <v>130</v>
      </c>
      <c r="G413" s="23">
        <v>2834000</v>
      </c>
    </row>
    <row r="414" spans="1:7" ht="25.5">
      <c r="A414" s="414" t="s">
        <v>45</v>
      </c>
      <c r="B414" s="125" t="s">
        <v>37</v>
      </c>
      <c r="C414" s="70" t="s">
        <v>40</v>
      </c>
      <c r="D414" s="70" t="s">
        <v>2</v>
      </c>
      <c r="E414" s="72" t="s">
        <v>212</v>
      </c>
      <c r="F414" s="191"/>
      <c r="G414" s="32">
        <f>G415</f>
        <v>5333000</v>
      </c>
    </row>
    <row r="415" spans="1:7" ht="13.5" thickBot="1">
      <c r="A415" s="415" t="s">
        <v>129</v>
      </c>
      <c r="B415" s="125" t="s">
        <v>37</v>
      </c>
      <c r="C415" s="66" t="s">
        <v>40</v>
      </c>
      <c r="D415" s="88" t="s">
        <v>2</v>
      </c>
      <c r="E415" s="16" t="s">
        <v>212</v>
      </c>
      <c r="F415" s="30" t="s">
        <v>130</v>
      </c>
      <c r="G415" s="23">
        <v>5333000</v>
      </c>
    </row>
    <row r="416" spans="1:7" ht="16.5" thickBot="1">
      <c r="A416" s="416" t="s">
        <v>19</v>
      </c>
      <c r="B416" s="311" t="s">
        <v>37</v>
      </c>
      <c r="C416" s="227"/>
      <c r="D416" s="228"/>
      <c r="E416" s="83"/>
      <c r="F416" s="229"/>
      <c r="G416" s="230">
        <f>G14+G83+G87+G93+G110+G161+G289+G334+G338+G390+G402+G406+G410</f>
        <v>421991000</v>
      </c>
    </row>
    <row r="417" ht="12.75">
      <c r="A417" s="417"/>
    </row>
    <row r="418" ht="12.75">
      <c r="A418" s="417"/>
    </row>
    <row r="419" ht="12.75">
      <c r="A419" s="417"/>
    </row>
    <row r="420" ht="12.75">
      <c r="A420" s="417"/>
    </row>
    <row r="421" ht="12.75">
      <c r="A421" s="417"/>
    </row>
    <row r="422" ht="12.75">
      <c r="A422" s="417"/>
    </row>
    <row r="423" ht="12.75">
      <c r="A423" s="417"/>
    </row>
    <row r="424" ht="12.75">
      <c r="A424" s="417"/>
    </row>
    <row r="425" ht="12.75">
      <c r="A425" s="417"/>
    </row>
    <row r="426" ht="12.75">
      <c r="A426" s="417"/>
    </row>
    <row r="427" ht="12.75">
      <c r="A427" s="348"/>
    </row>
    <row r="428" ht="12.75">
      <c r="A428" s="348"/>
    </row>
    <row r="429" ht="12.75">
      <c r="A429" s="348"/>
    </row>
    <row r="430" ht="12.75">
      <c r="A430" s="348"/>
    </row>
  </sheetData>
  <sheetProtection/>
  <mergeCells count="8"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874015748031497" right="0.2362204724409449" top="0.3937007874015748" bottom="0.2362204724409449" header="0.36" footer="0.1968503937007874"/>
  <pageSetup fitToHeight="2" horizontalDpi="600" verticalDpi="600" orientation="portrait" paperSize="9" scale="69" r:id="rId1"/>
  <rowBreaks count="3" manualBreakCount="3">
    <brk id="47" max="6" man="1"/>
    <brk id="91" max="6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31"/>
  <sheetViews>
    <sheetView tabSelected="1" workbookViewId="0" topLeftCell="A148">
      <selection activeCell="D427" sqref="D427:D428"/>
    </sheetView>
  </sheetViews>
  <sheetFormatPr defaultColWidth="9.00390625" defaultRowHeight="12.75"/>
  <cols>
    <col min="1" max="1" width="74.253906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</cols>
  <sheetData>
    <row r="1" ht="12.75">
      <c r="D1" s="5" t="s">
        <v>272</v>
      </c>
    </row>
    <row r="2" ht="12.75">
      <c r="C2" s="5" t="s">
        <v>55</v>
      </c>
    </row>
    <row r="3" ht="12.75">
      <c r="D3" s="5" t="s">
        <v>54</v>
      </c>
    </row>
    <row r="4" ht="12.75" customHeight="1">
      <c r="F4" s="5"/>
    </row>
    <row r="5" spans="1:6" ht="59.25" customHeight="1">
      <c r="A5" s="341" t="s">
        <v>276</v>
      </c>
      <c r="B5" s="341"/>
      <c r="C5" s="341"/>
      <c r="D5" s="341"/>
      <c r="E5" s="341"/>
      <c r="F5" s="104"/>
    </row>
    <row r="6" spans="1:6" ht="13.5" thickBot="1">
      <c r="A6" s="1"/>
      <c r="B6" s="2"/>
      <c r="C6" s="2"/>
      <c r="D6" s="4"/>
      <c r="E6" s="4"/>
      <c r="F6" s="3" t="s">
        <v>56</v>
      </c>
    </row>
    <row r="7" spans="1:6" ht="12.75" customHeight="1">
      <c r="A7" s="324" t="s">
        <v>0</v>
      </c>
      <c r="B7" s="328" t="s">
        <v>1</v>
      </c>
      <c r="C7" s="330" t="s">
        <v>10</v>
      </c>
      <c r="D7" s="332" t="s">
        <v>20</v>
      </c>
      <c r="E7" s="335" t="s">
        <v>21</v>
      </c>
      <c r="F7" s="337" t="s">
        <v>290</v>
      </c>
    </row>
    <row r="8" spans="1:6" ht="12.75">
      <c r="A8" s="325"/>
      <c r="B8" s="329"/>
      <c r="C8" s="331"/>
      <c r="D8" s="333"/>
      <c r="E8" s="336"/>
      <c r="F8" s="338"/>
    </row>
    <row r="9" spans="1:6" ht="12.75">
      <c r="A9" s="325"/>
      <c r="B9" s="329"/>
      <c r="C9" s="331"/>
      <c r="D9" s="333"/>
      <c r="E9" s="336"/>
      <c r="F9" s="338"/>
    </row>
    <row r="10" spans="1:6" ht="12.75">
      <c r="A10" s="325"/>
      <c r="B10" s="329"/>
      <c r="C10" s="331"/>
      <c r="D10" s="333"/>
      <c r="E10" s="336"/>
      <c r="F10" s="338"/>
    </row>
    <row r="11" spans="1:6" ht="12.75">
      <c r="A11" s="325"/>
      <c r="B11" s="329"/>
      <c r="C11" s="331"/>
      <c r="D11" s="333"/>
      <c r="E11" s="336"/>
      <c r="F11" s="338"/>
    </row>
    <row r="12" spans="1:6" ht="13.5" thickBot="1">
      <c r="A12" s="345"/>
      <c r="B12" s="342"/>
      <c r="C12" s="343"/>
      <c r="D12" s="334"/>
      <c r="E12" s="344"/>
      <c r="F12" s="340"/>
    </row>
    <row r="13" spans="1:6" ht="15.75">
      <c r="A13" s="129" t="s">
        <v>16</v>
      </c>
      <c r="B13" s="128" t="s">
        <v>2</v>
      </c>
      <c r="C13" s="155"/>
      <c r="D13" s="128"/>
      <c r="E13" s="166"/>
      <c r="F13" s="20">
        <f>F14+F18+F56+F59</f>
        <v>26440206.38</v>
      </c>
    </row>
    <row r="14" spans="1:6" ht="37.5" customHeight="1">
      <c r="A14" s="51" t="s">
        <v>41</v>
      </c>
      <c r="B14" s="36" t="s">
        <v>2</v>
      </c>
      <c r="C14" s="90" t="s">
        <v>11</v>
      </c>
      <c r="D14" s="7"/>
      <c r="E14" s="159"/>
      <c r="F14" s="19">
        <f>F15</f>
        <v>364500</v>
      </c>
    </row>
    <row r="15" spans="1:6" ht="15.75" customHeight="1">
      <c r="A15" s="213" t="s">
        <v>133</v>
      </c>
      <c r="B15" s="212" t="s">
        <v>2</v>
      </c>
      <c r="C15" s="209" t="s">
        <v>11</v>
      </c>
      <c r="D15" s="200" t="s">
        <v>85</v>
      </c>
      <c r="E15" s="210"/>
      <c r="F15" s="211">
        <f>F16+F17</f>
        <v>364500</v>
      </c>
    </row>
    <row r="16" spans="1:6" ht="42.75" customHeight="1">
      <c r="A16" s="78" t="s">
        <v>274</v>
      </c>
      <c r="B16" s="37" t="s">
        <v>2</v>
      </c>
      <c r="C16" s="67" t="s">
        <v>11</v>
      </c>
      <c r="D16" s="8" t="s">
        <v>85</v>
      </c>
      <c r="E16" s="167" t="s">
        <v>273</v>
      </c>
      <c r="F16" s="18">
        <v>230000</v>
      </c>
    </row>
    <row r="17" spans="1:6" ht="24" customHeight="1">
      <c r="A17" s="78" t="s">
        <v>87</v>
      </c>
      <c r="B17" s="37" t="s">
        <v>2</v>
      </c>
      <c r="C17" s="67" t="s">
        <v>11</v>
      </c>
      <c r="D17" s="8" t="s">
        <v>85</v>
      </c>
      <c r="E17" s="167" t="s">
        <v>89</v>
      </c>
      <c r="F17" s="18">
        <v>134500</v>
      </c>
    </row>
    <row r="18" spans="1:6" ht="29.25" customHeight="1">
      <c r="A18" s="27" t="s">
        <v>31</v>
      </c>
      <c r="B18" s="36" t="s">
        <v>2</v>
      </c>
      <c r="C18" s="90" t="s">
        <v>12</v>
      </c>
      <c r="D18" s="7"/>
      <c r="E18" s="159"/>
      <c r="F18" s="19">
        <f>F19+F25+F27+F31+F34+F37+F42+F45+F47+F49+F51+F54</f>
        <v>19033774.04</v>
      </c>
    </row>
    <row r="19" spans="1:6" ht="28.5" customHeight="1">
      <c r="A19" s="207" t="s">
        <v>94</v>
      </c>
      <c r="B19" s="212" t="s">
        <v>2</v>
      </c>
      <c r="C19" s="209" t="s">
        <v>12</v>
      </c>
      <c r="D19" s="200" t="s">
        <v>223</v>
      </c>
      <c r="E19" s="210"/>
      <c r="F19" s="211">
        <f>SUM(F20:F24)</f>
        <v>16593774.040000001</v>
      </c>
    </row>
    <row r="20" spans="1:6" ht="35.25" customHeight="1">
      <c r="A20" s="78" t="s">
        <v>90</v>
      </c>
      <c r="B20" s="37" t="s">
        <v>2</v>
      </c>
      <c r="C20" s="67" t="s">
        <v>12</v>
      </c>
      <c r="D20" s="8" t="s">
        <v>223</v>
      </c>
      <c r="E20" s="167" t="s">
        <v>91</v>
      </c>
      <c r="F20" s="18">
        <v>13637696.42</v>
      </c>
    </row>
    <row r="21" spans="1:6" ht="13.5" customHeight="1">
      <c r="A21" s="78" t="s">
        <v>95</v>
      </c>
      <c r="B21" s="37" t="s">
        <v>96</v>
      </c>
      <c r="C21" s="67" t="s">
        <v>12</v>
      </c>
      <c r="D21" s="8" t="s">
        <v>223</v>
      </c>
      <c r="E21" s="167" t="s">
        <v>97</v>
      </c>
      <c r="F21" s="18">
        <v>178000</v>
      </c>
    </row>
    <row r="22" spans="1:6" ht="27.75" customHeight="1">
      <c r="A22" s="78" t="s">
        <v>86</v>
      </c>
      <c r="B22" s="37" t="s">
        <v>96</v>
      </c>
      <c r="C22" s="67" t="s">
        <v>12</v>
      </c>
      <c r="D22" s="8" t="s">
        <v>223</v>
      </c>
      <c r="E22" s="167" t="s">
        <v>88</v>
      </c>
      <c r="F22" s="18">
        <v>121450</v>
      </c>
    </row>
    <row r="23" spans="1:6" ht="20.25" customHeight="1">
      <c r="A23" s="78" t="s">
        <v>87</v>
      </c>
      <c r="B23" s="37" t="s">
        <v>2</v>
      </c>
      <c r="C23" s="67" t="s">
        <v>12</v>
      </c>
      <c r="D23" s="8" t="s">
        <v>223</v>
      </c>
      <c r="E23" s="167" t="s">
        <v>89</v>
      </c>
      <c r="F23" s="18">
        <v>1456724.04</v>
      </c>
    </row>
    <row r="24" spans="1:6" ht="27" customHeight="1">
      <c r="A24" s="12" t="s">
        <v>122</v>
      </c>
      <c r="B24" s="37" t="s">
        <v>2</v>
      </c>
      <c r="C24" s="67" t="s">
        <v>12</v>
      </c>
      <c r="D24" s="8" t="s">
        <v>223</v>
      </c>
      <c r="E24" s="167" t="s">
        <v>123</v>
      </c>
      <c r="F24" s="18">
        <v>1199903.58</v>
      </c>
    </row>
    <row r="25" spans="1:6" ht="27" customHeight="1">
      <c r="A25" s="206" t="s">
        <v>38</v>
      </c>
      <c r="B25" s="38" t="s">
        <v>2</v>
      </c>
      <c r="C25" s="69" t="s">
        <v>12</v>
      </c>
      <c r="D25" s="200" t="s">
        <v>224</v>
      </c>
      <c r="E25" s="160"/>
      <c r="F25" s="32">
        <f>F26</f>
        <v>1300000</v>
      </c>
    </row>
    <row r="26" spans="1:6" ht="29.25" customHeight="1">
      <c r="A26" s="78" t="s">
        <v>90</v>
      </c>
      <c r="B26" s="62" t="s">
        <v>2</v>
      </c>
      <c r="C26" s="67" t="s">
        <v>12</v>
      </c>
      <c r="D26" s="8" t="s">
        <v>224</v>
      </c>
      <c r="E26" s="167" t="s">
        <v>91</v>
      </c>
      <c r="F26" s="18">
        <v>1300000</v>
      </c>
    </row>
    <row r="27" spans="1:6" ht="30" customHeight="1">
      <c r="A27" s="77" t="s">
        <v>57</v>
      </c>
      <c r="B27" s="38" t="s">
        <v>2</v>
      </c>
      <c r="C27" s="69" t="s">
        <v>12</v>
      </c>
      <c r="D27" s="31" t="s">
        <v>225</v>
      </c>
      <c r="E27" s="160"/>
      <c r="F27" s="32">
        <f>SUM(F28:F30)</f>
        <v>331000</v>
      </c>
    </row>
    <row r="28" spans="1:6" ht="29.25" customHeight="1">
      <c r="A28" s="78" t="s">
        <v>90</v>
      </c>
      <c r="B28" s="37" t="s">
        <v>2</v>
      </c>
      <c r="C28" s="67" t="s">
        <v>12</v>
      </c>
      <c r="D28" s="8" t="s">
        <v>225</v>
      </c>
      <c r="E28" s="167" t="s">
        <v>91</v>
      </c>
      <c r="F28" s="18">
        <v>255000</v>
      </c>
    </row>
    <row r="29" spans="1:6" ht="18.75" customHeight="1">
      <c r="A29" s="78" t="s">
        <v>95</v>
      </c>
      <c r="B29" s="37" t="s">
        <v>2</v>
      </c>
      <c r="C29" s="67" t="s">
        <v>12</v>
      </c>
      <c r="D29" s="8" t="s">
        <v>225</v>
      </c>
      <c r="E29" s="167" t="s">
        <v>97</v>
      </c>
      <c r="F29" s="18">
        <v>15000</v>
      </c>
    </row>
    <row r="30" spans="1:6" ht="22.5" customHeight="1">
      <c r="A30" s="78" t="s">
        <v>87</v>
      </c>
      <c r="B30" s="37" t="s">
        <v>2</v>
      </c>
      <c r="C30" s="67" t="s">
        <v>12</v>
      </c>
      <c r="D30" s="8" t="s">
        <v>225</v>
      </c>
      <c r="E30" s="167" t="s">
        <v>89</v>
      </c>
      <c r="F30" s="18">
        <v>61000</v>
      </c>
    </row>
    <row r="31" spans="1:6" ht="24.75" customHeight="1">
      <c r="A31" s="54" t="s">
        <v>43</v>
      </c>
      <c r="B31" s="38" t="s">
        <v>2</v>
      </c>
      <c r="C31" s="69" t="s">
        <v>12</v>
      </c>
      <c r="D31" s="31" t="s">
        <v>226</v>
      </c>
      <c r="E31" s="160"/>
      <c r="F31" s="32">
        <f>F32+F33</f>
        <v>68000</v>
      </c>
    </row>
    <row r="32" spans="1:6" ht="29.25" customHeight="1">
      <c r="A32" s="78" t="s">
        <v>90</v>
      </c>
      <c r="B32" s="37" t="s">
        <v>2</v>
      </c>
      <c r="C32" s="67" t="s">
        <v>12</v>
      </c>
      <c r="D32" s="8" t="s">
        <v>226</v>
      </c>
      <c r="E32" s="167" t="s">
        <v>91</v>
      </c>
      <c r="F32" s="18">
        <v>64000</v>
      </c>
    </row>
    <row r="33" spans="1:6" ht="21" customHeight="1">
      <c r="A33" s="78" t="s">
        <v>87</v>
      </c>
      <c r="B33" s="37" t="s">
        <v>2</v>
      </c>
      <c r="C33" s="67" t="s">
        <v>12</v>
      </c>
      <c r="D33" s="8" t="s">
        <v>226</v>
      </c>
      <c r="E33" s="167" t="s">
        <v>89</v>
      </c>
      <c r="F33" s="18">
        <v>4000</v>
      </c>
    </row>
    <row r="34" spans="1:6" ht="18" customHeight="1">
      <c r="A34" s="53" t="s">
        <v>58</v>
      </c>
      <c r="B34" s="38" t="s">
        <v>2</v>
      </c>
      <c r="C34" s="69" t="s">
        <v>12</v>
      </c>
      <c r="D34" s="31" t="s">
        <v>227</v>
      </c>
      <c r="E34" s="160"/>
      <c r="F34" s="32">
        <f>F35+F36</f>
        <v>80000</v>
      </c>
    </row>
    <row r="35" spans="1:6" ht="31.5" customHeight="1">
      <c r="A35" s="78" t="s">
        <v>90</v>
      </c>
      <c r="B35" s="37" t="s">
        <v>2</v>
      </c>
      <c r="C35" s="67" t="s">
        <v>12</v>
      </c>
      <c r="D35" s="8" t="s">
        <v>227</v>
      </c>
      <c r="E35" s="167" t="s">
        <v>91</v>
      </c>
      <c r="F35" s="18">
        <v>73700</v>
      </c>
    </row>
    <row r="36" spans="1:6" ht="24" customHeight="1">
      <c r="A36" s="78" t="s">
        <v>87</v>
      </c>
      <c r="B36" s="37" t="s">
        <v>2</v>
      </c>
      <c r="C36" s="67" t="s">
        <v>12</v>
      </c>
      <c r="D36" s="8" t="s">
        <v>227</v>
      </c>
      <c r="E36" s="167" t="s">
        <v>89</v>
      </c>
      <c r="F36" s="18">
        <v>6300</v>
      </c>
    </row>
    <row r="37" spans="1:6" ht="44.25" customHeight="1">
      <c r="A37" s="147" t="s">
        <v>81</v>
      </c>
      <c r="B37" s="148" t="s">
        <v>2</v>
      </c>
      <c r="C37" s="156" t="s">
        <v>12</v>
      </c>
      <c r="D37" s="143" t="s">
        <v>228</v>
      </c>
      <c r="E37" s="168"/>
      <c r="F37" s="32">
        <f>SUM(F38:F41)</f>
        <v>338000</v>
      </c>
    </row>
    <row r="38" spans="1:6" ht="27" customHeight="1">
      <c r="A38" s="78" t="s">
        <v>90</v>
      </c>
      <c r="B38" s="37" t="s">
        <v>2</v>
      </c>
      <c r="C38" s="67" t="s">
        <v>12</v>
      </c>
      <c r="D38" s="8" t="s">
        <v>228</v>
      </c>
      <c r="E38" s="167" t="s">
        <v>91</v>
      </c>
      <c r="F38" s="18">
        <v>255000</v>
      </c>
    </row>
    <row r="39" spans="1:6" ht="18" customHeight="1">
      <c r="A39" s="78" t="s">
        <v>95</v>
      </c>
      <c r="B39" s="37" t="s">
        <v>2</v>
      </c>
      <c r="C39" s="67" t="s">
        <v>12</v>
      </c>
      <c r="D39" s="8" t="s">
        <v>228</v>
      </c>
      <c r="E39" s="167" t="s">
        <v>97</v>
      </c>
      <c r="F39" s="18">
        <v>13880.4</v>
      </c>
    </row>
    <row r="40" spans="1:6" ht="18.75" customHeight="1">
      <c r="A40" s="78" t="s">
        <v>87</v>
      </c>
      <c r="B40" s="37" t="s">
        <v>2</v>
      </c>
      <c r="C40" s="67" t="s">
        <v>12</v>
      </c>
      <c r="D40" s="8" t="s">
        <v>228</v>
      </c>
      <c r="E40" s="167" t="s">
        <v>89</v>
      </c>
      <c r="F40" s="18">
        <v>59119.6</v>
      </c>
    </row>
    <row r="41" spans="1:6" ht="40.5" customHeight="1">
      <c r="A41" s="78" t="s">
        <v>98</v>
      </c>
      <c r="B41" s="37" t="s">
        <v>2</v>
      </c>
      <c r="C41" s="67" t="s">
        <v>12</v>
      </c>
      <c r="D41" s="8" t="s">
        <v>228</v>
      </c>
      <c r="E41" s="167" t="s">
        <v>76</v>
      </c>
      <c r="F41" s="18">
        <v>10000</v>
      </c>
    </row>
    <row r="42" spans="1:6" ht="29.25" customHeight="1">
      <c r="A42" s="207" t="s">
        <v>279</v>
      </c>
      <c r="B42" s="212" t="s">
        <v>2</v>
      </c>
      <c r="C42" s="209" t="s">
        <v>12</v>
      </c>
      <c r="D42" s="200" t="s">
        <v>229</v>
      </c>
      <c r="E42" s="210"/>
      <c r="F42" s="211">
        <f>F43+F44</f>
        <v>50000</v>
      </c>
    </row>
    <row r="43" spans="1:6" ht="29.25" customHeight="1">
      <c r="A43" s="78" t="s">
        <v>90</v>
      </c>
      <c r="B43" s="37" t="s">
        <v>2</v>
      </c>
      <c r="C43" s="67" t="s">
        <v>12</v>
      </c>
      <c r="D43" s="8" t="s">
        <v>229</v>
      </c>
      <c r="E43" s="167" t="s">
        <v>91</v>
      </c>
      <c r="F43" s="18">
        <v>47740.33</v>
      </c>
    </row>
    <row r="44" spans="1:6" ht="25.5" customHeight="1">
      <c r="A44" s="78" t="s">
        <v>87</v>
      </c>
      <c r="B44" s="37" t="s">
        <v>2</v>
      </c>
      <c r="C44" s="67" t="s">
        <v>12</v>
      </c>
      <c r="D44" s="8" t="s">
        <v>229</v>
      </c>
      <c r="E44" s="167" t="s">
        <v>89</v>
      </c>
      <c r="F44" s="18">
        <v>2259.67</v>
      </c>
    </row>
    <row r="45" spans="1:6" ht="18" customHeight="1">
      <c r="A45" s="207" t="s">
        <v>92</v>
      </c>
      <c r="B45" s="212" t="s">
        <v>2</v>
      </c>
      <c r="C45" s="209" t="s">
        <v>12</v>
      </c>
      <c r="D45" s="200" t="s">
        <v>230</v>
      </c>
      <c r="E45" s="210"/>
      <c r="F45" s="211">
        <f>F46</f>
        <v>180000</v>
      </c>
    </row>
    <row r="46" spans="1:6" ht="48" customHeight="1">
      <c r="A46" s="78" t="s">
        <v>87</v>
      </c>
      <c r="B46" s="37" t="s">
        <v>2</v>
      </c>
      <c r="C46" s="67" t="s">
        <v>12</v>
      </c>
      <c r="D46" s="8" t="s">
        <v>230</v>
      </c>
      <c r="E46" s="167" t="s">
        <v>89</v>
      </c>
      <c r="F46" s="18">
        <v>180000</v>
      </c>
    </row>
    <row r="47" spans="1:6" ht="30.75" customHeight="1">
      <c r="A47" s="207" t="s">
        <v>337</v>
      </c>
      <c r="B47" s="208" t="s">
        <v>2</v>
      </c>
      <c r="C47" s="209" t="s">
        <v>12</v>
      </c>
      <c r="D47" s="200" t="s">
        <v>231</v>
      </c>
      <c r="E47" s="210"/>
      <c r="F47" s="211">
        <f>F48</f>
        <v>5000</v>
      </c>
    </row>
    <row r="48" spans="1:6" ht="28.5" customHeight="1">
      <c r="A48" s="78" t="s">
        <v>87</v>
      </c>
      <c r="B48" s="37" t="s">
        <v>2</v>
      </c>
      <c r="C48" s="67" t="s">
        <v>12</v>
      </c>
      <c r="D48" s="8" t="s">
        <v>231</v>
      </c>
      <c r="E48" s="167" t="s">
        <v>89</v>
      </c>
      <c r="F48" s="18">
        <v>5000</v>
      </c>
    </row>
    <row r="49" spans="1:6" ht="29.25" customHeight="1">
      <c r="A49" s="131" t="s">
        <v>99</v>
      </c>
      <c r="B49" s="144" t="s">
        <v>2</v>
      </c>
      <c r="C49" s="145" t="s">
        <v>12</v>
      </c>
      <c r="D49" s="31" t="s">
        <v>232</v>
      </c>
      <c r="E49" s="169"/>
      <c r="F49" s="146">
        <f>F50</f>
        <v>11000</v>
      </c>
    </row>
    <row r="50" spans="1:6" ht="27" customHeight="1">
      <c r="A50" s="78" t="s">
        <v>87</v>
      </c>
      <c r="B50" s="37" t="s">
        <v>2</v>
      </c>
      <c r="C50" s="67" t="s">
        <v>12</v>
      </c>
      <c r="D50" s="8" t="s">
        <v>232</v>
      </c>
      <c r="E50" s="167" t="s">
        <v>89</v>
      </c>
      <c r="F50" s="18">
        <v>11000</v>
      </c>
    </row>
    <row r="51" spans="1:6" ht="24" customHeight="1">
      <c r="A51" s="131" t="s">
        <v>100</v>
      </c>
      <c r="B51" s="61" t="s">
        <v>2</v>
      </c>
      <c r="C51" s="69" t="s">
        <v>12</v>
      </c>
      <c r="D51" s="31" t="s">
        <v>233</v>
      </c>
      <c r="E51" s="160"/>
      <c r="F51" s="32">
        <f>SUM(F52:F53)</f>
        <v>66000</v>
      </c>
    </row>
    <row r="52" spans="1:6" ht="25.5" customHeight="1">
      <c r="A52" s="78" t="s">
        <v>90</v>
      </c>
      <c r="B52" s="37" t="s">
        <v>2</v>
      </c>
      <c r="C52" s="67" t="s">
        <v>12</v>
      </c>
      <c r="D52" s="8" t="s">
        <v>233</v>
      </c>
      <c r="E52" s="167" t="s">
        <v>91</v>
      </c>
      <c r="F52" s="18">
        <v>48000</v>
      </c>
    </row>
    <row r="53" spans="1:6" ht="27" customHeight="1">
      <c r="A53" s="78" t="s">
        <v>87</v>
      </c>
      <c r="B53" s="37" t="s">
        <v>2</v>
      </c>
      <c r="C53" s="67" t="s">
        <v>12</v>
      </c>
      <c r="D53" s="8" t="s">
        <v>233</v>
      </c>
      <c r="E53" s="167" t="s">
        <v>89</v>
      </c>
      <c r="F53" s="18">
        <v>18000</v>
      </c>
    </row>
    <row r="54" spans="1:6" ht="24" customHeight="1">
      <c r="A54" s="131" t="s">
        <v>101</v>
      </c>
      <c r="B54" s="61" t="s">
        <v>2</v>
      </c>
      <c r="C54" s="69" t="s">
        <v>12</v>
      </c>
      <c r="D54" s="31" t="s">
        <v>234</v>
      </c>
      <c r="E54" s="160"/>
      <c r="F54" s="32">
        <f>F55</f>
        <v>11000</v>
      </c>
    </row>
    <row r="55" spans="1:6" ht="17.25" customHeight="1">
      <c r="A55" s="78" t="s">
        <v>87</v>
      </c>
      <c r="B55" s="62" t="s">
        <v>2</v>
      </c>
      <c r="C55" s="67" t="s">
        <v>12</v>
      </c>
      <c r="D55" s="8" t="s">
        <v>234</v>
      </c>
      <c r="E55" s="167" t="s">
        <v>89</v>
      </c>
      <c r="F55" s="18">
        <v>11000</v>
      </c>
    </row>
    <row r="56" spans="1:6" ht="16.5" customHeight="1">
      <c r="A56" s="91" t="s">
        <v>47</v>
      </c>
      <c r="B56" s="36" t="s">
        <v>2</v>
      </c>
      <c r="C56" s="90" t="s">
        <v>34</v>
      </c>
      <c r="D56" s="7"/>
      <c r="E56" s="159"/>
      <c r="F56" s="19">
        <f>F57</f>
        <v>69933</v>
      </c>
    </row>
    <row r="57" spans="1:6" ht="15.75" customHeight="1">
      <c r="A57" s="267" t="s">
        <v>48</v>
      </c>
      <c r="B57" s="38" t="s">
        <v>2</v>
      </c>
      <c r="C57" s="69" t="s">
        <v>34</v>
      </c>
      <c r="D57" s="31" t="s">
        <v>102</v>
      </c>
      <c r="E57" s="160"/>
      <c r="F57" s="32">
        <f>F58</f>
        <v>69933</v>
      </c>
    </row>
    <row r="58" spans="1:6" ht="17.25" customHeight="1">
      <c r="A58" s="92" t="s">
        <v>103</v>
      </c>
      <c r="B58" s="80" t="s">
        <v>2</v>
      </c>
      <c r="C58" s="93" t="s">
        <v>34</v>
      </c>
      <c r="D58" s="8" t="s">
        <v>102</v>
      </c>
      <c r="E58" s="170" t="s">
        <v>79</v>
      </c>
      <c r="F58" s="18">
        <v>69933</v>
      </c>
    </row>
    <row r="59" spans="1:6" ht="32.25" customHeight="1">
      <c r="A59" s="27" t="s">
        <v>17</v>
      </c>
      <c r="B59" s="36" t="s">
        <v>2</v>
      </c>
      <c r="C59" s="90" t="s">
        <v>52</v>
      </c>
      <c r="D59" s="7" t="s">
        <v>292</v>
      </c>
      <c r="E59" s="159"/>
      <c r="F59" s="19">
        <f>F60+F62+F64+F66+F73+F81</f>
        <v>6971999.340000001</v>
      </c>
    </row>
    <row r="60" spans="1:6" ht="16.5" customHeight="1">
      <c r="A60" s="268" t="s">
        <v>291</v>
      </c>
      <c r="B60" s="208" t="s">
        <v>2</v>
      </c>
      <c r="C60" s="209" t="s">
        <v>52</v>
      </c>
      <c r="D60" s="200" t="s">
        <v>336</v>
      </c>
      <c r="E60" s="210"/>
      <c r="F60" s="211">
        <f>F61</f>
        <v>50000</v>
      </c>
    </row>
    <row r="61" spans="1:6" ht="33" customHeight="1">
      <c r="A61" s="269" t="s">
        <v>305</v>
      </c>
      <c r="B61" s="62" t="s">
        <v>96</v>
      </c>
      <c r="C61" s="67" t="s">
        <v>52</v>
      </c>
      <c r="D61" s="8" t="s">
        <v>336</v>
      </c>
      <c r="E61" s="167" t="s">
        <v>137</v>
      </c>
      <c r="F61" s="18">
        <v>50000</v>
      </c>
    </row>
    <row r="62" spans="1:6" ht="28.5" customHeight="1">
      <c r="A62" s="268" t="s">
        <v>340</v>
      </c>
      <c r="B62" s="208" t="s">
        <v>2</v>
      </c>
      <c r="C62" s="209" t="s">
        <v>52</v>
      </c>
      <c r="D62" s="31" t="s">
        <v>352</v>
      </c>
      <c r="E62" s="210"/>
      <c r="F62" s="211">
        <f>F63</f>
        <v>611697</v>
      </c>
    </row>
    <row r="63" spans="1:6" ht="27" customHeight="1">
      <c r="A63" s="290" t="s">
        <v>293</v>
      </c>
      <c r="B63" s="62" t="s">
        <v>96</v>
      </c>
      <c r="C63" s="67" t="s">
        <v>52</v>
      </c>
      <c r="D63" s="8" t="s">
        <v>352</v>
      </c>
      <c r="E63" s="167" t="s">
        <v>137</v>
      </c>
      <c r="F63" s="18">
        <v>611697</v>
      </c>
    </row>
    <row r="64" spans="1:6" ht="28.5" customHeight="1">
      <c r="A64" s="268" t="s">
        <v>340</v>
      </c>
      <c r="B64" s="208" t="s">
        <v>2</v>
      </c>
      <c r="C64" s="209" t="s">
        <v>52</v>
      </c>
      <c r="D64" s="200" t="s">
        <v>341</v>
      </c>
      <c r="E64" s="210"/>
      <c r="F64" s="211">
        <f>F65</f>
        <v>0</v>
      </c>
    </row>
    <row r="65" spans="1:6" ht="30.75" customHeight="1">
      <c r="A65" s="290" t="s">
        <v>293</v>
      </c>
      <c r="B65" s="62" t="s">
        <v>96</v>
      </c>
      <c r="C65" s="67" t="s">
        <v>52</v>
      </c>
      <c r="D65" s="8" t="s">
        <v>341</v>
      </c>
      <c r="E65" s="167" t="s">
        <v>137</v>
      </c>
      <c r="F65" s="18"/>
    </row>
    <row r="66" spans="1:6" ht="46.5" customHeight="1">
      <c r="A66" s="207" t="s">
        <v>134</v>
      </c>
      <c r="B66" s="212" t="s">
        <v>2</v>
      </c>
      <c r="C66" s="209" t="s">
        <v>52</v>
      </c>
      <c r="D66" s="200" t="s">
        <v>235</v>
      </c>
      <c r="E66" s="210"/>
      <c r="F66" s="211">
        <f>SUM(F67:F72)</f>
        <v>649319</v>
      </c>
    </row>
    <row r="67" spans="1:6" ht="44.25" customHeight="1">
      <c r="A67" s="78" t="s">
        <v>278</v>
      </c>
      <c r="B67" s="37" t="s">
        <v>96</v>
      </c>
      <c r="C67" s="67" t="s">
        <v>52</v>
      </c>
      <c r="D67" s="8" t="s">
        <v>235</v>
      </c>
      <c r="E67" s="167" t="s">
        <v>273</v>
      </c>
      <c r="F67" s="18">
        <v>196000</v>
      </c>
    </row>
    <row r="68" spans="1:6" ht="70.5" customHeight="1">
      <c r="A68" s="78" t="s">
        <v>87</v>
      </c>
      <c r="B68" s="37" t="s">
        <v>2</v>
      </c>
      <c r="C68" s="67" t="s">
        <v>52</v>
      </c>
      <c r="D68" s="8" t="s">
        <v>235</v>
      </c>
      <c r="E68" s="167" t="s">
        <v>89</v>
      </c>
      <c r="F68" s="18">
        <v>239969</v>
      </c>
    </row>
    <row r="69" spans="1:6" ht="69.75" customHeight="1">
      <c r="A69" s="321" t="s">
        <v>109</v>
      </c>
      <c r="B69" s="37" t="s">
        <v>2</v>
      </c>
      <c r="C69" s="67" t="s">
        <v>52</v>
      </c>
      <c r="D69" s="8" t="s">
        <v>235</v>
      </c>
      <c r="E69" s="167" t="s">
        <v>105</v>
      </c>
      <c r="F69" s="18">
        <v>32350</v>
      </c>
    </row>
    <row r="70" spans="1:6" ht="16.5" customHeight="1">
      <c r="A70" s="78" t="s">
        <v>104</v>
      </c>
      <c r="B70" s="37" t="s">
        <v>2</v>
      </c>
      <c r="C70" s="67" t="s">
        <v>52</v>
      </c>
      <c r="D70" s="8" t="s">
        <v>235</v>
      </c>
      <c r="E70" s="167" t="s">
        <v>107</v>
      </c>
      <c r="F70" s="18">
        <v>142500</v>
      </c>
    </row>
    <row r="71" spans="1:6" ht="16.5" customHeight="1">
      <c r="A71" s="78" t="s">
        <v>106</v>
      </c>
      <c r="B71" s="37" t="s">
        <v>2</v>
      </c>
      <c r="C71" s="67" t="s">
        <v>52</v>
      </c>
      <c r="D71" s="8" t="s">
        <v>235</v>
      </c>
      <c r="E71" s="167" t="s">
        <v>108</v>
      </c>
      <c r="F71" s="18">
        <v>38500</v>
      </c>
    </row>
    <row r="72" spans="1:6" ht="18.75" customHeight="1">
      <c r="A72" s="92" t="s">
        <v>103</v>
      </c>
      <c r="B72" s="37" t="s">
        <v>2</v>
      </c>
      <c r="C72" s="67" t="s">
        <v>52</v>
      </c>
      <c r="D72" s="8" t="s">
        <v>235</v>
      </c>
      <c r="E72" s="167" t="s">
        <v>79</v>
      </c>
      <c r="F72" s="18"/>
    </row>
    <row r="73" spans="1:6" ht="28.5" customHeight="1">
      <c r="A73" s="133" t="s">
        <v>78</v>
      </c>
      <c r="B73" s="134" t="s">
        <v>2</v>
      </c>
      <c r="C73" s="136" t="s">
        <v>52</v>
      </c>
      <c r="D73" s="135" t="s">
        <v>236</v>
      </c>
      <c r="E73" s="171"/>
      <c r="F73" s="137">
        <f>SUM(F74:F80)</f>
        <v>5655983.340000001</v>
      </c>
    </row>
    <row r="74" spans="1:6" ht="27.75" customHeight="1">
      <c r="A74" s="78" t="s">
        <v>110</v>
      </c>
      <c r="B74" s="214" t="s">
        <v>2</v>
      </c>
      <c r="C74" s="139" t="s">
        <v>52</v>
      </c>
      <c r="D74" s="139" t="s">
        <v>236</v>
      </c>
      <c r="E74" s="172" t="s">
        <v>111</v>
      </c>
      <c r="F74" s="141">
        <f>2983587.23+18.44</f>
        <v>2983605.67</v>
      </c>
    </row>
    <row r="75" spans="1:6" ht="16.5" customHeight="1">
      <c r="A75" s="78" t="s">
        <v>113</v>
      </c>
      <c r="B75" s="214" t="s">
        <v>2</v>
      </c>
      <c r="C75" s="139" t="s">
        <v>52</v>
      </c>
      <c r="D75" s="139" t="s">
        <v>236</v>
      </c>
      <c r="E75" s="172" t="s">
        <v>112</v>
      </c>
      <c r="F75" s="141">
        <v>21500</v>
      </c>
    </row>
    <row r="76" spans="1:6" ht="30.75" customHeight="1">
      <c r="A76" s="78" t="s">
        <v>86</v>
      </c>
      <c r="B76" s="214" t="s">
        <v>2</v>
      </c>
      <c r="C76" s="139" t="s">
        <v>52</v>
      </c>
      <c r="D76" s="139" t="s">
        <v>236</v>
      </c>
      <c r="E76" s="172" t="s">
        <v>88</v>
      </c>
      <c r="F76" s="141">
        <v>4000</v>
      </c>
    </row>
    <row r="77" spans="1:6" ht="61.5" customHeight="1">
      <c r="A77" s="291" t="s">
        <v>114</v>
      </c>
      <c r="B77" s="214" t="s">
        <v>2</v>
      </c>
      <c r="C77" s="139" t="s">
        <v>52</v>
      </c>
      <c r="D77" s="139" t="s">
        <v>236</v>
      </c>
      <c r="E77" s="172" t="s">
        <v>89</v>
      </c>
      <c r="F77" s="141">
        <v>2426555.23</v>
      </c>
    </row>
    <row r="78" spans="1:6" ht="67.5" customHeight="1">
      <c r="A78" s="320" t="s">
        <v>109</v>
      </c>
      <c r="B78" s="214" t="s">
        <v>2</v>
      </c>
      <c r="C78" s="139" t="s">
        <v>52</v>
      </c>
      <c r="D78" s="139" t="s">
        <v>236</v>
      </c>
      <c r="E78" s="172" t="s">
        <v>105</v>
      </c>
      <c r="F78" s="141">
        <v>10000</v>
      </c>
    </row>
    <row r="79" spans="1:6" ht="18" customHeight="1">
      <c r="A79" s="78" t="s">
        <v>104</v>
      </c>
      <c r="B79" s="37" t="s">
        <v>2</v>
      </c>
      <c r="C79" s="67" t="s">
        <v>52</v>
      </c>
      <c r="D79" s="139" t="s">
        <v>236</v>
      </c>
      <c r="E79" s="167" t="s">
        <v>107</v>
      </c>
      <c r="F79" s="18">
        <v>86000</v>
      </c>
    </row>
    <row r="80" spans="1:6" ht="31.5" customHeight="1">
      <c r="A80" s="78" t="s">
        <v>106</v>
      </c>
      <c r="B80" s="37" t="s">
        <v>2</v>
      </c>
      <c r="C80" s="67" t="s">
        <v>52</v>
      </c>
      <c r="D80" s="139" t="s">
        <v>236</v>
      </c>
      <c r="E80" s="167" t="s">
        <v>108</v>
      </c>
      <c r="F80" s="18">
        <v>124322.44</v>
      </c>
    </row>
    <row r="81" spans="1:6" ht="25.5">
      <c r="A81" s="34" t="s">
        <v>249</v>
      </c>
      <c r="B81" s="64" t="s">
        <v>2</v>
      </c>
      <c r="C81" s="69" t="s">
        <v>52</v>
      </c>
      <c r="D81" s="31" t="s">
        <v>250</v>
      </c>
      <c r="E81" s="181"/>
      <c r="F81" s="32">
        <f>SUM(F82:F82)</f>
        <v>5000</v>
      </c>
    </row>
    <row r="82" spans="1:6" ht="38.25">
      <c r="A82" s="78" t="s">
        <v>278</v>
      </c>
      <c r="B82" s="45" t="s">
        <v>2</v>
      </c>
      <c r="C82" s="100" t="s">
        <v>52</v>
      </c>
      <c r="D82" s="8" t="s">
        <v>250</v>
      </c>
      <c r="E82" s="181" t="s">
        <v>273</v>
      </c>
      <c r="F82" s="18">
        <f>90000-85000</f>
        <v>5000</v>
      </c>
    </row>
    <row r="83" spans="1:6" ht="20.25" customHeight="1">
      <c r="A83" s="81" t="s">
        <v>67</v>
      </c>
      <c r="B83" s="82" t="s">
        <v>9</v>
      </c>
      <c r="C83" s="157"/>
      <c r="D83" s="115"/>
      <c r="E83" s="157"/>
      <c r="F83" s="122">
        <f>F84</f>
        <v>571000</v>
      </c>
    </row>
    <row r="84" spans="1:6" ht="30" customHeight="1">
      <c r="A84" s="123" t="s">
        <v>68</v>
      </c>
      <c r="B84" s="124" t="s">
        <v>9</v>
      </c>
      <c r="C84" s="90" t="s">
        <v>11</v>
      </c>
      <c r="D84" s="7"/>
      <c r="E84" s="174"/>
      <c r="F84" s="19">
        <f>F85</f>
        <v>571000</v>
      </c>
    </row>
    <row r="85" spans="1:6" ht="24" customHeight="1">
      <c r="A85" s="77" t="s">
        <v>53</v>
      </c>
      <c r="B85" s="38" t="s">
        <v>9</v>
      </c>
      <c r="C85" s="69" t="s">
        <v>11</v>
      </c>
      <c r="D85" s="31" t="s">
        <v>218</v>
      </c>
      <c r="E85" s="175"/>
      <c r="F85" s="32">
        <f>F86</f>
        <v>571000</v>
      </c>
    </row>
    <row r="86" spans="1:6" ht="18" customHeight="1">
      <c r="A86" s="78" t="s">
        <v>98</v>
      </c>
      <c r="B86" s="37" t="s">
        <v>9</v>
      </c>
      <c r="C86" s="67" t="s">
        <v>11</v>
      </c>
      <c r="D86" s="8" t="s">
        <v>218</v>
      </c>
      <c r="E86" s="176" t="s">
        <v>76</v>
      </c>
      <c r="F86" s="18">
        <v>571000</v>
      </c>
    </row>
    <row r="87" spans="1:7" ht="26.25" customHeight="1">
      <c r="A87" s="292" t="s">
        <v>349</v>
      </c>
      <c r="B87" s="293" t="s">
        <v>11</v>
      </c>
      <c r="C87" s="158"/>
      <c r="D87" s="76"/>
      <c r="E87" s="158"/>
      <c r="F87" s="294">
        <f>F88</f>
        <v>1421151</v>
      </c>
      <c r="G87" s="149"/>
    </row>
    <row r="88" spans="1:7" ht="18.75" customHeight="1">
      <c r="A88" s="84" t="s">
        <v>350</v>
      </c>
      <c r="B88" s="39" t="s">
        <v>11</v>
      </c>
      <c r="C88" s="159" t="s">
        <v>40</v>
      </c>
      <c r="D88" s="7"/>
      <c r="E88" s="159"/>
      <c r="F88" s="19">
        <f>F89+F91</f>
        <v>1421151</v>
      </c>
      <c r="G88" s="149"/>
    </row>
    <row r="89" spans="1:6" ht="28.5" customHeight="1">
      <c r="A89" s="281" t="s">
        <v>351</v>
      </c>
      <c r="B89" s="33" t="s">
        <v>11</v>
      </c>
      <c r="C89" s="160" t="s">
        <v>40</v>
      </c>
      <c r="D89" s="31" t="s">
        <v>352</v>
      </c>
      <c r="E89" s="160"/>
      <c r="F89" s="32">
        <f>F90</f>
        <v>1421151</v>
      </c>
    </row>
    <row r="90" spans="1:6" ht="19.5" customHeight="1">
      <c r="A90" s="290" t="s">
        <v>293</v>
      </c>
      <c r="B90" s="16" t="s">
        <v>11</v>
      </c>
      <c r="C90" s="67" t="s">
        <v>40</v>
      </c>
      <c r="D90" s="8" t="s">
        <v>352</v>
      </c>
      <c r="E90" s="177" t="s">
        <v>137</v>
      </c>
      <c r="F90" s="18">
        <f>39818+1381333</f>
        <v>1421151</v>
      </c>
    </row>
    <row r="91" spans="1:6" ht="24" customHeight="1">
      <c r="A91" s="281" t="s">
        <v>351</v>
      </c>
      <c r="B91" s="33" t="s">
        <v>11</v>
      </c>
      <c r="C91" s="160" t="s">
        <v>40</v>
      </c>
      <c r="D91" s="31" t="s">
        <v>341</v>
      </c>
      <c r="E91" s="160"/>
      <c r="F91" s="32">
        <f>F92</f>
        <v>0</v>
      </c>
    </row>
    <row r="92" spans="1:6" ht="28.5" customHeight="1">
      <c r="A92" s="290" t="s">
        <v>293</v>
      </c>
      <c r="B92" s="16" t="s">
        <v>11</v>
      </c>
      <c r="C92" s="67" t="s">
        <v>40</v>
      </c>
      <c r="D92" s="8" t="s">
        <v>341</v>
      </c>
      <c r="E92" s="177" t="s">
        <v>137</v>
      </c>
      <c r="F92" s="18"/>
    </row>
    <row r="93" spans="1:6" ht="18" customHeight="1">
      <c r="A93" s="81" t="s">
        <v>32</v>
      </c>
      <c r="B93" s="82" t="s">
        <v>12</v>
      </c>
      <c r="C93" s="158"/>
      <c r="D93" s="76"/>
      <c r="E93" s="158"/>
      <c r="F93" s="122">
        <f>F94+F97+F105</f>
        <v>1198000</v>
      </c>
    </row>
    <row r="94" spans="1:6" ht="42" customHeight="1">
      <c r="A94" s="84" t="s">
        <v>135</v>
      </c>
      <c r="B94" s="39" t="s">
        <v>12</v>
      </c>
      <c r="C94" s="159" t="s">
        <v>8</v>
      </c>
      <c r="D94" s="7"/>
      <c r="E94" s="159"/>
      <c r="F94" s="19">
        <f>F95</f>
        <v>180000</v>
      </c>
    </row>
    <row r="95" spans="1:6" ht="38.25">
      <c r="A95" s="132" t="s">
        <v>136</v>
      </c>
      <c r="B95" s="33" t="s">
        <v>12</v>
      </c>
      <c r="C95" s="160" t="s">
        <v>8</v>
      </c>
      <c r="D95" s="31" t="s">
        <v>288</v>
      </c>
      <c r="E95" s="160"/>
      <c r="F95" s="32">
        <f>F96</f>
        <v>180000</v>
      </c>
    </row>
    <row r="96" spans="1:6" ht="28.5" customHeight="1">
      <c r="A96" s="52" t="s">
        <v>114</v>
      </c>
      <c r="B96" s="16" t="s">
        <v>12</v>
      </c>
      <c r="C96" s="67" t="s">
        <v>8</v>
      </c>
      <c r="D96" s="8" t="s">
        <v>288</v>
      </c>
      <c r="E96" s="177" t="s">
        <v>89</v>
      </c>
      <c r="F96" s="18">
        <v>180000</v>
      </c>
    </row>
    <row r="97" spans="1:6" ht="44.25" customHeight="1">
      <c r="A97" s="84" t="s">
        <v>353</v>
      </c>
      <c r="B97" s="39" t="s">
        <v>12</v>
      </c>
      <c r="C97" s="159" t="s">
        <v>5</v>
      </c>
      <c r="D97" s="7"/>
      <c r="E97" s="159"/>
      <c r="F97" s="19">
        <f>F98+F100</f>
        <v>905000</v>
      </c>
    </row>
    <row r="98" spans="1:6" ht="38.25">
      <c r="A98" s="132" t="s">
        <v>354</v>
      </c>
      <c r="B98" s="33" t="s">
        <v>12</v>
      </c>
      <c r="C98" s="160" t="s">
        <v>5</v>
      </c>
      <c r="D98" s="31" t="s">
        <v>355</v>
      </c>
      <c r="E98" s="160"/>
      <c r="F98" s="32">
        <f>F99</f>
        <v>881000</v>
      </c>
    </row>
    <row r="99" spans="1:6" ht="25.5">
      <c r="A99" s="290" t="s">
        <v>293</v>
      </c>
      <c r="B99" s="16" t="s">
        <v>12</v>
      </c>
      <c r="C99" s="67" t="s">
        <v>5</v>
      </c>
      <c r="D99" s="8" t="s">
        <v>355</v>
      </c>
      <c r="E99" s="177" t="s">
        <v>137</v>
      </c>
      <c r="F99" s="18">
        <v>881000</v>
      </c>
    </row>
    <row r="100" spans="1:6" ht="15" customHeight="1">
      <c r="A100" s="308" t="s">
        <v>371</v>
      </c>
      <c r="B100" s="309" t="s">
        <v>12</v>
      </c>
      <c r="C100" s="304" t="s">
        <v>5</v>
      </c>
      <c r="D100" s="305" t="s">
        <v>372</v>
      </c>
      <c r="E100" s="306"/>
      <c r="F100" s="307">
        <f>F101+F103</f>
        <v>24000</v>
      </c>
    </row>
    <row r="101" spans="1:6" ht="12.75">
      <c r="A101" s="34" t="s">
        <v>367</v>
      </c>
      <c r="B101" s="49" t="s">
        <v>12</v>
      </c>
      <c r="C101" s="31" t="s">
        <v>5</v>
      </c>
      <c r="D101" s="31" t="s">
        <v>369</v>
      </c>
      <c r="E101" s="167"/>
      <c r="F101" s="302">
        <f>F102</f>
        <v>8000</v>
      </c>
    </row>
    <row r="102" spans="1:8" ht="25.5">
      <c r="A102" s="52" t="s">
        <v>114</v>
      </c>
      <c r="B102" s="37" t="s">
        <v>12</v>
      </c>
      <c r="C102" s="8" t="s">
        <v>5</v>
      </c>
      <c r="D102" s="8" t="s">
        <v>369</v>
      </c>
      <c r="E102" s="167" t="s">
        <v>89</v>
      </c>
      <c r="F102" s="303">
        <v>8000</v>
      </c>
      <c r="G102" s="286"/>
      <c r="H102" s="287"/>
    </row>
    <row r="103" spans="1:8" ht="25.5">
      <c r="A103" s="34" t="s">
        <v>368</v>
      </c>
      <c r="B103" s="49" t="s">
        <v>12</v>
      </c>
      <c r="C103" s="31" t="s">
        <v>5</v>
      </c>
      <c r="D103" s="31" t="s">
        <v>370</v>
      </c>
      <c r="E103" s="167"/>
      <c r="F103" s="302">
        <f>F104</f>
        <v>16000</v>
      </c>
      <c r="G103" s="288"/>
      <c r="H103" s="289"/>
    </row>
    <row r="104" spans="1:6" ht="25.5">
      <c r="A104" s="52" t="s">
        <v>114</v>
      </c>
      <c r="B104" s="37" t="s">
        <v>12</v>
      </c>
      <c r="C104" s="8" t="s">
        <v>5</v>
      </c>
      <c r="D104" s="8" t="s">
        <v>370</v>
      </c>
      <c r="E104" s="167" t="s">
        <v>89</v>
      </c>
      <c r="F104" s="303">
        <v>16000</v>
      </c>
    </row>
    <row r="105" spans="1:6" ht="12.75">
      <c r="A105" s="84" t="s">
        <v>49</v>
      </c>
      <c r="B105" s="39" t="s">
        <v>12</v>
      </c>
      <c r="C105" s="159" t="s">
        <v>6</v>
      </c>
      <c r="D105" s="7"/>
      <c r="E105" s="159"/>
      <c r="F105" s="19">
        <f>F106+F108</f>
        <v>113000</v>
      </c>
    </row>
    <row r="106" spans="1:6" ht="51">
      <c r="A106" s="270" t="s">
        <v>326</v>
      </c>
      <c r="B106" s="33" t="s">
        <v>12</v>
      </c>
      <c r="C106" s="160" t="s">
        <v>6</v>
      </c>
      <c r="D106" s="31" t="s">
        <v>327</v>
      </c>
      <c r="E106" s="160"/>
      <c r="F106" s="32">
        <f>F107</f>
        <v>60000</v>
      </c>
    </row>
    <row r="107" spans="1:6" ht="12.75">
      <c r="A107" s="78" t="s">
        <v>297</v>
      </c>
      <c r="B107" s="16" t="s">
        <v>12</v>
      </c>
      <c r="C107" s="67" t="s">
        <v>6</v>
      </c>
      <c r="D107" s="8" t="s">
        <v>327</v>
      </c>
      <c r="E107" s="177" t="s">
        <v>299</v>
      </c>
      <c r="F107" s="18">
        <v>60000</v>
      </c>
    </row>
    <row r="108" spans="1:6" ht="25.5" customHeight="1">
      <c r="A108" s="132" t="s">
        <v>285</v>
      </c>
      <c r="B108" s="33" t="s">
        <v>12</v>
      </c>
      <c r="C108" s="160" t="s">
        <v>6</v>
      </c>
      <c r="D108" s="31" t="s">
        <v>159</v>
      </c>
      <c r="E108" s="160"/>
      <c r="F108" s="32">
        <f>F109</f>
        <v>53000</v>
      </c>
    </row>
    <row r="109" spans="1:6" ht="24.75" customHeight="1">
      <c r="A109" s="52" t="s">
        <v>114</v>
      </c>
      <c r="B109" s="16" t="s">
        <v>12</v>
      </c>
      <c r="C109" s="67" t="s">
        <v>6</v>
      </c>
      <c r="D109" s="8" t="s">
        <v>159</v>
      </c>
      <c r="E109" s="177" t="s">
        <v>89</v>
      </c>
      <c r="F109" s="18">
        <v>53000</v>
      </c>
    </row>
    <row r="110" spans="1:6" ht="15.75">
      <c r="A110" s="225" t="s">
        <v>28</v>
      </c>
      <c r="B110" s="82" t="s">
        <v>8</v>
      </c>
      <c r="C110" s="116"/>
      <c r="D110" s="115"/>
      <c r="E110" s="157"/>
      <c r="F110" s="122">
        <f>F111+F126+F144+F158</f>
        <v>20974733.12</v>
      </c>
    </row>
    <row r="111" spans="1:6" ht="23.25" customHeight="1">
      <c r="A111" s="58" t="s">
        <v>294</v>
      </c>
      <c r="B111" s="189" t="s">
        <v>8</v>
      </c>
      <c r="C111" s="15" t="s">
        <v>2</v>
      </c>
      <c r="D111" s="197"/>
      <c r="E111" s="198"/>
      <c r="F111" s="205">
        <f>F112+F114+F116+F118+F120+F122+F124</f>
        <v>2737693</v>
      </c>
    </row>
    <row r="112" spans="1:6" ht="51">
      <c r="A112" s="270" t="s">
        <v>328</v>
      </c>
      <c r="B112" s="191" t="s">
        <v>8</v>
      </c>
      <c r="C112" s="33" t="s">
        <v>2</v>
      </c>
      <c r="D112" s="33" t="s">
        <v>324</v>
      </c>
      <c r="E112" s="198"/>
      <c r="F112" s="203">
        <f>F113</f>
        <v>140000</v>
      </c>
    </row>
    <row r="113" spans="1:6" ht="12.75">
      <c r="A113" s="78" t="s">
        <v>297</v>
      </c>
      <c r="B113" s="271" t="s">
        <v>8</v>
      </c>
      <c r="C113" s="16" t="s">
        <v>2</v>
      </c>
      <c r="D113" s="16" t="s">
        <v>324</v>
      </c>
      <c r="E113" s="167" t="s">
        <v>299</v>
      </c>
      <c r="F113" s="18">
        <v>140000</v>
      </c>
    </row>
    <row r="114" spans="1:6" ht="16.5" customHeight="1">
      <c r="A114" s="270" t="s">
        <v>378</v>
      </c>
      <c r="B114" s="191" t="s">
        <v>8</v>
      </c>
      <c r="C114" s="33" t="s">
        <v>2</v>
      </c>
      <c r="D114" s="33" t="s">
        <v>377</v>
      </c>
      <c r="E114" s="198"/>
      <c r="F114" s="203">
        <f>F115</f>
        <v>256201.98</v>
      </c>
    </row>
    <row r="115" spans="1:6" ht="12.75">
      <c r="A115" s="78" t="s">
        <v>103</v>
      </c>
      <c r="B115" s="271" t="s">
        <v>8</v>
      </c>
      <c r="C115" s="16" t="s">
        <v>2</v>
      </c>
      <c r="D115" s="16" t="s">
        <v>377</v>
      </c>
      <c r="E115" s="167" t="s">
        <v>79</v>
      </c>
      <c r="F115" s="18">
        <v>256201.98</v>
      </c>
    </row>
    <row r="116" spans="1:6" ht="13.5" customHeight="1">
      <c r="A116" s="270" t="s">
        <v>379</v>
      </c>
      <c r="B116" s="191" t="s">
        <v>8</v>
      </c>
      <c r="C116" s="33" t="s">
        <v>2</v>
      </c>
      <c r="D116" s="33" t="s">
        <v>380</v>
      </c>
      <c r="E116" s="198"/>
      <c r="F116" s="203">
        <f>F117</f>
        <v>156620.52</v>
      </c>
    </row>
    <row r="117" spans="1:6" ht="49.5" customHeight="1">
      <c r="A117" s="78" t="s">
        <v>103</v>
      </c>
      <c r="B117" s="271" t="s">
        <v>8</v>
      </c>
      <c r="C117" s="16" t="s">
        <v>2</v>
      </c>
      <c r="D117" s="16" t="s">
        <v>380</v>
      </c>
      <c r="E117" s="167" t="s">
        <v>79</v>
      </c>
      <c r="F117" s="18">
        <v>156620.52</v>
      </c>
    </row>
    <row r="118" spans="1:6" ht="51">
      <c r="A118" s="270" t="s">
        <v>329</v>
      </c>
      <c r="B118" s="191" t="s">
        <v>8</v>
      </c>
      <c r="C118" s="33" t="s">
        <v>2</v>
      </c>
      <c r="D118" s="33" t="s">
        <v>325</v>
      </c>
      <c r="E118" s="198"/>
      <c r="F118" s="203">
        <f>F119</f>
        <v>1252535.5</v>
      </c>
    </row>
    <row r="119" spans="1:6" ht="12.75">
      <c r="A119" s="78" t="s">
        <v>297</v>
      </c>
      <c r="B119" s="271" t="s">
        <v>8</v>
      </c>
      <c r="C119" s="16" t="s">
        <v>2</v>
      </c>
      <c r="D119" s="16" t="s">
        <v>325</v>
      </c>
      <c r="E119" s="167" t="s">
        <v>299</v>
      </c>
      <c r="F119" s="18">
        <v>1252535.5</v>
      </c>
    </row>
    <row r="120" spans="1:6" ht="26.25" customHeight="1">
      <c r="A120" s="281" t="s">
        <v>351</v>
      </c>
      <c r="B120" s="33" t="s">
        <v>8</v>
      </c>
      <c r="C120" s="160" t="s">
        <v>2</v>
      </c>
      <c r="D120" s="31" t="s">
        <v>352</v>
      </c>
      <c r="E120" s="160"/>
      <c r="F120" s="32">
        <f>F121</f>
        <v>99000</v>
      </c>
    </row>
    <row r="121" spans="1:6" ht="25.5">
      <c r="A121" s="290" t="s">
        <v>293</v>
      </c>
      <c r="B121" s="16" t="s">
        <v>8</v>
      </c>
      <c r="C121" s="67" t="s">
        <v>2</v>
      </c>
      <c r="D121" s="8" t="s">
        <v>352</v>
      </c>
      <c r="E121" s="177" t="s">
        <v>137</v>
      </c>
      <c r="F121" s="18">
        <v>99000</v>
      </c>
    </row>
    <row r="122" spans="1:6" ht="27.75" customHeight="1">
      <c r="A122" s="281" t="s">
        <v>351</v>
      </c>
      <c r="B122" s="33" t="s">
        <v>8</v>
      </c>
      <c r="C122" s="160" t="s">
        <v>2</v>
      </c>
      <c r="D122" s="31" t="s">
        <v>356</v>
      </c>
      <c r="E122" s="160"/>
      <c r="F122" s="32">
        <f>F123</f>
        <v>0</v>
      </c>
    </row>
    <row r="123" spans="1:6" ht="30" customHeight="1">
      <c r="A123" s="290" t="s">
        <v>293</v>
      </c>
      <c r="B123" s="16" t="s">
        <v>8</v>
      </c>
      <c r="C123" s="67" t="s">
        <v>2</v>
      </c>
      <c r="D123" s="8" t="s">
        <v>356</v>
      </c>
      <c r="E123" s="177" t="s">
        <v>137</v>
      </c>
      <c r="F123" s="18"/>
    </row>
    <row r="124" spans="1:6" ht="29.25" customHeight="1">
      <c r="A124" s="281" t="s">
        <v>351</v>
      </c>
      <c r="B124" s="33" t="s">
        <v>8</v>
      </c>
      <c r="C124" s="160" t="s">
        <v>2</v>
      </c>
      <c r="D124" s="31" t="s">
        <v>357</v>
      </c>
      <c r="E124" s="160"/>
      <c r="F124" s="32">
        <f>F125</f>
        <v>833335</v>
      </c>
    </row>
    <row r="125" spans="1:6" ht="17.25" customHeight="1">
      <c r="A125" s="290" t="s">
        <v>155</v>
      </c>
      <c r="B125" s="16" t="s">
        <v>8</v>
      </c>
      <c r="C125" s="67" t="s">
        <v>2</v>
      </c>
      <c r="D125" s="8" t="s">
        <v>357</v>
      </c>
      <c r="E125" s="177" t="s">
        <v>146</v>
      </c>
      <c r="F125" s="18">
        <v>833335</v>
      </c>
    </row>
    <row r="126" spans="1:6" ht="15.75">
      <c r="A126" s="150" t="s">
        <v>93</v>
      </c>
      <c r="B126" s="151" t="s">
        <v>8</v>
      </c>
      <c r="C126" s="204" t="s">
        <v>9</v>
      </c>
      <c r="D126" s="197"/>
      <c r="E126" s="198"/>
      <c r="F126" s="205">
        <f>F127+F129+F133+F135+F137+F139+F141+F131</f>
        <v>17029972.12</v>
      </c>
    </row>
    <row r="127" spans="1:6" ht="14.25" customHeight="1">
      <c r="A127" s="131" t="s">
        <v>291</v>
      </c>
      <c r="B127" s="199" t="s">
        <v>8</v>
      </c>
      <c r="C127" s="200" t="s">
        <v>9</v>
      </c>
      <c r="D127" s="201" t="s">
        <v>295</v>
      </c>
      <c r="E127" s="202"/>
      <c r="F127" s="203">
        <f>F128</f>
        <v>403060</v>
      </c>
    </row>
    <row r="128" spans="1:6" ht="25.5">
      <c r="A128" s="102" t="s">
        <v>305</v>
      </c>
      <c r="B128" s="37" t="s">
        <v>8</v>
      </c>
      <c r="C128" s="67" t="s">
        <v>9</v>
      </c>
      <c r="D128" s="8" t="s">
        <v>295</v>
      </c>
      <c r="E128" s="167" t="s">
        <v>137</v>
      </c>
      <c r="F128" s="18">
        <v>403060</v>
      </c>
    </row>
    <row r="129" spans="1:6" ht="12.75">
      <c r="A129" s="281" t="s">
        <v>351</v>
      </c>
      <c r="B129" s="33" t="s">
        <v>8</v>
      </c>
      <c r="C129" s="160" t="s">
        <v>9</v>
      </c>
      <c r="D129" s="31" t="s">
        <v>352</v>
      </c>
      <c r="E129" s="160"/>
      <c r="F129" s="32">
        <f>F130</f>
        <v>181818</v>
      </c>
    </row>
    <row r="130" spans="1:6" ht="25.5">
      <c r="A130" s="290" t="s">
        <v>293</v>
      </c>
      <c r="B130" s="16" t="s">
        <v>8</v>
      </c>
      <c r="C130" s="67" t="s">
        <v>9</v>
      </c>
      <c r="D130" s="8" t="s">
        <v>352</v>
      </c>
      <c r="E130" s="177" t="s">
        <v>137</v>
      </c>
      <c r="F130" s="18">
        <v>181818</v>
      </c>
    </row>
    <row r="131" spans="1:6" ht="12.75">
      <c r="A131" s="77" t="s">
        <v>345</v>
      </c>
      <c r="B131" s="38" t="s">
        <v>8</v>
      </c>
      <c r="C131" s="200" t="s">
        <v>9</v>
      </c>
      <c r="D131" s="201" t="s">
        <v>346</v>
      </c>
      <c r="E131" s="202"/>
      <c r="F131" s="203">
        <v>704789</v>
      </c>
    </row>
    <row r="132" spans="1:6" ht="25.5">
      <c r="A132" s="285" t="s">
        <v>347</v>
      </c>
      <c r="B132" s="283" t="s">
        <v>8</v>
      </c>
      <c r="C132" s="8" t="s">
        <v>9</v>
      </c>
      <c r="D132" s="16" t="s">
        <v>346</v>
      </c>
      <c r="E132" s="271" t="s">
        <v>137</v>
      </c>
      <c r="F132" s="284">
        <v>704789</v>
      </c>
    </row>
    <row r="133" spans="1:6" ht="51">
      <c r="A133" s="270" t="s">
        <v>331</v>
      </c>
      <c r="B133" s="191" t="s">
        <v>8</v>
      </c>
      <c r="C133" s="33" t="s">
        <v>9</v>
      </c>
      <c r="D133" s="33" t="s">
        <v>330</v>
      </c>
      <c r="E133" s="198"/>
      <c r="F133" s="203">
        <f>F134</f>
        <v>10000</v>
      </c>
    </row>
    <row r="134" spans="1:6" ht="27.75" customHeight="1">
      <c r="A134" s="78" t="s">
        <v>297</v>
      </c>
      <c r="B134" s="271" t="s">
        <v>8</v>
      </c>
      <c r="C134" s="16" t="s">
        <v>9</v>
      </c>
      <c r="D134" s="16" t="s">
        <v>330</v>
      </c>
      <c r="E134" s="167" t="s">
        <v>299</v>
      </c>
      <c r="F134" s="18">
        <v>10000</v>
      </c>
    </row>
    <row r="135" spans="1:6" ht="25.5">
      <c r="A135" s="131" t="s">
        <v>284</v>
      </c>
      <c r="B135" s="199" t="s">
        <v>8</v>
      </c>
      <c r="C135" s="200" t="s">
        <v>9</v>
      </c>
      <c r="D135" s="201" t="s">
        <v>160</v>
      </c>
      <c r="E135" s="202"/>
      <c r="F135" s="203">
        <f>F136</f>
        <v>50000</v>
      </c>
    </row>
    <row r="136" spans="1:6" ht="12.75">
      <c r="A136" s="78" t="s">
        <v>87</v>
      </c>
      <c r="B136" s="37" t="s">
        <v>8</v>
      </c>
      <c r="C136" s="67" t="s">
        <v>9</v>
      </c>
      <c r="D136" s="8" t="s">
        <v>160</v>
      </c>
      <c r="E136" s="167" t="s">
        <v>89</v>
      </c>
      <c r="F136" s="18">
        <v>50000</v>
      </c>
    </row>
    <row r="137" spans="1:6" ht="25.5" customHeight="1">
      <c r="A137" s="131" t="s">
        <v>296</v>
      </c>
      <c r="B137" s="199" t="s">
        <v>8</v>
      </c>
      <c r="C137" s="200" t="s">
        <v>9</v>
      </c>
      <c r="D137" s="201" t="s">
        <v>298</v>
      </c>
      <c r="E137" s="202"/>
      <c r="F137" s="203">
        <f>F138</f>
        <v>243022</v>
      </c>
    </row>
    <row r="138" spans="1:6" ht="12.75">
      <c r="A138" s="78" t="s">
        <v>297</v>
      </c>
      <c r="B138" s="37" t="s">
        <v>8</v>
      </c>
      <c r="C138" s="67" t="s">
        <v>9</v>
      </c>
      <c r="D138" s="8" t="s">
        <v>298</v>
      </c>
      <c r="E138" s="167" t="s">
        <v>299</v>
      </c>
      <c r="F138" s="18">
        <v>243022</v>
      </c>
    </row>
    <row r="139" spans="1:6" ht="12.75">
      <c r="A139" s="131" t="s">
        <v>358</v>
      </c>
      <c r="B139" s="199" t="s">
        <v>8</v>
      </c>
      <c r="C139" s="295" t="s">
        <v>9</v>
      </c>
      <c r="D139" s="296" t="s">
        <v>359</v>
      </c>
      <c r="E139" s="297"/>
      <c r="F139" s="298">
        <f>F140</f>
        <v>408642.96</v>
      </c>
    </row>
    <row r="140" spans="1:6" ht="16.5" customHeight="1">
      <c r="A140" s="78" t="s">
        <v>87</v>
      </c>
      <c r="B140" s="37" t="s">
        <v>8</v>
      </c>
      <c r="C140" s="67" t="s">
        <v>9</v>
      </c>
      <c r="D140" s="8" t="s">
        <v>359</v>
      </c>
      <c r="E140" s="167" t="s">
        <v>89</v>
      </c>
      <c r="F140" s="18">
        <v>408642.96</v>
      </c>
    </row>
    <row r="141" spans="1:6" ht="34.5" customHeight="1">
      <c r="A141" s="131" t="s">
        <v>301</v>
      </c>
      <c r="B141" s="199" t="s">
        <v>8</v>
      </c>
      <c r="C141" s="200" t="s">
        <v>9</v>
      </c>
      <c r="D141" s="201" t="s">
        <v>302</v>
      </c>
      <c r="E141" s="202"/>
      <c r="F141" s="203">
        <f>F142+F143</f>
        <v>15028640.16</v>
      </c>
    </row>
    <row r="142" spans="1:6" ht="32.25" customHeight="1">
      <c r="A142" s="78" t="s">
        <v>304</v>
      </c>
      <c r="B142" s="37" t="s">
        <v>8</v>
      </c>
      <c r="C142" s="67" t="s">
        <v>9</v>
      </c>
      <c r="D142" s="8" t="s">
        <v>302</v>
      </c>
      <c r="E142" s="167" t="s">
        <v>303</v>
      </c>
      <c r="F142" s="18">
        <v>4961640.16</v>
      </c>
    </row>
    <row r="143" spans="1:6" ht="24.75" customHeight="1">
      <c r="A143" s="78" t="s">
        <v>300</v>
      </c>
      <c r="B143" s="37" t="s">
        <v>8</v>
      </c>
      <c r="C143" s="67" t="s">
        <v>9</v>
      </c>
      <c r="D143" s="8" t="s">
        <v>302</v>
      </c>
      <c r="E143" s="167" t="s">
        <v>303</v>
      </c>
      <c r="F143" s="18">
        <v>10067000</v>
      </c>
    </row>
    <row r="144" spans="1:6" ht="16.5" customHeight="1">
      <c r="A144" s="29" t="s">
        <v>306</v>
      </c>
      <c r="B144" s="272" t="s">
        <v>8</v>
      </c>
      <c r="C144" s="273" t="s">
        <v>11</v>
      </c>
      <c r="D144" s="7"/>
      <c r="E144" s="273"/>
      <c r="F144" s="19">
        <f>F145+F147+F149+F151+F153</f>
        <v>1168068</v>
      </c>
    </row>
    <row r="145" spans="1:6" ht="24.75" customHeight="1">
      <c r="A145" s="281" t="s">
        <v>351</v>
      </c>
      <c r="B145" s="38" t="s">
        <v>8</v>
      </c>
      <c r="C145" s="69" t="s">
        <v>11</v>
      </c>
      <c r="D145" s="31" t="s">
        <v>352</v>
      </c>
      <c r="E145" s="160"/>
      <c r="F145" s="32">
        <f>F146</f>
        <v>1081837</v>
      </c>
    </row>
    <row r="146" spans="1:6" ht="53.25" customHeight="1">
      <c r="A146" s="299" t="s">
        <v>293</v>
      </c>
      <c r="B146" s="41" t="s">
        <v>8</v>
      </c>
      <c r="C146" s="67" t="s">
        <v>11</v>
      </c>
      <c r="D146" s="8" t="s">
        <v>352</v>
      </c>
      <c r="E146" s="167" t="s">
        <v>137</v>
      </c>
      <c r="F146" s="18">
        <f>982837+99000</f>
        <v>1081837</v>
      </c>
    </row>
    <row r="147" spans="1:6" ht="51">
      <c r="A147" s="270" t="s">
        <v>332</v>
      </c>
      <c r="B147" s="191" t="s">
        <v>8</v>
      </c>
      <c r="C147" s="33" t="s">
        <v>11</v>
      </c>
      <c r="D147" s="33" t="s">
        <v>333</v>
      </c>
      <c r="E147" s="198"/>
      <c r="F147" s="203">
        <f>F148</f>
        <v>20000</v>
      </c>
    </row>
    <row r="148" spans="1:6" ht="12.75">
      <c r="A148" s="78" t="s">
        <v>297</v>
      </c>
      <c r="B148" s="271" t="s">
        <v>8</v>
      </c>
      <c r="C148" s="16" t="s">
        <v>11</v>
      </c>
      <c r="D148" s="16" t="s">
        <v>333</v>
      </c>
      <c r="E148" s="167" t="s">
        <v>299</v>
      </c>
      <c r="F148" s="18">
        <v>20000</v>
      </c>
    </row>
    <row r="149" spans="1:6" ht="51">
      <c r="A149" s="270" t="s">
        <v>335</v>
      </c>
      <c r="B149" s="191" t="s">
        <v>8</v>
      </c>
      <c r="C149" s="33" t="s">
        <v>11</v>
      </c>
      <c r="D149" s="33" t="s">
        <v>334</v>
      </c>
      <c r="E149" s="198"/>
      <c r="F149" s="203">
        <f>F150</f>
        <v>50000</v>
      </c>
    </row>
    <row r="150" spans="1:6" ht="12.75">
      <c r="A150" s="78" t="s">
        <v>297</v>
      </c>
      <c r="B150" s="271" t="s">
        <v>8</v>
      </c>
      <c r="C150" s="16" t="s">
        <v>11</v>
      </c>
      <c r="D150" s="16" t="s">
        <v>334</v>
      </c>
      <c r="E150" s="167" t="s">
        <v>299</v>
      </c>
      <c r="F150" s="18">
        <v>50000</v>
      </c>
    </row>
    <row r="151" spans="1:6" ht="35.25" customHeight="1">
      <c r="A151" s="281" t="s">
        <v>351</v>
      </c>
      <c r="B151" s="38" t="s">
        <v>8</v>
      </c>
      <c r="C151" s="69" t="s">
        <v>11</v>
      </c>
      <c r="D151" s="31" t="s">
        <v>356</v>
      </c>
      <c r="E151" s="160"/>
      <c r="F151" s="32">
        <f>F152</f>
        <v>0</v>
      </c>
    </row>
    <row r="152" spans="1:6" ht="25.5">
      <c r="A152" s="290" t="s">
        <v>293</v>
      </c>
      <c r="B152" s="41" t="s">
        <v>8</v>
      </c>
      <c r="C152" s="67" t="s">
        <v>11</v>
      </c>
      <c r="D152" s="8" t="s">
        <v>356</v>
      </c>
      <c r="E152" s="167" t="s">
        <v>137</v>
      </c>
      <c r="F152" s="18"/>
    </row>
    <row r="153" spans="1:6" ht="12.75">
      <c r="A153" s="274" t="s">
        <v>306</v>
      </c>
      <c r="B153" s="275" t="s">
        <v>8</v>
      </c>
      <c r="C153" s="276" t="s">
        <v>11</v>
      </c>
      <c r="D153" s="11" t="s">
        <v>307</v>
      </c>
      <c r="E153" s="276"/>
      <c r="F153" s="17">
        <f>F154+F156</f>
        <v>16231</v>
      </c>
    </row>
    <row r="154" spans="1:6" ht="18" customHeight="1">
      <c r="A154" s="270" t="s">
        <v>308</v>
      </c>
      <c r="B154" s="277" t="s">
        <v>8</v>
      </c>
      <c r="C154" s="278" t="s">
        <v>11</v>
      </c>
      <c r="D154" s="31" t="s">
        <v>310</v>
      </c>
      <c r="E154" s="278"/>
      <c r="F154" s="32">
        <f>F155</f>
        <v>2250</v>
      </c>
    </row>
    <row r="155" spans="1:6" ht="12.75">
      <c r="A155" s="78" t="s">
        <v>87</v>
      </c>
      <c r="B155" s="279" t="s">
        <v>8</v>
      </c>
      <c r="C155" s="280" t="s">
        <v>11</v>
      </c>
      <c r="D155" s="8" t="s">
        <v>310</v>
      </c>
      <c r="E155" s="280" t="s">
        <v>89</v>
      </c>
      <c r="F155" s="18">
        <v>2250</v>
      </c>
    </row>
    <row r="156" spans="1:6" ht="12.75">
      <c r="A156" s="270" t="s">
        <v>309</v>
      </c>
      <c r="B156" s="277" t="s">
        <v>8</v>
      </c>
      <c r="C156" s="278" t="s">
        <v>11</v>
      </c>
      <c r="D156" s="31" t="s">
        <v>311</v>
      </c>
      <c r="E156" s="278"/>
      <c r="F156" s="32">
        <f>F157</f>
        <v>13981</v>
      </c>
    </row>
    <row r="157" spans="1:6" ht="12.75">
      <c r="A157" s="78" t="s">
        <v>87</v>
      </c>
      <c r="B157" s="279" t="s">
        <v>8</v>
      </c>
      <c r="C157" s="280" t="s">
        <v>11</v>
      </c>
      <c r="D157" s="8" t="s">
        <v>311</v>
      </c>
      <c r="E157" s="280" t="s">
        <v>89</v>
      </c>
      <c r="F157" s="18">
        <v>13981</v>
      </c>
    </row>
    <row r="158" spans="1:6" ht="22.5" customHeight="1">
      <c r="A158" s="29" t="s">
        <v>29</v>
      </c>
      <c r="B158" s="43" t="s">
        <v>8</v>
      </c>
      <c r="C158" s="90" t="s">
        <v>8</v>
      </c>
      <c r="D158" s="7"/>
      <c r="E158" s="159"/>
      <c r="F158" s="21">
        <f>F159</f>
        <v>39000</v>
      </c>
    </row>
    <row r="159" spans="1:6" ht="20.25" customHeight="1">
      <c r="A159" s="34" t="s">
        <v>219</v>
      </c>
      <c r="B159" s="38" t="s">
        <v>8</v>
      </c>
      <c r="C159" s="69" t="s">
        <v>8</v>
      </c>
      <c r="D159" s="31" t="s">
        <v>237</v>
      </c>
      <c r="E159" s="160"/>
      <c r="F159" s="32">
        <f>F160</f>
        <v>39000</v>
      </c>
    </row>
    <row r="160" spans="1:6" ht="12.75">
      <c r="A160" s="12" t="s">
        <v>158</v>
      </c>
      <c r="B160" s="41" t="s">
        <v>8</v>
      </c>
      <c r="C160" s="67" t="s">
        <v>8</v>
      </c>
      <c r="D160" s="8" t="s">
        <v>237</v>
      </c>
      <c r="E160" s="167" t="s">
        <v>157</v>
      </c>
      <c r="F160" s="18">
        <v>39000</v>
      </c>
    </row>
    <row r="161" spans="1:6" ht="20.25" customHeight="1">
      <c r="A161" s="225" t="s">
        <v>23</v>
      </c>
      <c r="B161" s="82" t="s">
        <v>3</v>
      </c>
      <c r="C161" s="116"/>
      <c r="D161" s="115"/>
      <c r="E161" s="157"/>
      <c r="F161" s="122">
        <f>F162+F196+F249+F262</f>
        <v>281108850.05</v>
      </c>
    </row>
    <row r="162" spans="1:6" ht="24" customHeight="1">
      <c r="A162" s="29" t="s">
        <v>24</v>
      </c>
      <c r="B162" s="42" t="s">
        <v>3</v>
      </c>
      <c r="C162" s="103" t="s">
        <v>2</v>
      </c>
      <c r="D162" s="9"/>
      <c r="E162" s="179"/>
      <c r="F162" s="21">
        <f>F164+F166+F168+F177+F183+F186+F190+F192+F194</f>
        <v>70951541.28</v>
      </c>
    </row>
    <row r="163" spans="1:6" ht="20.25" customHeight="1">
      <c r="A163" s="206" t="s">
        <v>161</v>
      </c>
      <c r="B163" s="238" t="s">
        <v>3</v>
      </c>
      <c r="C163" s="209" t="s">
        <v>2</v>
      </c>
      <c r="D163" s="239" t="s">
        <v>162</v>
      </c>
      <c r="E163" s="240"/>
      <c r="F163" s="211">
        <f>F162</f>
        <v>70951541.28</v>
      </c>
    </row>
    <row r="164" spans="1:6" ht="12.75">
      <c r="A164" s="28" t="s">
        <v>164</v>
      </c>
      <c r="B164" s="40" t="s">
        <v>3</v>
      </c>
      <c r="C164" s="68" t="s">
        <v>2</v>
      </c>
      <c r="D164" s="11" t="s">
        <v>251</v>
      </c>
      <c r="E164" s="162"/>
      <c r="F164" s="17">
        <f>F165</f>
        <v>11538000</v>
      </c>
    </row>
    <row r="165" spans="1:6" ht="26.25" customHeight="1">
      <c r="A165" s="78" t="s">
        <v>114</v>
      </c>
      <c r="B165" s="41" t="s">
        <v>3</v>
      </c>
      <c r="C165" s="67" t="s">
        <v>2</v>
      </c>
      <c r="D165" s="8" t="s">
        <v>251</v>
      </c>
      <c r="E165" s="167" t="s">
        <v>89</v>
      </c>
      <c r="F165" s="18">
        <v>11538000</v>
      </c>
    </row>
    <row r="166" spans="1:6" ht="25.5" customHeight="1">
      <c r="A166" s="28" t="s">
        <v>338</v>
      </c>
      <c r="B166" s="40" t="s">
        <v>3</v>
      </c>
      <c r="C166" s="68" t="s">
        <v>2</v>
      </c>
      <c r="D166" s="11" t="s">
        <v>339</v>
      </c>
      <c r="E166" s="162"/>
      <c r="F166" s="17">
        <f>F167</f>
        <v>200000</v>
      </c>
    </row>
    <row r="167" spans="1:6" ht="24.75" customHeight="1">
      <c r="A167" s="78" t="s">
        <v>114</v>
      </c>
      <c r="B167" s="41" t="s">
        <v>3</v>
      </c>
      <c r="C167" s="67" t="s">
        <v>2</v>
      </c>
      <c r="D167" s="8" t="s">
        <v>339</v>
      </c>
      <c r="E167" s="167" t="s">
        <v>89</v>
      </c>
      <c r="F167" s="18">
        <v>200000</v>
      </c>
    </row>
    <row r="168" spans="1:6" ht="30" customHeight="1">
      <c r="A168" s="241" t="s">
        <v>163</v>
      </c>
      <c r="B168" s="40" t="s">
        <v>3</v>
      </c>
      <c r="C168" s="68" t="s">
        <v>2</v>
      </c>
      <c r="D168" s="11" t="s">
        <v>252</v>
      </c>
      <c r="E168" s="162"/>
      <c r="F168" s="17">
        <f>SUM(F169:F176)</f>
        <v>26728579.28</v>
      </c>
    </row>
    <row r="169" spans="1:6" ht="27.75" customHeight="1">
      <c r="A169" s="78" t="s">
        <v>110</v>
      </c>
      <c r="B169" s="45" t="s">
        <v>3</v>
      </c>
      <c r="C169" s="100" t="s">
        <v>2</v>
      </c>
      <c r="D169" s="8" t="s">
        <v>252</v>
      </c>
      <c r="E169" s="172" t="s">
        <v>111</v>
      </c>
      <c r="F169" s="18">
        <v>17867400</v>
      </c>
    </row>
    <row r="170" spans="1:6" ht="18" customHeight="1">
      <c r="A170" s="78" t="s">
        <v>113</v>
      </c>
      <c r="B170" s="45" t="s">
        <v>3</v>
      </c>
      <c r="C170" s="100" t="s">
        <v>2</v>
      </c>
      <c r="D170" s="8" t="s">
        <v>252</v>
      </c>
      <c r="E170" s="172" t="s">
        <v>112</v>
      </c>
      <c r="F170" s="18">
        <v>560079.63</v>
      </c>
    </row>
    <row r="171" spans="1:6" ht="25.5">
      <c r="A171" s="78" t="s">
        <v>86</v>
      </c>
      <c r="B171" s="45" t="s">
        <v>3</v>
      </c>
      <c r="C171" s="100" t="s">
        <v>2</v>
      </c>
      <c r="D171" s="8" t="s">
        <v>252</v>
      </c>
      <c r="E171" s="172" t="s">
        <v>88</v>
      </c>
      <c r="F171" s="18">
        <v>7000</v>
      </c>
    </row>
    <row r="172" spans="1:6" ht="25.5">
      <c r="A172" s="78" t="s">
        <v>114</v>
      </c>
      <c r="B172" s="45" t="s">
        <v>3</v>
      </c>
      <c r="C172" s="100" t="s">
        <v>2</v>
      </c>
      <c r="D172" s="8" t="s">
        <v>252</v>
      </c>
      <c r="E172" s="172" t="s">
        <v>89</v>
      </c>
      <c r="F172" s="18">
        <v>7192700</v>
      </c>
    </row>
    <row r="173" spans="1:6" ht="38.25">
      <c r="A173" s="196" t="s">
        <v>115</v>
      </c>
      <c r="B173" s="216" t="s">
        <v>3</v>
      </c>
      <c r="C173" s="100" t="s">
        <v>2</v>
      </c>
      <c r="D173" s="8" t="s">
        <v>252</v>
      </c>
      <c r="E173" s="172" t="s">
        <v>116</v>
      </c>
      <c r="F173" s="18">
        <v>340000</v>
      </c>
    </row>
    <row r="174" spans="1:6" ht="63.75">
      <c r="A174" s="321" t="s">
        <v>109</v>
      </c>
      <c r="B174" s="45" t="s">
        <v>3</v>
      </c>
      <c r="C174" s="100" t="s">
        <v>2</v>
      </c>
      <c r="D174" s="8" t="s">
        <v>252</v>
      </c>
      <c r="E174" s="172" t="s">
        <v>105</v>
      </c>
      <c r="F174" s="18">
        <v>171846.48</v>
      </c>
    </row>
    <row r="175" spans="1:6" ht="12.75">
      <c r="A175" s="78" t="s">
        <v>104</v>
      </c>
      <c r="B175" s="45" t="s">
        <v>3</v>
      </c>
      <c r="C175" s="100" t="s">
        <v>2</v>
      </c>
      <c r="D175" s="8" t="s">
        <v>252</v>
      </c>
      <c r="E175" s="167" t="s">
        <v>107</v>
      </c>
      <c r="F175" s="18">
        <v>520186.14</v>
      </c>
    </row>
    <row r="176" spans="1:6" ht="12.75">
      <c r="A176" s="78" t="s">
        <v>106</v>
      </c>
      <c r="B176" s="45" t="s">
        <v>3</v>
      </c>
      <c r="C176" s="100" t="s">
        <v>2</v>
      </c>
      <c r="D176" s="8" t="s">
        <v>252</v>
      </c>
      <c r="E176" s="167" t="s">
        <v>108</v>
      </c>
      <c r="F176" s="18">
        <v>69367.03</v>
      </c>
    </row>
    <row r="177" spans="1:6" ht="25.5" customHeight="1">
      <c r="A177" s="215" t="s">
        <v>275</v>
      </c>
      <c r="B177" s="217" t="s">
        <v>3</v>
      </c>
      <c r="C177" s="218" t="s">
        <v>2</v>
      </c>
      <c r="D177" s="200" t="s">
        <v>253</v>
      </c>
      <c r="E177" s="210"/>
      <c r="F177" s="211">
        <f>SUM(F178:F182)</f>
        <v>29102000</v>
      </c>
    </row>
    <row r="178" spans="1:6" ht="25.5">
      <c r="A178" s="78" t="s">
        <v>110</v>
      </c>
      <c r="B178" s="45" t="s">
        <v>3</v>
      </c>
      <c r="C178" s="100" t="s">
        <v>2</v>
      </c>
      <c r="D178" s="8" t="s">
        <v>253</v>
      </c>
      <c r="E178" s="172" t="s">
        <v>111</v>
      </c>
      <c r="F178" s="18">
        <v>27017517</v>
      </c>
    </row>
    <row r="179" spans="1:6" ht="19.5" customHeight="1">
      <c r="A179" s="78" t="s">
        <v>113</v>
      </c>
      <c r="B179" s="45" t="s">
        <v>3</v>
      </c>
      <c r="C179" s="100" t="s">
        <v>2</v>
      </c>
      <c r="D179" s="8" t="s">
        <v>253</v>
      </c>
      <c r="E179" s="172" t="s">
        <v>112</v>
      </c>
      <c r="F179" s="18">
        <v>352749.04</v>
      </c>
    </row>
    <row r="180" spans="1:6" ht="25.5">
      <c r="A180" s="78" t="s">
        <v>86</v>
      </c>
      <c r="B180" s="45" t="s">
        <v>3</v>
      </c>
      <c r="C180" s="100" t="s">
        <v>2</v>
      </c>
      <c r="D180" s="8" t="s">
        <v>253</v>
      </c>
      <c r="E180" s="172" t="s">
        <v>88</v>
      </c>
      <c r="F180" s="18">
        <v>2900</v>
      </c>
    </row>
    <row r="181" spans="1:6" ht="25.5">
      <c r="A181" s="78" t="s">
        <v>114</v>
      </c>
      <c r="B181" s="45" t="s">
        <v>3</v>
      </c>
      <c r="C181" s="100" t="s">
        <v>2</v>
      </c>
      <c r="D181" s="8" t="s">
        <v>253</v>
      </c>
      <c r="E181" s="172" t="s">
        <v>89</v>
      </c>
      <c r="F181" s="18">
        <v>633833.96</v>
      </c>
    </row>
    <row r="182" spans="1:6" ht="38.25">
      <c r="A182" s="196" t="s">
        <v>115</v>
      </c>
      <c r="B182" s="216" t="s">
        <v>3</v>
      </c>
      <c r="C182" s="100" t="s">
        <v>2</v>
      </c>
      <c r="D182" s="8" t="s">
        <v>253</v>
      </c>
      <c r="E182" s="172" t="s">
        <v>116</v>
      </c>
      <c r="F182" s="18">
        <v>1095000</v>
      </c>
    </row>
    <row r="183" spans="1:6" ht="63.75">
      <c r="A183" s="34" t="s">
        <v>282</v>
      </c>
      <c r="B183" s="38" t="s">
        <v>3</v>
      </c>
      <c r="C183" s="69" t="s">
        <v>2</v>
      </c>
      <c r="D183" s="31" t="s">
        <v>254</v>
      </c>
      <c r="E183" s="160"/>
      <c r="F183" s="32">
        <f>F184+F185</f>
        <v>1020000</v>
      </c>
    </row>
    <row r="184" spans="1:6" ht="12.75">
      <c r="A184" s="12" t="s">
        <v>113</v>
      </c>
      <c r="B184" s="37" t="s">
        <v>3</v>
      </c>
      <c r="C184" s="67" t="s">
        <v>2</v>
      </c>
      <c r="D184" s="8" t="s">
        <v>254</v>
      </c>
      <c r="E184" s="167" t="s">
        <v>112</v>
      </c>
      <c r="F184" s="18">
        <v>920000</v>
      </c>
    </row>
    <row r="185" spans="1:6" ht="12.75">
      <c r="A185" s="12" t="s">
        <v>84</v>
      </c>
      <c r="B185" s="37" t="s">
        <v>3</v>
      </c>
      <c r="C185" s="67" t="s">
        <v>2</v>
      </c>
      <c r="D185" s="8" t="s">
        <v>254</v>
      </c>
      <c r="E185" s="167" t="s">
        <v>83</v>
      </c>
      <c r="F185" s="18">
        <v>100000</v>
      </c>
    </row>
    <row r="186" spans="1:6" ht="76.5">
      <c r="A186" s="34" t="s">
        <v>283</v>
      </c>
      <c r="B186" s="38" t="s">
        <v>3</v>
      </c>
      <c r="C186" s="69" t="s">
        <v>2</v>
      </c>
      <c r="D186" s="31" t="s">
        <v>255</v>
      </c>
      <c r="E186" s="160"/>
      <c r="F186" s="32">
        <f>SUM(F187:F189)</f>
        <v>644962</v>
      </c>
    </row>
    <row r="187" spans="1:6" ht="25.5">
      <c r="A187" s="78" t="s">
        <v>110</v>
      </c>
      <c r="B187" s="62" t="s">
        <v>3</v>
      </c>
      <c r="C187" s="8" t="s">
        <v>2</v>
      </c>
      <c r="D187" s="8" t="s">
        <v>255</v>
      </c>
      <c r="E187" s="8" t="s">
        <v>111</v>
      </c>
      <c r="F187" s="18">
        <v>135000</v>
      </c>
    </row>
    <row r="188" spans="1:6" ht="25.5">
      <c r="A188" s="78" t="s">
        <v>114</v>
      </c>
      <c r="B188" s="62" t="s">
        <v>3</v>
      </c>
      <c r="C188" s="8" t="s">
        <v>2</v>
      </c>
      <c r="D188" s="8" t="s">
        <v>255</v>
      </c>
      <c r="E188" s="8" t="s">
        <v>89</v>
      </c>
      <c r="F188" s="18">
        <v>509962</v>
      </c>
    </row>
    <row r="189" spans="1:6" ht="12.75">
      <c r="A189" s="12" t="s">
        <v>84</v>
      </c>
      <c r="B189" s="62" t="s">
        <v>3</v>
      </c>
      <c r="C189" s="8" t="s">
        <v>2</v>
      </c>
      <c r="D189" s="8" t="s">
        <v>255</v>
      </c>
      <c r="E189" s="8" t="s">
        <v>83</v>
      </c>
      <c r="F189" s="18"/>
    </row>
    <row r="190" spans="1:6" ht="27.75" customHeight="1">
      <c r="A190" s="206" t="s">
        <v>139</v>
      </c>
      <c r="B190" s="38" t="s">
        <v>3</v>
      </c>
      <c r="C190" s="69" t="s">
        <v>2</v>
      </c>
      <c r="D190" s="31" t="s">
        <v>256</v>
      </c>
      <c r="E190" s="160"/>
      <c r="F190" s="32">
        <f>F191</f>
        <v>320000</v>
      </c>
    </row>
    <row r="191" spans="1:6" ht="25.5">
      <c r="A191" s="12" t="s">
        <v>122</v>
      </c>
      <c r="B191" s="37" t="s">
        <v>3</v>
      </c>
      <c r="C191" s="67" t="s">
        <v>2</v>
      </c>
      <c r="D191" s="8" t="s">
        <v>256</v>
      </c>
      <c r="E191" s="8" t="s">
        <v>123</v>
      </c>
      <c r="F191" s="18">
        <v>320000</v>
      </c>
    </row>
    <row r="192" spans="1:6" ht="25.5">
      <c r="A192" s="206" t="s">
        <v>313</v>
      </c>
      <c r="B192" s="212" t="s">
        <v>3</v>
      </c>
      <c r="C192" s="209" t="s">
        <v>2</v>
      </c>
      <c r="D192" s="200" t="s">
        <v>312</v>
      </c>
      <c r="E192" s="210"/>
      <c r="F192" s="211">
        <f>F193</f>
        <v>1363000</v>
      </c>
    </row>
    <row r="193" spans="1:6" ht="25.5">
      <c r="A193" s="78" t="s">
        <v>114</v>
      </c>
      <c r="B193" s="37" t="s">
        <v>3</v>
      </c>
      <c r="C193" s="67" t="s">
        <v>2</v>
      </c>
      <c r="D193" s="8" t="s">
        <v>312</v>
      </c>
      <c r="E193" s="167" t="s">
        <v>89</v>
      </c>
      <c r="F193" s="18">
        <v>1363000</v>
      </c>
    </row>
    <row r="194" spans="1:6" ht="25.5">
      <c r="A194" s="34" t="s">
        <v>140</v>
      </c>
      <c r="B194" s="38" t="s">
        <v>3</v>
      </c>
      <c r="C194" s="69" t="s">
        <v>2</v>
      </c>
      <c r="D194" s="31" t="s">
        <v>141</v>
      </c>
      <c r="E194" s="160"/>
      <c r="F194" s="32">
        <f>F195</f>
        <v>35000</v>
      </c>
    </row>
    <row r="195" spans="1:6" ht="25.5">
      <c r="A195" s="12" t="s">
        <v>122</v>
      </c>
      <c r="B195" s="37" t="s">
        <v>3</v>
      </c>
      <c r="C195" s="67" t="s">
        <v>2</v>
      </c>
      <c r="D195" s="8" t="s">
        <v>141</v>
      </c>
      <c r="E195" s="8" t="s">
        <v>123</v>
      </c>
      <c r="F195" s="18">
        <v>35000</v>
      </c>
    </row>
    <row r="196" spans="1:6" ht="12.75">
      <c r="A196" s="29" t="s">
        <v>25</v>
      </c>
      <c r="B196" s="43" t="s">
        <v>3</v>
      </c>
      <c r="C196" s="97" t="s">
        <v>9</v>
      </c>
      <c r="D196" s="7"/>
      <c r="E196" s="182"/>
      <c r="F196" s="21">
        <f>F197+F199+F223+F201+F236+F209+F211+F232+F214+F238+F240+F242+F245+F247</f>
        <v>192820686.41</v>
      </c>
    </row>
    <row r="197" spans="1:6" ht="12.75">
      <c r="A197" s="192" t="s">
        <v>165</v>
      </c>
      <c r="B197" s="219" t="s">
        <v>3</v>
      </c>
      <c r="C197" s="220" t="s">
        <v>9</v>
      </c>
      <c r="D197" s="193" t="s">
        <v>257</v>
      </c>
      <c r="E197" s="194"/>
      <c r="F197" s="195">
        <f>F198</f>
        <v>2950000</v>
      </c>
    </row>
    <row r="198" spans="1:6" ht="25.5">
      <c r="A198" s="78" t="s">
        <v>114</v>
      </c>
      <c r="B198" s="45" t="s">
        <v>3</v>
      </c>
      <c r="C198" s="100" t="s">
        <v>9</v>
      </c>
      <c r="D198" s="8" t="s">
        <v>257</v>
      </c>
      <c r="E198" s="167" t="s">
        <v>89</v>
      </c>
      <c r="F198" s="18">
        <v>2950000</v>
      </c>
    </row>
    <row r="199" spans="1:6" ht="12.75">
      <c r="A199" s="233" t="s">
        <v>168</v>
      </c>
      <c r="B199" s="65" t="s">
        <v>3</v>
      </c>
      <c r="C199" s="98" t="s">
        <v>9</v>
      </c>
      <c r="D199" s="11" t="s">
        <v>258</v>
      </c>
      <c r="E199" s="183"/>
      <c r="F199" s="17">
        <f>F200</f>
        <v>197000</v>
      </c>
    </row>
    <row r="200" spans="1:6" ht="25.5">
      <c r="A200" s="231" t="s">
        <v>114</v>
      </c>
      <c r="B200" s="216" t="s">
        <v>3</v>
      </c>
      <c r="C200" s="100" t="s">
        <v>9</v>
      </c>
      <c r="D200" s="8" t="s">
        <v>258</v>
      </c>
      <c r="E200" s="181" t="s">
        <v>89</v>
      </c>
      <c r="F200" s="18">
        <v>197000</v>
      </c>
    </row>
    <row r="201" spans="1:6" ht="12.75">
      <c r="A201" s="28" t="s">
        <v>166</v>
      </c>
      <c r="B201" s="46" t="s">
        <v>3</v>
      </c>
      <c r="C201" s="98" t="s">
        <v>9</v>
      </c>
      <c r="D201" s="11" t="s">
        <v>259</v>
      </c>
      <c r="E201" s="183"/>
      <c r="F201" s="17">
        <f>SUM(F202:F208)</f>
        <v>31514315.410000004</v>
      </c>
    </row>
    <row r="202" spans="1:6" ht="24" customHeight="1">
      <c r="A202" s="78" t="s">
        <v>110</v>
      </c>
      <c r="B202" s="45" t="s">
        <v>3</v>
      </c>
      <c r="C202" s="100" t="s">
        <v>9</v>
      </c>
      <c r="D202" s="8" t="s">
        <v>259</v>
      </c>
      <c r="E202" s="172" t="s">
        <v>111</v>
      </c>
      <c r="F202" s="18">
        <v>6000000</v>
      </c>
    </row>
    <row r="203" spans="1:6" ht="12.75">
      <c r="A203" s="78" t="s">
        <v>113</v>
      </c>
      <c r="B203" s="45" t="s">
        <v>3</v>
      </c>
      <c r="C203" s="100" t="s">
        <v>9</v>
      </c>
      <c r="D203" s="8" t="s">
        <v>259</v>
      </c>
      <c r="E203" s="172" t="s">
        <v>112</v>
      </c>
      <c r="F203" s="18">
        <v>196750</v>
      </c>
    </row>
    <row r="204" spans="1:6" ht="66" customHeight="1">
      <c r="A204" s="78" t="s">
        <v>114</v>
      </c>
      <c r="B204" s="45" t="s">
        <v>3</v>
      </c>
      <c r="C204" s="100" t="s">
        <v>9</v>
      </c>
      <c r="D204" s="8" t="s">
        <v>259</v>
      </c>
      <c r="E204" s="172" t="s">
        <v>89</v>
      </c>
      <c r="F204" s="18">
        <v>14191422.41</v>
      </c>
    </row>
    <row r="205" spans="1:6" ht="38.25">
      <c r="A205" s="196" t="s">
        <v>115</v>
      </c>
      <c r="B205" s="216" t="s">
        <v>3</v>
      </c>
      <c r="C205" s="100" t="s">
        <v>9</v>
      </c>
      <c r="D205" s="8" t="s">
        <v>259</v>
      </c>
      <c r="E205" s="172" t="s">
        <v>116</v>
      </c>
      <c r="F205" s="18">
        <v>9775500</v>
      </c>
    </row>
    <row r="206" spans="1:6" ht="63.75">
      <c r="A206" s="322" t="s">
        <v>109</v>
      </c>
      <c r="B206" s="216" t="s">
        <v>3</v>
      </c>
      <c r="C206" s="100" t="s">
        <v>9</v>
      </c>
      <c r="D206" s="8" t="s">
        <v>259</v>
      </c>
      <c r="E206" s="172" t="s">
        <v>105</v>
      </c>
      <c r="F206" s="18">
        <v>203955.39</v>
      </c>
    </row>
    <row r="207" spans="1:6" ht="12.75">
      <c r="A207" s="231" t="s">
        <v>104</v>
      </c>
      <c r="B207" s="216" t="s">
        <v>3</v>
      </c>
      <c r="C207" s="100" t="s">
        <v>9</v>
      </c>
      <c r="D207" s="8" t="s">
        <v>259</v>
      </c>
      <c r="E207" s="167" t="s">
        <v>107</v>
      </c>
      <c r="F207" s="18">
        <v>953809.51</v>
      </c>
    </row>
    <row r="208" spans="1:6" ht="12.75">
      <c r="A208" s="231" t="s">
        <v>106</v>
      </c>
      <c r="B208" s="216" t="s">
        <v>3</v>
      </c>
      <c r="C208" s="100" t="s">
        <v>9</v>
      </c>
      <c r="D208" s="8" t="s">
        <v>259</v>
      </c>
      <c r="E208" s="167" t="s">
        <v>108</v>
      </c>
      <c r="F208" s="18">
        <v>192878.1</v>
      </c>
    </row>
    <row r="209" spans="1:6" ht="25.5">
      <c r="A209" s="233" t="s">
        <v>167</v>
      </c>
      <c r="B209" s="65" t="s">
        <v>3</v>
      </c>
      <c r="C209" s="98" t="s">
        <v>9</v>
      </c>
      <c r="D209" s="11" t="s">
        <v>260</v>
      </c>
      <c r="E209" s="183"/>
      <c r="F209" s="17">
        <f>F210</f>
        <v>18000000</v>
      </c>
    </row>
    <row r="210" spans="1:6" ht="39" customHeight="1">
      <c r="A210" s="196" t="s">
        <v>115</v>
      </c>
      <c r="B210" s="216" t="s">
        <v>3</v>
      </c>
      <c r="C210" s="100" t="s">
        <v>9</v>
      </c>
      <c r="D210" s="8" t="s">
        <v>260</v>
      </c>
      <c r="E210" s="181" t="s">
        <v>116</v>
      </c>
      <c r="F210" s="18">
        <v>18000000</v>
      </c>
    </row>
    <row r="211" spans="1:6" ht="63.75">
      <c r="A211" s="34" t="s">
        <v>282</v>
      </c>
      <c r="B211" s="38" t="s">
        <v>3</v>
      </c>
      <c r="C211" s="69" t="s">
        <v>9</v>
      </c>
      <c r="D211" s="31" t="s">
        <v>254</v>
      </c>
      <c r="E211" s="160"/>
      <c r="F211" s="32">
        <f>F212+F213</f>
        <v>3872000</v>
      </c>
    </row>
    <row r="212" spans="1:6" ht="12.75">
      <c r="A212" s="12" t="s">
        <v>113</v>
      </c>
      <c r="B212" s="37" t="s">
        <v>3</v>
      </c>
      <c r="C212" s="67" t="s">
        <v>9</v>
      </c>
      <c r="D212" s="8" t="s">
        <v>254</v>
      </c>
      <c r="E212" s="167" t="s">
        <v>112</v>
      </c>
      <c r="F212" s="22">
        <v>2872000</v>
      </c>
    </row>
    <row r="213" spans="1:6" ht="12.75">
      <c r="A213" s="12" t="s">
        <v>84</v>
      </c>
      <c r="B213" s="37" t="s">
        <v>3</v>
      </c>
      <c r="C213" s="67" t="s">
        <v>9</v>
      </c>
      <c r="D213" s="8" t="s">
        <v>254</v>
      </c>
      <c r="E213" s="167" t="s">
        <v>83</v>
      </c>
      <c r="F213" s="18">
        <v>1000000</v>
      </c>
    </row>
    <row r="214" spans="1:6" ht="27.75" customHeight="1">
      <c r="A214" s="154" t="s">
        <v>373</v>
      </c>
      <c r="B214" s="221" t="s">
        <v>3</v>
      </c>
      <c r="C214" s="98" t="s">
        <v>9</v>
      </c>
      <c r="D214" s="193" t="s">
        <v>261</v>
      </c>
      <c r="E214" s="183"/>
      <c r="F214" s="17">
        <f>SUM(F215:F222)</f>
        <v>119252000</v>
      </c>
    </row>
    <row r="215" spans="1:6" ht="28.5" customHeight="1">
      <c r="A215" s="78" t="s">
        <v>110</v>
      </c>
      <c r="B215" s="62" t="s">
        <v>3</v>
      </c>
      <c r="C215" s="8" t="s">
        <v>9</v>
      </c>
      <c r="D215" s="8" t="s">
        <v>261</v>
      </c>
      <c r="E215" s="172" t="s">
        <v>111</v>
      </c>
      <c r="F215" s="18">
        <v>61354728.73</v>
      </c>
    </row>
    <row r="216" spans="1:6" ht="27.75" customHeight="1">
      <c r="A216" s="78" t="s">
        <v>113</v>
      </c>
      <c r="B216" s="62" t="s">
        <v>3</v>
      </c>
      <c r="C216" s="8" t="s">
        <v>9</v>
      </c>
      <c r="D216" s="8" t="s">
        <v>261</v>
      </c>
      <c r="E216" s="172" t="s">
        <v>112</v>
      </c>
      <c r="F216" s="18">
        <v>800013.41</v>
      </c>
    </row>
    <row r="217" spans="1:6" ht="25.5">
      <c r="A217" s="78" t="s">
        <v>86</v>
      </c>
      <c r="B217" s="62" t="s">
        <v>3</v>
      </c>
      <c r="C217" s="8" t="s">
        <v>9</v>
      </c>
      <c r="D217" s="8" t="s">
        <v>261</v>
      </c>
      <c r="E217" s="172" t="s">
        <v>88</v>
      </c>
      <c r="F217" s="18"/>
    </row>
    <row r="218" spans="1:6" ht="25.5">
      <c r="A218" s="78" t="s">
        <v>114</v>
      </c>
      <c r="B218" s="62" t="s">
        <v>3</v>
      </c>
      <c r="C218" s="8" t="s">
        <v>9</v>
      </c>
      <c r="D218" s="8" t="s">
        <v>261</v>
      </c>
      <c r="E218" s="172" t="s">
        <v>89</v>
      </c>
      <c r="F218" s="18">
        <v>2803187.83</v>
      </c>
    </row>
    <row r="219" spans="1:6" ht="38.25">
      <c r="A219" s="196" t="s">
        <v>115</v>
      </c>
      <c r="B219" s="62" t="s">
        <v>3</v>
      </c>
      <c r="C219" s="8" t="s">
        <v>9</v>
      </c>
      <c r="D219" s="8" t="s">
        <v>261</v>
      </c>
      <c r="E219" s="172" t="s">
        <v>116</v>
      </c>
      <c r="F219" s="18">
        <v>54231000</v>
      </c>
    </row>
    <row r="220" spans="1:6" ht="65.25" customHeight="1">
      <c r="A220" s="321" t="s">
        <v>109</v>
      </c>
      <c r="B220" s="62" t="s">
        <v>3</v>
      </c>
      <c r="C220" s="8" t="s">
        <v>9</v>
      </c>
      <c r="D220" s="8" t="s">
        <v>261</v>
      </c>
      <c r="E220" s="172" t="s">
        <v>105</v>
      </c>
      <c r="F220" s="18"/>
    </row>
    <row r="221" spans="1:6" ht="12.75">
      <c r="A221" s="78" t="s">
        <v>104</v>
      </c>
      <c r="B221" s="62" t="s">
        <v>3</v>
      </c>
      <c r="C221" s="8" t="s">
        <v>9</v>
      </c>
      <c r="D221" s="8" t="s">
        <v>261</v>
      </c>
      <c r="E221" s="167" t="s">
        <v>107</v>
      </c>
      <c r="F221" s="18">
        <v>11575</v>
      </c>
    </row>
    <row r="222" spans="1:6" ht="12.75">
      <c r="A222" s="78" t="s">
        <v>106</v>
      </c>
      <c r="B222" s="62" t="s">
        <v>3</v>
      </c>
      <c r="C222" s="8" t="s">
        <v>9</v>
      </c>
      <c r="D222" s="8" t="s">
        <v>261</v>
      </c>
      <c r="E222" s="167" t="s">
        <v>108</v>
      </c>
      <c r="F222" s="18">
        <v>51495.03</v>
      </c>
    </row>
    <row r="223" spans="1:6" ht="51">
      <c r="A223" s="34" t="s">
        <v>50</v>
      </c>
      <c r="B223" s="44" t="s">
        <v>3</v>
      </c>
      <c r="C223" s="99" t="s">
        <v>9</v>
      </c>
      <c r="D223" s="31" t="s">
        <v>262</v>
      </c>
      <c r="E223" s="180"/>
      <c r="F223" s="32">
        <f>SUM(F224:F231)</f>
        <v>11180000</v>
      </c>
    </row>
    <row r="224" spans="1:6" ht="21" customHeight="1">
      <c r="A224" s="78" t="s">
        <v>110</v>
      </c>
      <c r="B224" s="45" t="s">
        <v>3</v>
      </c>
      <c r="C224" s="100" t="s">
        <v>9</v>
      </c>
      <c r="D224" s="8" t="s">
        <v>262</v>
      </c>
      <c r="E224" s="172" t="s">
        <v>111</v>
      </c>
      <c r="F224" s="18">
        <v>7591189</v>
      </c>
    </row>
    <row r="225" spans="1:6" ht="12.75">
      <c r="A225" s="78" t="s">
        <v>113</v>
      </c>
      <c r="B225" s="45" t="s">
        <v>3</v>
      </c>
      <c r="C225" s="100" t="s">
        <v>9</v>
      </c>
      <c r="D225" s="8" t="s">
        <v>262</v>
      </c>
      <c r="E225" s="172" t="s">
        <v>112</v>
      </c>
      <c r="F225" s="18">
        <v>127835</v>
      </c>
    </row>
    <row r="226" spans="1:6" ht="25.5">
      <c r="A226" s="78" t="s">
        <v>86</v>
      </c>
      <c r="B226" s="45" t="s">
        <v>3</v>
      </c>
      <c r="C226" s="100" t="s">
        <v>9</v>
      </c>
      <c r="D226" s="8" t="s">
        <v>262</v>
      </c>
      <c r="E226" s="172" t="s">
        <v>88</v>
      </c>
      <c r="F226" s="18"/>
    </row>
    <row r="227" spans="1:6" ht="25.5">
      <c r="A227" s="78" t="s">
        <v>114</v>
      </c>
      <c r="B227" s="45" t="s">
        <v>3</v>
      </c>
      <c r="C227" s="100" t="s">
        <v>9</v>
      </c>
      <c r="D227" s="8" t="s">
        <v>262</v>
      </c>
      <c r="E227" s="172" t="s">
        <v>89</v>
      </c>
      <c r="F227" s="18">
        <v>3029900</v>
      </c>
    </row>
    <row r="228" spans="1:6" ht="25.5">
      <c r="A228" s="78" t="s">
        <v>122</v>
      </c>
      <c r="B228" s="45" t="s">
        <v>3</v>
      </c>
      <c r="C228" s="100" t="s">
        <v>9</v>
      </c>
      <c r="D228" s="8" t="s">
        <v>262</v>
      </c>
      <c r="E228" s="172" t="s">
        <v>123</v>
      </c>
      <c r="F228" s="18">
        <v>350811</v>
      </c>
    </row>
    <row r="229" spans="1:6" ht="63.75">
      <c r="A229" s="321" t="s">
        <v>109</v>
      </c>
      <c r="B229" s="45" t="s">
        <v>3</v>
      </c>
      <c r="C229" s="100" t="s">
        <v>9</v>
      </c>
      <c r="D229" s="8" t="s">
        <v>262</v>
      </c>
      <c r="E229" s="167" t="s">
        <v>105</v>
      </c>
      <c r="F229" s="18">
        <v>3500</v>
      </c>
    </row>
    <row r="230" spans="1:6" ht="12.75">
      <c r="A230" s="78" t="s">
        <v>104</v>
      </c>
      <c r="B230" s="45" t="s">
        <v>3</v>
      </c>
      <c r="C230" s="100" t="s">
        <v>9</v>
      </c>
      <c r="D230" s="8" t="s">
        <v>262</v>
      </c>
      <c r="E230" s="167" t="s">
        <v>107</v>
      </c>
      <c r="F230" s="18">
        <v>73000</v>
      </c>
    </row>
    <row r="231" spans="1:6" ht="12.75">
      <c r="A231" s="78" t="s">
        <v>106</v>
      </c>
      <c r="B231" s="45" t="s">
        <v>3</v>
      </c>
      <c r="C231" s="100" t="s">
        <v>9</v>
      </c>
      <c r="D231" s="8" t="s">
        <v>262</v>
      </c>
      <c r="E231" s="167" t="s">
        <v>108</v>
      </c>
      <c r="F231" s="18">
        <v>3765</v>
      </c>
    </row>
    <row r="232" spans="1:6" ht="76.5">
      <c r="A232" s="34" t="s">
        <v>283</v>
      </c>
      <c r="B232" s="38" t="s">
        <v>3</v>
      </c>
      <c r="C232" s="69" t="s">
        <v>9</v>
      </c>
      <c r="D232" s="31" t="s">
        <v>255</v>
      </c>
      <c r="E232" s="160"/>
      <c r="F232" s="32">
        <f>SUM(F233:F235)</f>
        <v>40038</v>
      </c>
    </row>
    <row r="233" spans="1:7" ht="25.5">
      <c r="A233" s="78" t="s">
        <v>110</v>
      </c>
      <c r="B233" s="62" t="s">
        <v>3</v>
      </c>
      <c r="C233" s="8" t="s">
        <v>9</v>
      </c>
      <c r="D233" s="8" t="s">
        <v>255</v>
      </c>
      <c r="E233" s="8" t="s">
        <v>111</v>
      </c>
      <c r="F233" s="18"/>
      <c r="G233" s="289"/>
    </row>
    <row r="234" spans="1:6" ht="25.5">
      <c r="A234" s="78" t="s">
        <v>114</v>
      </c>
      <c r="B234" s="62" t="s">
        <v>3</v>
      </c>
      <c r="C234" s="8" t="s">
        <v>9</v>
      </c>
      <c r="D234" s="8" t="s">
        <v>255</v>
      </c>
      <c r="E234" s="8" t="s">
        <v>89</v>
      </c>
      <c r="F234" s="18">
        <v>15780</v>
      </c>
    </row>
    <row r="235" spans="1:6" ht="12.75">
      <c r="A235" s="12" t="s">
        <v>84</v>
      </c>
      <c r="B235" s="62" t="s">
        <v>3</v>
      </c>
      <c r="C235" s="8" t="s">
        <v>9</v>
      </c>
      <c r="D235" s="8" t="s">
        <v>255</v>
      </c>
      <c r="E235" s="8" t="s">
        <v>83</v>
      </c>
      <c r="F235" s="18">
        <v>24258</v>
      </c>
    </row>
    <row r="236" spans="1:6" ht="25.5">
      <c r="A236" s="232" t="s">
        <v>313</v>
      </c>
      <c r="B236" s="61" t="s">
        <v>3</v>
      </c>
      <c r="C236" s="69" t="s">
        <v>9</v>
      </c>
      <c r="D236" s="31" t="s">
        <v>312</v>
      </c>
      <c r="E236" s="160"/>
      <c r="F236" s="32">
        <f>F237</f>
        <v>4177000</v>
      </c>
    </row>
    <row r="237" spans="1:6" ht="25.5">
      <c r="A237" s="231" t="s">
        <v>114</v>
      </c>
      <c r="B237" s="62" t="s">
        <v>3</v>
      </c>
      <c r="C237" s="67" t="s">
        <v>9</v>
      </c>
      <c r="D237" s="8" t="s">
        <v>312</v>
      </c>
      <c r="E237" s="8" t="s">
        <v>89</v>
      </c>
      <c r="F237" s="18">
        <v>4177000</v>
      </c>
    </row>
    <row r="238" spans="1:6" ht="51">
      <c r="A238" s="232" t="s">
        <v>314</v>
      </c>
      <c r="B238" s="61" t="s">
        <v>3</v>
      </c>
      <c r="C238" s="69" t="s">
        <v>9</v>
      </c>
      <c r="D238" s="31" t="s">
        <v>315</v>
      </c>
      <c r="E238" s="160"/>
      <c r="F238" s="32">
        <f>F239</f>
        <v>876000</v>
      </c>
    </row>
    <row r="239" spans="1:6" ht="12.75">
      <c r="A239" s="12" t="s">
        <v>84</v>
      </c>
      <c r="B239" s="62" t="s">
        <v>3</v>
      </c>
      <c r="C239" s="67" t="s">
        <v>9</v>
      </c>
      <c r="D239" s="8" t="s">
        <v>315</v>
      </c>
      <c r="E239" s="8" t="s">
        <v>83</v>
      </c>
      <c r="F239" s="18">
        <v>876000</v>
      </c>
    </row>
    <row r="240" spans="1:6" ht="38.25">
      <c r="A240" s="222" t="s">
        <v>142</v>
      </c>
      <c r="B240" s="221" t="s">
        <v>3</v>
      </c>
      <c r="C240" s="98" t="s">
        <v>9</v>
      </c>
      <c r="D240" s="193" t="s">
        <v>263</v>
      </c>
      <c r="E240" s="183"/>
      <c r="F240" s="17">
        <f>F241</f>
        <v>73000</v>
      </c>
    </row>
    <row r="241" spans="1:6" ht="25.5">
      <c r="A241" s="78" t="s">
        <v>110</v>
      </c>
      <c r="B241" s="62" t="s">
        <v>3</v>
      </c>
      <c r="C241" s="8" t="s">
        <v>9</v>
      </c>
      <c r="D241" s="8" t="s">
        <v>263</v>
      </c>
      <c r="E241" s="172" t="s">
        <v>111</v>
      </c>
      <c r="F241" s="18">
        <v>73000</v>
      </c>
    </row>
    <row r="242" spans="1:6" ht="25.5">
      <c r="A242" s="222" t="s">
        <v>143</v>
      </c>
      <c r="B242" s="221" t="s">
        <v>3</v>
      </c>
      <c r="C242" s="98" t="s">
        <v>9</v>
      </c>
      <c r="D242" s="193" t="s">
        <v>144</v>
      </c>
      <c r="E242" s="183"/>
      <c r="F242" s="17">
        <f>F243+F244</f>
        <v>590000</v>
      </c>
    </row>
    <row r="243" spans="1:6" ht="25.5">
      <c r="A243" s="78" t="s">
        <v>114</v>
      </c>
      <c r="B243" s="62" t="s">
        <v>3</v>
      </c>
      <c r="C243" s="8" t="s">
        <v>9</v>
      </c>
      <c r="D243" s="8" t="s">
        <v>144</v>
      </c>
      <c r="E243" s="172" t="s">
        <v>89</v>
      </c>
      <c r="F243" s="18">
        <f>257140+31860</f>
        <v>289000</v>
      </c>
    </row>
    <row r="244" spans="1:6" ht="16.5" customHeight="1">
      <c r="A244" s="12" t="s">
        <v>84</v>
      </c>
      <c r="B244" s="62" t="s">
        <v>3</v>
      </c>
      <c r="C244" s="8" t="s">
        <v>9</v>
      </c>
      <c r="D244" s="8" t="s">
        <v>144</v>
      </c>
      <c r="E244" s="172" t="s">
        <v>83</v>
      </c>
      <c r="F244" s="18">
        <v>301000</v>
      </c>
    </row>
    <row r="245" spans="1:6" ht="63.75">
      <c r="A245" s="232" t="s">
        <v>316</v>
      </c>
      <c r="B245" s="61" t="s">
        <v>3</v>
      </c>
      <c r="C245" s="69" t="s">
        <v>9</v>
      </c>
      <c r="D245" s="31" t="s">
        <v>317</v>
      </c>
      <c r="E245" s="160"/>
      <c r="F245" s="32">
        <f>F246</f>
        <v>97333</v>
      </c>
    </row>
    <row r="246" spans="1:6" ht="12.75">
      <c r="A246" s="12" t="s">
        <v>84</v>
      </c>
      <c r="B246" s="62" t="s">
        <v>3</v>
      </c>
      <c r="C246" s="67" t="s">
        <v>9</v>
      </c>
      <c r="D246" s="8" t="s">
        <v>317</v>
      </c>
      <c r="E246" s="8" t="s">
        <v>83</v>
      </c>
      <c r="F246" s="18">
        <v>97333</v>
      </c>
    </row>
    <row r="247" spans="1:6" ht="51">
      <c r="A247" s="109" t="s">
        <v>384</v>
      </c>
      <c r="B247" s="61" t="s">
        <v>3</v>
      </c>
      <c r="C247" s="69" t="s">
        <v>9</v>
      </c>
      <c r="D247" s="31" t="s">
        <v>383</v>
      </c>
      <c r="E247" s="167"/>
      <c r="F247" s="32">
        <f>F248</f>
        <v>2000</v>
      </c>
    </row>
    <row r="248" spans="1:6" ht="25.5">
      <c r="A248" s="78" t="s">
        <v>114</v>
      </c>
      <c r="B248" s="37" t="s">
        <v>385</v>
      </c>
      <c r="C248" s="67" t="s">
        <v>9</v>
      </c>
      <c r="D248" s="8" t="s">
        <v>383</v>
      </c>
      <c r="E248" s="167" t="s">
        <v>89</v>
      </c>
      <c r="F248" s="18">
        <v>2000</v>
      </c>
    </row>
    <row r="249" spans="1:6" ht="12.75">
      <c r="A249" s="150" t="s">
        <v>82</v>
      </c>
      <c r="B249" s="151" t="s">
        <v>3</v>
      </c>
      <c r="C249" s="161" t="s">
        <v>3</v>
      </c>
      <c r="D249" s="152"/>
      <c r="E249" s="184"/>
      <c r="F249" s="153">
        <f>F250+F256+F259</f>
        <v>1547523</v>
      </c>
    </row>
    <row r="250" spans="1:6" ht="18.75" customHeight="1">
      <c r="A250" s="109" t="s">
        <v>170</v>
      </c>
      <c r="B250" s="64" t="s">
        <v>3</v>
      </c>
      <c r="C250" s="69" t="s">
        <v>3</v>
      </c>
      <c r="D250" s="31" t="s">
        <v>169</v>
      </c>
      <c r="E250" s="60"/>
      <c r="F250" s="32">
        <f>SUM(F251:F255)</f>
        <v>225300</v>
      </c>
    </row>
    <row r="251" spans="1:6" ht="25.5">
      <c r="A251" s="78" t="s">
        <v>110</v>
      </c>
      <c r="B251" s="45" t="s">
        <v>3</v>
      </c>
      <c r="C251" s="100" t="s">
        <v>3</v>
      </c>
      <c r="D251" s="8" t="s">
        <v>169</v>
      </c>
      <c r="E251" s="167" t="s">
        <v>111</v>
      </c>
      <c r="F251" s="18">
        <v>70406.62</v>
      </c>
    </row>
    <row r="252" spans="1:6" ht="25.5" customHeight="1">
      <c r="A252" s="78" t="s">
        <v>278</v>
      </c>
      <c r="B252" s="45" t="s">
        <v>3</v>
      </c>
      <c r="C252" s="100" t="s">
        <v>3</v>
      </c>
      <c r="D252" s="8" t="s">
        <v>169</v>
      </c>
      <c r="E252" s="167" t="s">
        <v>273</v>
      </c>
      <c r="F252" s="18">
        <v>34105.88</v>
      </c>
    </row>
    <row r="253" spans="1:6" ht="25.5">
      <c r="A253" s="78" t="s">
        <v>114</v>
      </c>
      <c r="B253" s="45" t="s">
        <v>3</v>
      </c>
      <c r="C253" s="100" t="s">
        <v>3</v>
      </c>
      <c r="D253" s="8" t="s">
        <v>169</v>
      </c>
      <c r="E253" s="167" t="s">
        <v>89</v>
      </c>
      <c r="F253" s="18">
        <v>56308.58</v>
      </c>
    </row>
    <row r="254" spans="1:6" ht="12.75">
      <c r="A254" s="12" t="s">
        <v>84</v>
      </c>
      <c r="B254" s="45" t="s">
        <v>3</v>
      </c>
      <c r="C254" s="100" t="s">
        <v>3</v>
      </c>
      <c r="D254" s="8" t="s">
        <v>169</v>
      </c>
      <c r="E254" s="167" t="s">
        <v>83</v>
      </c>
      <c r="F254" s="18">
        <v>64478.92</v>
      </c>
    </row>
    <row r="255" spans="1:6" ht="12.75">
      <c r="A255" s="92" t="s">
        <v>103</v>
      </c>
      <c r="B255" s="45" t="s">
        <v>3</v>
      </c>
      <c r="C255" s="100" t="s">
        <v>3</v>
      </c>
      <c r="D255" s="8" t="s">
        <v>169</v>
      </c>
      <c r="E255" s="167" t="s">
        <v>79</v>
      </c>
      <c r="F255" s="18"/>
    </row>
    <row r="256" spans="1:6" ht="25.5">
      <c r="A256" s="109" t="s">
        <v>220</v>
      </c>
      <c r="B256" s="64" t="s">
        <v>3</v>
      </c>
      <c r="C256" s="69" t="s">
        <v>3</v>
      </c>
      <c r="D256" s="31" t="s">
        <v>265</v>
      </c>
      <c r="E256" s="60"/>
      <c r="F256" s="32">
        <f>SUM(F257:F258)</f>
        <v>1190000</v>
      </c>
    </row>
    <row r="257" spans="1:6" ht="17.25" customHeight="1">
      <c r="A257" s="78" t="s">
        <v>114</v>
      </c>
      <c r="B257" s="45" t="s">
        <v>3</v>
      </c>
      <c r="C257" s="100" t="s">
        <v>3</v>
      </c>
      <c r="D257" s="8" t="s">
        <v>265</v>
      </c>
      <c r="E257" s="167" t="s">
        <v>89</v>
      </c>
      <c r="F257" s="18">
        <v>614794</v>
      </c>
    </row>
    <row r="258" spans="1:6" ht="12.75">
      <c r="A258" s="12" t="s">
        <v>84</v>
      </c>
      <c r="B258" s="45" t="s">
        <v>3</v>
      </c>
      <c r="C258" s="100" t="s">
        <v>3</v>
      </c>
      <c r="D258" s="8" t="s">
        <v>265</v>
      </c>
      <c r="E258" s="181" t="s">
        <v>83</v>
      </c>
      <c r="F258" s="18">
        <v>575206</v>
      </c>
    </row>
    <row r="259" spans="1:6" ht="37.5" customHeight="1">
      <c r="A259" s="109" t="s">
        <v>171</v>
      </c>
      <c r="B259" s="64" t="s">
        <v>3</v>
      </c>
      <c r="C259" s="69" t="s">
        <v>3</v>
      </c>
      <c r="D259" s="31" t="s">
        <v>145</v>
      </c>
      <c r="E259" s="60"/>
      <c r="F259" s="32">
        <f>SUM(F260:F261)</f>
        <v>132223</v>
      </c>
    </row>
    <row r="260" spans="1:6" ht="25.5">
      <c r="A260" s="78" t="s">
        <v>114</v>
      </c>
      <c r="B260" s="45" t="s">
        <v>3</v>
      </c>
      <c r="C260" s="100" t="s">
        <v>3</v>
      </c>
      <c r="D260" s="8" t="s">
        <v>145</v>
      </c>
      <c r="E260" s="167" t="s">
        <v>89</v>
      </c>
      <c r="F260" s="18">
        <v>68311</v>
      </c>
    </row>
    <row r="261" spans="1:6" ht="12.75">
      <c r="A261" s="12" t="s">
        <v>84</v>
      </c>
      <c r="B261" s="45" t="s">
        <v>3</v>
      </c>
      <c r="C261" s="100" t="s">
        <v>3</v>
      </c>
      <c r="D261" s="8" t="s">
        <v>145</v>
      </c>
      <c r="E261" s="181" t="s">
        <v>83</v>
      </c>
      <c r="F261" s="18">
        <v>63912</v>
      </c>
    </row>
    <row r="262" spans="1:6" ht="12.75">
      <c r="A262" s="29" t="s">
        <v>26</v>
      </c>
      <c r="B262" s="43" t="s">
        <v>3</v>
      </c>
      <c r="C262" s="90" t="s">
        <v>5</v>
      </c>
      <c r="D262" s="7"/>
      <c r="E262" s="159"/>
      <c r="F262" s="19">
        <f>F263+F271+F277+F284+F287</f>
        <v>15789099.36</v>
      </c>
    </row>
    <row r="263" spans="1:6" ht="25.5">
      <c r="A263" s="241" t="s">
        <v>172</v>
      </c>
      <c r="B263" s="46" t="s">
        <v>3</v>
      </c>
      <c r="C263" s="68" t="s">
        <v>5</v>
      </c>
      <c r="D263" s="11" t="s">
        <v>264</v>
      </c>
      <c r="E263" s="162"/>
      <c r="F263" s="17">
        <f>SUM(F264:F270)</f>
        <v>10437700</v>
      </c>
    </row>
    <row r="264" spans="1:6" ht="25.5">
      <c r="A264" s="78" t="s">
        <v>110</v>
      </c>
      <c r="B264" s="45" t="s">
        <v>3</v>
      </c>
      <c r="C264" s="67" t="s">
        <v>5</v>
      </c>
      <c r="D264" s="8" t="s">
        <v>264</v>
      </c>
      <c r="E264" s="172" t="s">
        <v>111</v>
      </c>
      <c r="F264" s="18">
        <v>9616200</v>
      </c>
    </row>
    <row r="265" spans="1:6" ht="12.75">
      <c r="A265" s="78" t="s">
        <v>113</v>
      </c>
      <c r="B265" s="45" t="s">
        <v>3</v>
      </c>
      <c r="C265" s="67" t="s">
        <v>5</v>
      </c>
      <c r="D265" s="8" t="s">
        <v>264</v>
      </c>
      <c r="E265" s="172" t="s">
        <v>112</v>
      </c>
      <c r="F265" s="18">
        <v>224500</v>
      </c>
    </row>
    <row r="266" spans="1:6" ht="25.5">
      <c r="A266" s="78" t="s">
        <v>86</v>
      </c>
      <c r="B266" s="45" t="s">
        <v>3</v>
      </c>
      <c r="C266" s="67" t="s">
        <v>5</v>
      </c>
      <c r="D266" s="8" t="s">
        <v>264</v>
      </c>
      <c r="E266" s="172" t="s">
        <v>88</v>
      </c>
      <c r="F266" s="18">
        <v>67000</v>
      </c>
    </row>
    <row r="267" spans="1:6" ht="39.75" customHeight="1">
      <c r="A267" s="78" t="s">
        <v>114</v>
      </c>
      <c r="B267" s="45" t="s">
        <v>3</v>
      </c>
      <c r="C267" s="67" t="s">
        <v>5</v>
      </c>
      <c r="D267" s="8" t="s">
        <v>264</v>
      </c>
      <c r="E267" s="172" t="s">
        <v>89</v>
      </c>
      <c r="F267" s="18">
        <v>480000</v>
      </c>
    </row>
    <row r="268" spans="1:6" ht="12.75">
      <c r="A268" s="78" t="s">
        <v>104</v>
      </c>
      <c r="B268" s="45" t="s">
        <v>3</v>
      </c>
      <c r="C268" s="67" t="s">
        <v>5</v>
      </c>
      <c r="D268" s="8" t="s">
        <v>264</v>
      </c>
      <c r="E268" s="167" t="s">
        <v>107</v>
      </c>
      <c r="F268" s="18">
        <v>10000</v>
      </c>
    </row>
    <row r="269" spans="1:6" ht="12.75">
      <c r="A269" s="78" t="s">
        <v>106</v>
      </c>
      <c r="B269" s="45" t="s">
        <v>3</v>
      </c>
      <c r="C269" s="67" t="s">
        <v>5</v>
      </c>
      <c r="D269" s="8" t="s">
        <v>264</v>
      </c>
      <c r="E269" s="167" t="s">
        <v>108</v>
      </c>
      <c r="F269" s="18">
        <v>40000</v>
      </c>
    </row>
    <row r="270" spans="1:6" ht="12.75">
      <c r="A270" s="92" t="s">
        <v>103</v>
      </c>
      <c r="B270" s="45" t="s">
        <v>3</v>
      </c>
      <c r="C270" s="67" t="s">
        <v>5</v>
      </c>
      <c r="D270" s="8" t="s">
        <v>264</v>
      </c>
      <c r="E270" s="167" t="s">
        <v>79</v>
      </c>
      <c r="F270" s="18"/>
    </row>
    <row r="271" spans="1:6" ht="38.25">
      <c r="A271" s="109" t="s">
        <v>318</v>
      </c>
      <c r="B271" s="64" t="s">
        <v>3</v>
      </c>
      <c r="C271" s="69" t="s">
        <v>5</v>
      </c>
      <c r="D271" s="31" t="s">
        <v>319</v>
      </c>
      <c r="E271" s="60"/>
      <c r="F271" s="32">
        <f>SUM(F272:F276)</f>
        <v>2275399.36</v>
      </c>
    </row>
    <row r="272" spans="1:6" ht="26.25" customHeight="1">
      <c r="A272" s="78" t="s">
        <v>150</v>
      </c>
      <c r="B272" s="45" t="s">
        <v>3</v>
      </c>
      <c r="C272" s="100" t="s">
        <v>5</v>
      </c>
      <c r="D272" s="8" t="s">
        <v>319</v>
      </c>
      <c r="E272" s="167" t="s">
        <v>151</v>
      </c>
      <c r="F272" s="18">
        <v>40000</v>
      </c>
    </row>
    <row r="273" spans="1:6" ht="26.25" customHeight="1">
      <c r="A273" s="78" t="s">
        <v>114</v>
      </c>
      <c r="B273" s="45" t="s">
        <v>3</v>
      </c>
      <c r="C273" s="100" t="s">
        <v>5</v>
      </c>
      <c r="D273" s="8" t="s">
        <v>319</v>
      </c>
      <c r="E273" s="167" t="s">
        <v>89</v>
      </c>
      <c r="F273" s="18">
        <v>75600</v>
      </c>
    </row>
    <row r="274" spans="1:6" ht="27" customHeight="1">
      <c r="A274" s="282" t="s">
        <v>360</v>
      </c>
      <c r="B274" s="216" t="s">
        <v>3</v>
      </c>
      <c r="C274" s="100" t="s">
        <v>5</v>
      </c>
      <c r="D274" s="8" t="s">
        <v>319</v>
      </c>
      <c r="E274" s="167" t="s">
        <v>83</v>
      </c>
      <c r="F274" s="18">
        <f>1200000+897399.36</f>
        <v>2097399.36</v>
      </c>
    </row>
    <row r="275" spans="1:6" ht="25.5" customHeight="1">
      <c r="A275" s="12" t="s">
        <v>84</v>
      </c>
      <c r="B275" s="45" t="s">
        <v>3</v>
      </c>
      <c r="C275" s="100" t="s">
        <v>5</v>
      </c>
      <c r="D275" s="8" t="s">
        <v>319</v>
      </c>
      <c r="E275" s="167" t="s">
        <v>83</v>
      </c>
      <c r="F275" s="18">
        <v>15000</v>
      </c>
    </row>
    <row r="276" spans="1:6" ht="12.75">
      <c r="A276" s="92" t="s">
        <v>103</v>
      </c>
      <c r="B276" s="45" t="s">
        <v>3</v>
      </c>
      <c r="C276" s="100" t="s">
        <v>5</v>
      </c>
      <c r="D276" s="8" t="s">
        <v>319</v>
      </c>
      <c r="E276" s="167" t="s">
        <v>79</v>
      </c>
      <c r="F276" s="18">
        <v>47400</v>
      </c>
    </row>
    <row r="277" spans="1:6" ht="25.5">
      <c r="A277" s="34" t="s">
        <v>173</v>
      </c>
      <c r="B277" s="44" t="s">
        <v>3</v>
      </c>
      <c r="C277" s="69" t="s">
        <v>5</v>
      </c>
      <c r="D277" s="31" t="s">
        <v>361</v>
      </c>
      <c r="E277" s="160"/>
      <c r="F277" s="32">
        <f>F278+F282</f>
        <v>2470000</v>
      </c>
    </row>
    <row r="278" spans="1:6" ht="25.5">
      <c r="A278" s="34" t="s">
        <v>374</v>
      </c>
      <c r="B278" s="44" t="s">
        <v>3</v>
      </c>
      <c r="C278" s="69" t="s">
        <v>5</v>
      </c>
      <c r="D278" s="31" t="s">
        <v>119</v>
      </c>
      <c r="E278" s="160"/>
      <c r="F278" s="32">
        <f>F279+F280+F281</f>
        <v>970000</v>
      </c>
    </row>
    <row r="279" spans="1:6" ht="25.5">
      <c r="A279" s="78" t="s">
        <v>150</v>
      </c>
      <c r="B279" s="45" t="s">
        <v>3</v>
      </c>
      <c r="C279" s="67" t="s">
        <v>5</v>
      </c>
      <c r="D279" s="8" t="s">
        <v>119</v>
      </c>
      <c r="E279" s="139" t="s">
        <v>151</v>
      </c>
      <c r="F279" s="301"/>
    </row>
    <row r="280" spans="1:6" ht="25.5">
      <c r="A280" s="78" t="s">
        <v>114</v>
      </c>
      <c r="B280" s="45" t="s">
        <v>3</v>
      </c>
      <c r="C280" s="67" t="s">
        <v>5</v>
      </c>
      <c r="D280" s="8" t="s">
        <v>119</v>
      </c>
      <c r="E280" s="172" t="s">
        <v>89</v>
      </c>
      <c r="F280" s="18">
        <v>534558</v>
      </c>
    </row>
    <row r="281" spans="1:6" ht="24.75" customHeight="1">
      <c r="A281" s="12" t="s">
        <v>84</v>
      </c>
      <c r="B281" s="45" t="s">
        <v>3</v>
      </c>
      <c r="C281" s="67" t="s">
        <v>5</v>
      </c>
      <c r="D281" s="8" t="s">
        <v>119</v>
      </c>
      <c r="E281" s="172" t="s">
        <v>83</v>
      </c>
      <c r="F281" s="18">
        <v>435442</v>
      </c>
    </row>
    <row r="282" spans="1:6" ht="38.25">
      <c r="A282" s="241" t="s">
        <v>216</v>
      </c>
      <c r="B282" s="251" t="s">
        <v>3</v>
      </c>
      <c r="C282" s="242" t="s">
        <v>5</v>
      </c>
      <c r="D282" s="244" t="s">
        <v>266</v>
      </c>
      <c r="E282" s="266"/>
      <c r="F282" s="243">
        <f>F283</f>
        <v>1500000</v>
      </c>
    </row>
    <row r="283" spans="1:6" ht="25.5">
      <c r="A283" s="78" t="s">
        <v>114</v>
      </c>
      <c r="B283" s="45" t="s">
        <v>3</v>
      </c>
      <c r="C283" s="67" t="s">
        <v>5</v>
      </c>
      <c r="D283" s="8" t="s">
        <v>266</v>
      </c>
      <c r="E283" s="172" t="s">
        <v>89</v>
      </c>
      <c r="F283" s="18">
        <v>1500000</v>
      </c>
    </row>
    <row r="284" spans="1:6" ht="16.5" customHeight="1">
      <c r="A284" s="34" t="s">
        <v>174</v>
      </c>
      <c r="B284" s="44" t="s">
        <v>3</v>
      </c>
      <c r="C284" s="69" t="s">
        <v>5</v>
      </c>
      <c r="D284" s="31" t="s">
        <v>267</v>
      </c>
      <c r="E284" s="160"/>
      <c r="F284" s="32">
        <f>F285+F286</f>
        <v>606000</v>
      </c>
    </row>
    <row r="285" spans="1:6" ht="28.5" customHeight="1">
      <c r="A285" s="78" t="s">
        <v>114</v>
      </c>
      <c r="B285" s="45" t="s">
        <v>3</v>
      </c>
      <c r="C285" s="67" t="s">
        <v>5</v>
      </c>
      <c r="D285" s="8" t="s">
        <v>267</v>
      </c>
      <c r="E285" s="172" t="s">
        <v>89</v>
      </c>
      <c r="F285" s="18">
        <v>425000</v>
      </c>
    </row>
    <row r="286" spans="1:6" ht="18" customHeight="1">
      <c r="A286" s="12" t="s">
        <v>84</v>
      </c>
      <c r="B286" s="45" t="s">
        <v>3</v>
      </c>
      <c r="C286" s="67" t="s">
        <v>5</v>
      </c>
      <c r="D286" s="8" t="s">
        <v>267</v>
      </c>
      <c r="E286" s="172" t="s">
        <v>83</v>
      </c>
      <c r="F286" s="18">
        <v>181000</v>
      </c>
    </row>
    <row r="287" spans="1:6" ht="25.5">
      <c r="A287" s="34" t="s">
        <v>156</v>
      </c>
      <c r="B287" s="44" t="s">
        <v>3</v>
      </c>
      <c r="C287" s="69" t="s">
        <v>5</v>
      </c>
      <c r="D287" s="31" t="s">
        <v>320</v>
      </c>
      <c r="E287" s="160"/>
      <c r="F287" s="32">
        <f>F288</f>
        <v>0</v>
      </c>
    </row>
    <row r="288" spans="1:6" ht="12.75">
      <c r="A288" s="12" t="s">
        <v>84</v>
      </c>
      <c r="B288" s="45" t="s">
        <v>3</v>
      </c>
      <c r="C288" s="67" t="s">
        <v>5</v>
      </c>
      <c r="D288" s="8" t="s">
        <v>320</v>
      </c>
      <c r="E288" s="172" t="s">
        <v>83</v>
      </c>
      <c r="F288" s="18">
        <v>0</v>
      </c>
    </row>
    <row r="289" spans="1:6" ht="15.75">
      <c r="A289" s="55" t="s">
        <v>70</v>
      </c>
      <c r="B289" s="48" t="s">
        <v>4</v>
      </c>
      <c r="C289" s="96"/>
      <c r="D289" s="13"/>
      <c r="E289" s="178"/>
      <c r="F289" s="20">
        <f>F290</f>
        <v>15888975.59</v>
      </c>
    </row>
    <row r="290" spans="1:6" ht="12.75">
      <c r="A290" s="29" t="s">
        <v>27</v>
      </c>
      <c r="B290" s="39" t="s">
        <v>4</v>
      </c>
      <c r="C290" s="90" t="s">
        <v>2</v>
      </c>
      <c r="D290" s="7"/>
      <c r="E290" s="159"/>
      <c r="F290" s="21">
        <f>F291+F326+F328+F330+F332</f>
        <v>15888975.59</v>
      </c>
    </row>
    <row r="291" spans="1:6" ht="12.75">
      <c r="A291" s="256" t="s">
        <v>180</v>
      </c>
      <c r="B291" s="257" t="s">
        <v>4</v>
      </c>
      <c r="C291" s="258" t="s">
        <v>2</v>
      </c>
      <c r="D291" s="259" t="s">
        <v>176</v>
      </c>
      <c r="E291" s="260"/>
      <c r="F291" s="261">
        <f>F292+F294+F313+F317+F320+F323</f>
        <v>12830900</v>
      </c>
    </row>
    <row r="292" spans="1:6" ht="12.75">
      <c r="A292" s="281" t="s">
        <v>351</v>
      </c>
      <c r="B292" s="38" t="s">
        <v>4</v>
      </c>
      <c r="C292" s="69" t="s">
        <v>2</v>
      </c>
      <c r="D292" s="31" t="s">
        <v>362</v>
      </c>
      <c r="E292" s="160"/>
      <c r="F292" s="32">
        <f>F293</f>
        <v>0</v>
      </c>
    </row>
    <row r="293" spans="1:6" ht="25.5">
      <c r="A293" s="290" t="s">
        <v>293</v>
      </c>
      <c r="B293" s="41" t="s">
        <v>4</v>
      </c>
      <c r="C293" s="67" t="s">
        <v>2</v>
      </c>
      <c r="D293" s="8" t="s">
        <v>362</v>
      </c>
      <c r="E293" s="167" t="s">
        <v>137</v>
      </c>
      <c r="F293" s="18"/>
    </row>
    <row r="294" spans="1:6" ht="38.25">
      <c r="A294" s="27" t="s">
        <v>175</v>
      </c>
      <c r="B294" s="39" t="s">
        <v>213</v>
      </c>
      <c r="C294" s="90" t="s">
        <v>2</v>
      </c>
      <c r="D294" s="7" t="s">
        <v>181</v>
      </c>
      <c r="E294" s="159"/>
      <c r="F294" s="21">
        <f>F295+F299+F301+F305</f>
        <v>12230900</v>
      </c>
    </row>
    <row r="295" spans="1:6" ht="38.25">
      <c r="A295" s="34" t="s">
        <v>177</v>
      </c>
      <c r="B295" s="38" t="s">
        <v>4</v>
      </c>
      <c r="C295" s="69" t="s">
        <v>2</v>
      </c>
      <c r="D295" s="31" t="s">
        <v>248</v>
      </c>
      <c r="E295" s="160"/>
      <c r="F295" s="32">
        <f>SUM(F296:F298)</f>
        <v>1000000</v>
      </c>
    </row>
    <row r="296" spans="1:6" ht="25.5">
      <c r="A296" s="78" t="s">
        <v>110</v>
      </c>
      <c r="B296" s="138" t="s">
        <v>4</v>
      </c>
      <c r="C296" s="140" t="s">
        <v>2</v>
      </c>
      <c r="D296" s="139" t="s">
        <v>248</v>
      </c>
      <c r="E296" s="172" t="s">
        <v>111</v>
      </c>
      <c r="F296" s="141">
        <v>750000</v>
      </c>
    </row>
    <row r="297" spans="1:6" ht="12.75">
      <c r="A297" s="78" t="s">
        <v>113</v>
      </c>
      <c r="B297" s="138" t="s">
        <v>4</v>
      </c>
      <c r="C297" s="140" t="s">
        <v>2</v>
      </c>
      <c r="D297" s="139" t="s">
        <v>248</v>
      </c>
      <c r="E297" s="172" t="s">
        <v>112</v>
      </c>
      <c r="F297" s="141">
        <v>4000</v>
      </c>
    </row>
    <row r="298" spans="1:6" ht="25.5">
      <c r="A298" s="78" t="s">
        <v>114</v>
      </c>
      <c r="B298" s="138" t="s">
        <v>4</v>
      </c>
      <c r="C298" s="140" t="s">
        <v>2</v>
      </c>
      <c r="D298" s="139" t="s">
        <v>248</v>
      </c>
      <c r="E298" s="167" t="s">
        <v>89</v>
      </c>
      <c r="F298" s="141">
        <v>246000</v>
      </c>
    </row>
    <row r="299" spans="1:6" ht="25.5">
      <c r="A299" s="237" t="s">
        <v>152</v>
      </c>
      <c r="B299" s="199" t="s">
        <v>4</v>
      </c>
      <c r="C299" s="200" t="s">
        <v>2</v>
      </c>
      <c r="D299" s="201" t="s">
        <v>153</v>
      </c>
      <c r="E299" s="202"/>
      <c r="F299" s="203">
        <f>F300</f>
        <v>0</v>
      </c>
    </row>
    <row r="300" spans="1:6" ht="38.25">
      <c r="A300" s="78" t="s">
        <v>138</v>
      </c>
      <c r="B300" s="37" t="s">
        <v>4</v>
      </c>
      <c r="C300" s="67" t="s">
        <v>2</v>
      </c>
      <c r="D300" s="8" t="s">
        <v>153</v>
      </c>
      <c r="E300" s="167" t="s">
        <v>137</v>
      </c>
      <c r="F300" s="18"/>
    </row>
    <row r="301" spans="1:6" ht="25.5">
      <c r="A301" s="206" t="s">
        <v>178</v>
      </c>
      <c r="B301" s="38" t="s">
        <v>4</v>
      </c>
      <c r="C301" s="69" t="s">
        <v>2</v>
      </c>
      <c r="D301" s="31" t="s">
        <v>182</v>
      </c>
      <c r="E301" s="160"/>
      <c r="F301" s="32">
        <f>F302+F303+F304</f>
        <v>315000</v>
      </c>
    </row>
    <row r="302" spans="1:6" ht="12.75">
      <c r="A302" s="78" t="s">
        <v>113</v>
      </c>
      <c r="B302" s="47" t="s">
        <v>4</v>
      </c>
      <c r="C302" s="67" t="s">
        <v>2</v>
      </c>
      <c r="D302" s="8" t="s">
        <v>182</v>
      </c>
      <c r="E302" s="167" t="s">
        <v>112</v>
      </c>
      <c r="F302" s="18">
        <v>10000</v>
      </c>
    </row>
    <row r="303" spans="1:6" ht="25.5">
      <c r="A303" s="78" t="s">
        <v>114</v>
      </c>
      <c r="B303" s="47" t="s">
        <v>4</v>
      </c>
      <c r="C303" s="67" t="s">
        <v>2</v>
      </c>
      <c r="D303" s="8" t="s">
        <v>182</v>
      </c>
      <c r="E303" s="167" t="s">
        <v>89</v>
      </c>
      <c r="F303" s="18">
        <v>275000</v>
      </c>
    </row>
    <row r="304" spans="1:6" ht="12.75">
      <c r="A304" s="78" t="s">
        <v>106</v>
      </c>
      <c r="B304" s="47" t="s">
        <v>4</v>
      </c>
      <c r="C304" s="67" t="s">
        <v>2</v>
      </c>
      <c r="D304" s="8" t="s">
        <v>182</v>
      </c>
      <c r="E304" s="167" t="s">
        <v>108</v>
      </c>
      <c r="F304" s="18">
        <v>30000</v>
      </c>
    </row>
    <row r="305" spans="1:6" ht="12.75">
      <c r="A305" s="206" t="s">
        <v>179</v>
      </c>
      <c r="B305" s="38" t="s">
        <v>4</v>
      </c>
      <c r="C305" s="69" t="s">
        <v>2</v>
      </c>
      <c r="D305" s="31" t="s">
        <v>183</v>
      </c>
      <c r="E305" s="160"/>
      <c r="F305" s="32">
        <f>SUM(F306:F312)</f>
        <v>10915900</v>
      </c>
    </row>
    <row r="306" spans="1:6" ht="25.5">
      <c r="A306" s="78" t="s">
        <v>110</v>
      </c>
      <c r="B306" s="47" t="s">
        <v>4</v>
      </c>
      <c r="C306" s="67" t="s">
        <v>2</v>
      </c>
      <c r="D306" s="8" t="s">
        <v>183</v>
      </c>
      <c r="E306" s="172" t="s">
        <v>111</v>
      </c>
      <c r="F306" s="18">
        <v>9300000</v>
      </c>
    </row>
    <row r="307" spans="1:6" ht="12.75">
      <c r="A307" s="78" t="s">
        <v>113</v>
      </c>
      <c r="B307" s="47" t="s">
        <v>4</v>
      </c>
      <c r="C307" s="67" t="s">
        <v>2</v>
      </c>
      <c r="D307" s="8" t="s">
        <v>183</v>
      </c>
      <c r="E307" s="172" t="s">
        <v>112</v>
      </c>
      <c r="F307" s="18">
        <v>104000</v>
      </c>
    </row>
    <row r="308" spans="1:6" ht="25.5">
      <c r="A308" s="78" t="s">
        <v>86</v>
      </c>
      <c r="B308" s="47" t="s">
        <v>4</v>
      </c>
      <c r="C308" s="67" t="s">
        <v>2</v>
      </c>
      <c r="D308" s="8" t="s">
        <v>183</v>
      </c>
      <c r="E308" s="172" t="s">
        <v>88</v>
      </c>
      <c r="F308" s="18"/>
    </row>
    <row r="309" spans="1:6" ht="25.5">
      <c r="A309" s="78" t="s">
        <v>114</v>
      </c>
      <c r="B309" s="47" t="s">
        <v>4</v>
      </c>
      <c r="C309" s="67" t="s">
        <v>2</v>
      </c>
      <c r="D309" s="8" t="s">
        <v>183</v>
      </c>
      <c r="E309" s="167" t="s">
        <v>89</v>
      </c>
      <c r="F309" s="18">
        <v>1461400</v>
      </c>
    </row>
    <row r="310" spans="1:6" ht="63.75">
      <c r="A310" s="321" t="s">
        <v>109</v>
      </c>
      <c r="B310" s="47" t="s">
        <v>4</v>
      </c>
      <c r="C310" s="67" t="s">
        <v>2</v>
      </c>
      <c r="D310" s="8" t="s">
        <v>183</v>
      </c>
      <c r="E310" s="167" t="s">
        <v>105</v>
      </c>
      <c r="F310" s="18">
        <v>12500</v>
      </c>
    </row>
    <row r="311" spans="1:6" ht="12.75">
      <c r="A311" s="78" t="s">
        <v>104</v>
      </c>
      <c r="B311" s="47" t="s">
        <v>4</v>
      </c>
      <c r="C311" s="67" t="s">
        <v>2</v>
      </c>
      <c r="D311" s="8" t="s">
        <v>183</v>
      </c>
      <c r="E311" s="167" t="s">
        <v>107</v>
      </c>
      <c r="F311" s="18">
        <v>16000</v>
      </c>
    </row>
    <row r="312" spans="1:6" ht="12.75">
      <c r="A312" s="78" t="s">
        <v>106</v>
      </c>
      <c r="B312" s="47" t="s">
        <v>4</v>
      </c>
      <c r="C312" s="67" t="s">
        <v>2</v>
      </c>
      <c r="D312" s="8" t="s">
        <v>183</v>
      </c>
      <c r="E312" s="167" t="s">
        <v>108</v>
      </c>
      <c r="F312" s="18">
        <v>22000</v>
      </c>
    </row>
    <row r="313" spans="1:6" ht="12.75">
      <c r="A313" s="246" t="s">
        <v>184</v>
      </c>
      <c r="B313" s="247" t="s">
        <v>4</v>
      </c>
      <c r="C313" s="244" t="s">
        <v>2</v>
      </c>
      <c r="D313" s="248" t="s">
        <v>186</v>
      </c>
      <c r="E313" s="249"/>
      <c r="F313" s="250">
        <f>F314</f>
        <v>100000</v>
      </c>
    </row>
    <row r="314" spans="1:6" ht="25.5">
      <c r="A314" s="237" t="s">
        <v>185</v>
      </c>
      <c r="B314" s="199" t="s">
        <v>4</v>
      </c>
      <c r="C314" s="200" t="s">
        <v>2</v>
      </c>
      <c r="D314" s="201" t="s">
        <v>187</v>
      </c>
      <c r="E314" s="202"/>
      <c r="F314" s="203">
        <f>F315</f>
        <v>100000</v>
      </c>
    </row>
    <row r="315" spans="1:6" ht="25.5">
      <c r="A315" s="78" t="s">
        <v>114</v>
      </c>
      <c r="B315" s="37" t="s">
        <v>4</v>
      </c>
      <c r="C315" s="67" t="s">
        <v>2</v>
      </c>
      <c r="D315" s="8" t="s">
        <v>187</v>
      </c>
      <c r="E315" s="167" t="s">
        <v>89</v>
      </c>
      <c r="F315" s="18">
        <v>100000</v>
      </c>
    </row>
    <row r="316" spans="1:6" ht="25.5">
      <c r="A316" s="78" t="s">
        <v>114</v>
      </c>
      <c r="B316" s="45" t="s">
        <v>4</v>
      </c>
      <c r="C316" s="67" t="s">
        <v>2</v>
      </c>
      <c r="D316" s="8" t="s">
        <v>120</v>
      </c>
      <c r="E316" s="167" t="s">
        <v>89</v>
      </c>
      <c r="F316" s="18"/>
    </row>
    <row r="317" spans="1:6" ht="12.75">
      <c r="A317" s="241" t="s">
        <v>188</v>
      </c>
      <c r="B317" s="251" t="s">
        <v>4</v>
      </c>
      <c r="C317" s="242" t="s">
        <v>2</v>
      </c>
      <c r="D317" s="244" t="s">
        <v>189</v>
      </c>
      <c r="E317" s="245"/>
      <c r="F317" s="243">
        <f>F318</f>
        <v>250000</v>
      </c>
    </row>
    <row r="318" spans="1:6" ht="12.75">
      <c r="A318" s="34" t="s">
        <v>190</v>
      </c>
      <c r="B318" s="44" t="s">
        <v>4</v>
      </c>
      <c r="C318" s="69" t="s">
        <v>2</v>
      </c>
      <c r="D318" s="31" t="s">
        <v>191</v>
      </c>
      <c r="E318" s="160"/>
      <c r="F318" s="32">
        <f>F319</f>
        <v>250000</v>
      </c>
    </row>
    <row r="319" spans="1:6" ht="25.5">
      <c r="A319" s="78" t="s">
        <v>114</v>
      </c>
      <c r="B319" s="45" t="s">
        <v>4</v>
      </c>
      <c r="C319" s="67" t="s">
        <v>2</v>
      </c>
      <c r="D319" s="8" t="s">
        <v>191</v>
      </c>
      <c r="E319" s="167" t="s">
        <v>89</v>
      </c>
      <c r="F319" s="18">
        <f>300000-50000</f>
        <v>250000</v>
      </c>
    </row>
    <row r="320" spans="1:6" ht="12.75">
      <c r="A320" s="241" t="s">
        <v>174</v>
      </c>
      <c r="B320" s="251" t="s">
        <v>4</v>
      </c>
      <c r="C320" s="242" t="s">
        <v>2</v>
      </c>
      <c r="D320" s="244" t="s">
        <v>192</v>
      </c>
      <c r="E320" s="245"/>
      <c r="F320" s="243">
        <f>F321</f>
        <v>150000</v>
      </c>
    </row>
    <row r="321" spans="1:6" ht="25.5">
      <c r="A321" s="34" t="s">
        <v>193</v>
      </c>
      <c r="B321" s="44" t="s">
        <v>4</v>
      </c>
      <c r="C321" s="69" t="s">
        <v>2</v>
      </c>
      <c r="D321" s="31" t="s">
        <v>120</v>
      </c>
      <c r="E321" s="160"/>
      <c r="F321" s="32">
        <f>F322</f>
        <v>150000</v>
      </c>
    </row>
    <row r="322" spans="1:6" ht="25.5">
      <c r="A322" s="231" t="s">
        <v>114</v>
      </c>
      <c r="B322" s="216" t="s">
        <v>4</v>
      </c>
      <c r="C322" s="67" t="s">
        <v>2</v>
      </c>
      <c r="D322" s="8" t="s">
        <v>120</v>
      </c>
      <c r="E322" s="167" t="s">
        <v>89</v>
      </c>
      <c r="F322" s="18">
        <v>150000</v>
      </c>
    </row>
    <row r="323" spans="1:6" ht="12.75">
      <c r="A323" s="252" t="s">
        <v>194</v>
      </c>
      <c r="B323" s="262" t="s">
        <v>4</v>
      </c>
      <c r="C323" s="242" t="s">
        <v>2</v>
      </c>
      <c r="D323" s="244" t="s">
        <v>196</v>
      </c>
      <c r="E323" s="245"/>
      <c r="F323" s="243">
        <f>F324</f>
        <v>100000</v>
      </c>
    </row>
    <row r="324" spans="1:6" ht="12.75">
      <c r="A324" s="237" t="s">
        <v>195</v>
      </c>
      <c r="B324" s="64" t="s">
        <v>4</v>
      </c>
      <c r="C324" s="69" t="s">
        <v>2</v>
      </c>
      <c r="D324" s="31" t="s">
        <v>121</v>
      </c>
      <c r="E324" s="160"/>
      <c r="F324" s="32">
        <f>F325</f>
        <v>100000</v>
      </c>
    </row>
    <row r="325" spans="1:6" ht="25.5">
      <c r="A325" s="231" t="s">
        <v>114</v>
      </c>
      <c r="B325" s="216" t="s">
        <v>4</v>
      </c>
      <c r="C325" s="67" t="s">
        <v>2</v>
      </c>
      <c r="D325" s="8" t="s">
        <v>121</v>
      </c>
      <c r="E325" s="167" t="s">
        <v>89</v>
      </c>
      <c r="F325" s="18">
        <v>100000</v>
      </c>
    </row>
    <row r="326" spans="1:6" ht="25.5">
      <c r="A326" s="237" t="s">
        <v>321</v>
      </c>
      <c r="B326" s="64" t="s">
        <v>4</v>
      </c>
      <c r="C326" s="69" t="s">
        <v>2</v>
      </c>
      <c r="D326" s="31" t="s">
        <v>322</v>
      </c>
      <c r="E326" s="160"/>
      <c r="F326" s="32">
        <f>F327</f>
        <v>490300</v>
      </c>
    </row>
    <row r="327" spans="1:6" ht="25.5">
      <c r="A327" s="102" t="s">
        <v>293</v>
      </c>
      <c r="B327" s="216" t="s">
        <v>4</v>
      </c>
      <c r="C327" s="67" t="s">
        <v>2</v>
      </c>
      <c r="D327" s="8" t="s">
        <v>322</v>
      </c>
      <c r="E327" s="167" t="s">
        <v>137</v>
      </c>
      <c r="F327" s="18">
        <v>490300</v>
      </c>
    </row>
    <row r="328" spans="1:6" ht="12.75">
      <c r="A328" s="281" t="s">
        <v>351</v>
      </c>
      <c r="B328" s="38" t="s">
        <v>4</v>
      </c>
      <c r="C328" s="69" t="s">
        <v>2</v>
      </c>
      <c r="D328" s="31" t="s">
        <v>352</v>
      </c>
      <c r="E328" s="160"/>
      <c r="F328" s="32">
        <f>F329</f>
        <v>297501</v>
      </c>
    </row>
    <row r="329" spans="1:6" ht="25.5">
      <c r="A329" s="290" t="s">
        <v>293</v>
      </c>
      <c r="B329" s="41" t="s">
        <v>4</v>
      </c>
      <c r="C329" s="67" t="s">
        <v>2</v>
      </c>
      <c r="D329" s="8" t="s">
        <v>352</v>
      </c>
      <c r="E329" s="167" t="s">
        <v>137</v>
      </c>
      <c r="F329" s="18">
        <f>210168+87333</f>
        <v>297501</v>
      </c>
    </row>
    <row r="330" spans="1:6" ht="25.5">
      <c r="A330" s="281" t="s">
        <v>342</v>
      </c>
      <c r="B330" s="64" t="s">
        <v>4</v>
      </c>
      <c r="C330" s="69" t="s">
        <v>2</v>
      </c>
      <c r="D330" s="31" t="s">
        <v>344</v>
      </c>
      <c r="E330" s="160"/>
      <c r="F330" s="32">
        <v>100000</v>
      </c>
    </row>
    <row r="331" spans="1:6" ht="25.5">
      <c r="A331" s="269" t="s">
        <v>343</v>
      </c>
      <c r="B331" s="45" t="s">
        <v>4</v>
      </c>
      <c r="C331" s="67" t="s">
        <v>2</v>
      </c>
      <c r="D331" s="8" t="s">
        <v>344</v>
      </c>
      <c r="E331" s="167" t="s">
        <v>299</v>
      </c>
      <c r="F331" s="18">
        <v>100000</v>
      </c>
    </row>
    <row r="332" spans="1:6" ht="25.5">
      <c r="A332" s="77" t="s">
        <v>348</v>
      </c>
      <c r="B332" s="38" t="s">
        <v>4</v>
      </c>
      <c r="C332" s="200" t="s">
        <v>2</v>
      </c>
      <c r="D332" s="201" t="s">
        <v>346</v>
      </c>
      <c r="E332" s="202"/>
      <c r="F332" s="203">
        <v>2170274.59</v>
      </c>
    </row>
    <row r="333" spans="1:6" ht="25.5">
      <c r="A333" s="285" t="s">
        <v>347</v>
      </c>
      <c r="B333" s="283" t="s">
        <v>4</v>
      </c>
      <c r="C333" s="8" t="s">
        <v>2</v>
      </c>
      <c r="D333" s="16" t="s">
        <v>346</v>
      </c>
      <c r="E333" s="271" t="s">
        <v>137</v>
      </c>
      <c r="F333" s="284">
        <v>2170274.59</v>
      </c>
    </row>
    <row r="334" spans="1:6" ht="15.75">
      <c r="A334" s="265" t="s">
        <v>214</v>
      </c>
      <c r="B334" s="114" t="s">
        <v>5</v>
      </c>
      <c r="C334" s="116"/>
      <c r="D334" s="115"/>
      <c r="E334" s="157"/>
      <c r="F334" s="112">
        <f>F335</f>
        <v>802200</v>
      </c>
    </row>
    <row r="335" spans="1:6" ht="12.75">
      <c r="A335" s="263" t="s">
        <v>215</v>
      </c>
      <c r="B335" s="36" t="s">
        <v>5</v>
      </c>
      <c r="C335" s="90" t="s">
        <v>2</v>
      </c>
      <c r="D335" s="7"/>
      <c r="E335" s="159"/>
      <c r="F335" s="19">
        <f>F336</f>
        <v>802200</v>
      </c>
    </row>
    <row r="336" spans="1:6" ht="12.75">
      <c r="A336" s="142" t="s">
        <v>280</v>
      </c>
      <c r="B336" s="38" t="s">
        <v>5</v>
      </c>
      <c r="C336" s="69" t="s">
        <v>2</v>
      </c>
      <c r="D336" s="31" t="s">
        <v>222</v>
      </c>
      <c r="E336" s="160"/>
      <c r="F336" s="32">
        <f>F337</f>
        <v>802200</v>
      </c>
    </row>
    <row r="337" spans="1:6" ht="12.75">
      <c r="A337" s="264" t="s">
        <v>84</v>
      </c>
      <c r="B337" s="47" t="s">
        <v>5</v>
      </c>
      <c r="C337" s="67" t="s">
        <v>2</v>
      </c>
      <c r="D337" s="8" t="s">
        <v>222</v>
      </c>
      <c r="E337" s="167" t="s">
        <v>83</v>
      </c>
      <c r="F337" s="18">
        <v>802200</v>
      </c>
    </row>
    <row r="338" spans="1:6" ht="15.75">
      <c r="A338" s="225" t="s">
        <v>13</v>
      </c>
      <c r="B338" s="114" t="s">
        <v>7</v>
      </c>
      <c r="C338" s="116"/>
      <c r="D338" s="115"/>
      <c r="E338" s="157"/>
      <c r="F338" s="112">
        <f>F339+F342+F347+F361+F386</f>
        <v>60931672.86</v>
      </c>
    </row>
    <row r="339" spans="1:6" ht="12.75">
      <c r="A339" s="27" t="s">
        <v>18</v>
      </c>
      <c r="B339" s="36" t="s">
        <v>7</v>
      </c>
      <c r="C339" s="90" t="s">
        <v>2</v>
      </c>
      <c r="D339" s="7"/>
      <c r="E339" s="159"/>
      <c r="F339" s="19">
        <f>F340</f>
        <v>4000000</v>
      </c>
    </row>
    <row r="340" spans="1:6" ht="12.75">
      <c r="A340" s="34" t="s">
        <v>33</v>
      </c>
      <c r="B340" s="38" t="s">
        <v>7</v>
      </c>
      <c r="C340" s="69" t="s">
        <v>2</v>
      </c>
      <c r="D340" s="31" t="s">
        <v>238</v>
      </c>
      <c r="E340" s="160"/>
      <c r="F340" s="32">
        <f>F341</f>
        <v>4000000</v>
      </c>
    </row>
    <row r="341" spans="1:6" ht="12.75">
      <c r="A341" s="12" t="s">
        <v>124</v>
      </c>
      <c r="B341" s="47" t="s">
        <v>7</v>
      </c>
      <c r="C341" s="67" t="s">
        <v>2</v>
      </c>
      <c r="D341" s="8" t="s">
        <v>238</v>
      </c>
      <c r="E341" s="167" t="s">
        <v>125</v>
      </c>
      <c r="F341" s="18">
        <v>4000000</v>
      </c>
    </row>
    <row r="342" spans="1:6" ht="12.75">
      <c r="A342" s="27" t="s">
        <v>14</v>
      </c>
      <c r="B342" s="36" t="s">
        <v>7</v>
      </c>
      <c r="C342" s="90" t="s">
        <v>9</v>
      </c>
      <c r="D342" s="8"/>
      <c r="E342" s="167"/>
      <c r="F342" s="19">
        <f>F343+F345</f>
        <v>24224000</v>
      </c>
    </row>
    <row r="343" spans="1:6" ht="36">
      <c r="A343" s="224" t="s">
        <v>44</v>
      </c>
      <c r="B343" s="208" t="s">
        <v>7</v>
      </c>
      <c r="C343" s="210" t="s">
        <v>9</v>
      </c>
      <c r="D343" s="200" t="s">
        <v>239</v>
      </c>
      <c r="E343" s="210"/>
      <c r="F343" s="211">
        <f>F344</f>
        <v>23316000</v>
      </c>
    </row>
    <row r="344" spans="1:6" ht="38.25">
      <c r="A344" s="56" t="s">
        <v>115</v>
      </c>
      <c r="B344" s="37" t="s">
        <v>7</v>
      </c>
      <c r="C344" s="67" t="s">
        <v>9</v>
      </c>
      <c r="D344" s="8" t="s">
        <v>239</v>
      </c>
      <c r="E344" s="167" t="s">
        <v>116</v>
      </c>
      <c r="F344" s="18">
        <v>23316000</v>
      </c>
    </row>
    <row r="345" spans="1:6" ht="102">
      <c r="A345" s="223" t="s">
        <v>42</v>
      </c>
      <c r="B345" s="38" t="s">
        <v>7</v>
      </c>
      <c r="C345" s="69" t="s">
        <v>9</v>
      </c>
      <c r="D345" s="31" t="s">
        <v>240</v>
      </c>
      <c r="E345" s="160"/>
      <c r="F345" s="32">
        <f>F346</f>
        <v>908000</v>
      </c>
    </row>
    <row r="346" spans="1:6" ht="25.5">
      <c r="A346" s="12" t="s">
        <v>122</v>
      </c>
      <c r="B346" s="37" t="s">
        <v>7</v>
      </c>
      <c r="C346" s="67" t="s">
        <v>9</v>
      </c>
      <c r="D346" s="8" t="s">
        <v>240</v>
      </c>
      <c r="E346" s="167" t="s">
        <v>83</v>
      </c>
      <c r="F346" s="22">
        <v>908000</v>
      </c>
    </row>
    <row r="347" spans="1:6" ht="12.75">
      <c r="A347" s="27" t="s">
        <v>15</v>
      </c>
      <c r="B347" s="36" t="s">
        <v>7</v>
      </c>
      <c r="C347" s="90" t="s">
        <v>11</v>
      </c>
      <c r="D347" s="8"/>
      <c r="E347" s="167"/>
      <c r="F347" s="19">
        <f>F348+F350+F353+F355+F359</f>
        <v>6990528.86</v>
      </c>
    </row>
    <row r="348" spans="1:6" ht="12.75">
      <c r="A348" s="34" t="s">
        <v>148</v>
      </c>
      <c r="B348" s="38" t="s">
        <v>7</v>
      </c>
      <c r="C348" s="69" t="s">
        <v>11</v>
      </c>
      <c r="D348" s="31" t="s">
        <v>364</v>
      </c>
      <c r="E348" s="160"/>
      <c r="F348" s="32">
        <f>F349</f>
        <v>442598.63</v>
      </c>
    </row>
    <row r="349" spans="1:6" ht="12.75">
      <c r="A349" s="12" t="s">
        <v>363</v>
      </c>
      <c r="B349" s="37" t="s">
        <v>7</v>
      </c>
      <c r="C349" s="67" t="s">
        <v>11</v>
      </c>
      <c r="D349" s="8" t="s">
        <v>364</v>
      </c>
      <c r="E349" s="167" t="s">
        <v>157</v>
      </c>
      <c r="F349" s="22">
        <v>442598.63</v>
      </c>
    </row>
    <row r="350" spans="1:6" ht="12.75">
      <c r="A350" s="34" t="s">
        <v>149</v>
      </c>
      <c r="B350" s="38" t="s">
        <v>7</v>
      </c>
      <c r="C350" s="69" t="s">
        <v>11</v>
      </c>
      <c r="D350" s="31" t="s">
        <v>241</v>
      </c>
      <c r="E350" s="160"/>
      <c r="F350" s="32">
        <f>F351+F352</f>
        <v>147532.87</v>
      </c>
    </row>
    <row r="351" spans="1:6" ht="12.75">
      <c r="A351" s="12" t="s">
        <v>158</v>
      </c>
      <c r="B351" s="37" t="s">
        <v>7</v>
      </c>
      <c r="C351" s="67" t="s">
        <v>11</v>
      </c>
      <c r="D351" s="8" t="s">
        <v>241</v>
      </c>
      <c r="E351" s="167" t="s">
        <v>157</v>
      </c>
      <c r="F351" s="18"/>
    </row>
    <row r="352" spans="1:6" ht="12.75">
      <c r="A352" s="12" t="s">
        <v>363</v>
      </c>
      <c r="B352" s="37" t="s">
        <v>7</v>
      </c>
      <c r="C352" s="67" t="s">
        <v>11</v>
      </c>
      <c r="D352" s="8" t="s">
        <v>241</v>
      </c>
      <c r="E352" s="167" t="s">
        <v>157</v>
      </c>
      <c r="F352" s="22">
        <v>147532.87</v>
      </c>
    </row>
    <row r="353" spans="1:6" ht="76.5">
      <c r="A353" s="34" t="s">
        <v>283</v>
      </c>
      <c r="B353" s="38" t="s">
        <v>7</v>
      </c>
      <c r="C353" s="69" t="s">
        <v>11</v>
      </c>
      <c r="D353" s="31" t="s">
        <v>268</v>
      </c>
      <c r="E353" s="160"/>
      <c r="F353" s="32">
        <f>F354</f>
        <v>40000</v>
      </c>
    </row>
    <row r="354" spans="1:6" ht="25.5">
      <c r="A354" s="12" t="s">
        <v>122</v>
      </c>
      <c r="B354" s="37" t="s">
        <v>7</v>
      </c>
      <c r="C354" s="67" t="s">
        <v>11</v>
      </c>
      <c r="D354" s="8" t="s">
        <v>268</v>
      </c>
      <c r="E354" s="167" t="s">
        <v>123</v>
      </c>
      <c r="F354" s="22">
        <v>40000</v>
      </c>
    </row>
    <row r="355" spans="1:6" ht="25.5">
      <c r="A355" s="34" t="s">
        <v>71</v>
      </c>
      <c r="B355" s="38" t="s">
        <v>7</v>
      </c>
      <c r="C355" s="69" t="s">
        <v>11</v>
      </c>
      <c r="D355" s="31" t="s">
        <v>287</v>
      </c>
      <c r="E355" s="160"/>
      <c r="F355" s="32">
        <f>SUM(F356:F358)</f>
        <v>5760397.36</v>
      </c>
    </row>
    <row r="356" spans="1:6" ht="25.5">
      <c r="A356" s="12" t="s">
        <v>122</v>
      </c>
      <c r="B356" s="47" t="s">
        <v>7</v>
      </c>
      <c r="C356" s="67" t="s">
        <v>11</v>
      </c>
      <c r="D356" s="8" t="s">
        <v>287</v>
      </c>
      <c r="E356" s="167" t="s">
        <v>123</v>
      </c>
      <c r="F356" s="18">
        <v>2771000</v>
      </c>
    </row>
    <row r="357" spans="1:6" ht="25.5">
      <c r="A357" s="12" t="s">
        <v>122</v>
      </c>
      <c r="B357" s="47" t="s">
        <v>7</v>
      </c>
      <c r="C357" s="67" t="s">
        <v>11</v>
      </c>
      <c r="D357" s="8" t="s">
        <v>287</v>
      </c>
      <c r="E357" s="234" t="s">
        <v>83</v>
      </c>
      <c r="F357" s="18">
        <f>2989397.36-F358</f>
        <v>2915000</v>
      </c>
    </row>
    <row r="358" spans="1:6" ht="25.5">
      <c r="A358" s="12" t="s">
        <v>323</v>
      </c>
      <c r="B358" s="47" t="s">
        <v>7</v>
      </c>
      <c r="C358" s="67" t="s">
        <v>11</v>
      </c>
      <c r="D358" s="8" t="s">
        <v>287</v>
      </c>
      <c r="E358" s="8" t="s">
        <v>83</v>
      </c>
      <c r="F358" s="18">
        <v>74397.36</v>
      </c>
    </row>
    <row r="359" spans="1:6" ht="12.75">
      <c r="A359" s="34" t="s">
        <v>286</v>
      </c>
      <c r="B359" s="49" t="s">
        <v>7</v>
      </c>
      <c r="C359" s="101" t="s">
        <v>11</v>
      </c>
      <c r="D359" s="31" t="s">
        <v>242</v>
      </c>
      <c r="E359" s="31"/>
      <c r="F359" s="32">
        <f>F360</f>
        <v>600000</v>
      </c>
    </row>
    <row r="360" spans="1:6" ht="25.5">
      <c r="A360" s="12" t="s">
        <v>122</v>
      </c>
      <c r="B360" s="37" t="s">
        <v>7</v>
      </c>
      <c r="C360" s="67" t="s">
        <v>11</v>
      </c>
      <c r="D360" s="8" t="s">
        <v>242</v>
      </c>
      <c r="E360" s="167" t="s">
        <v>83</v>
      </c>
      <c r="F360" s="79">
        <v>600000</v>
      </c>
    </row>
    <row r="361" spans="1:6" ht="18.75" customHeight="1">
      <c r="A361" s="27" t="s">
        <v>60</v>
      </c>
      <c r="B361" s="36" t="s">
        <v>7</v>
      </c>
      <c r="C361" s="90" t="s">
        <v>12</v>
      </c>
      <c r="D361" s="10"/>
      <c r="E361" s="186"/>
      <c r="F361" s="19">
        <f>F362+F366+F372+F374+F378+F380+F383</f>
        <v>25517144</v>
      </c>
    </row>
    <row r="362" spans="1:6" ht="51">
      <c r="A362" s="34" t="s">
        <v>80</v>
      </c>
      <c r="B362" s="44" t="s">
        <v>7</v>
      </c>
      <c r="C362" s="99" t="s">
        <v>12</v>
      </c>
      <c r="D362" s="31" t="s">
        <v>269</v>
      </c>
      <c r="E362" s="180"/>
      <c r="F362" s="32">
        <f>F363+F364+F365</f>
        <v>18219000</v>
      </c>
    </row>
    <row r="363" spans="1:6" ht="12.75">
      <c r="A363" s="78" t="s">
        <v>87</v>
      </c>
      <c r="B363" s="45" t="s">
        <v>7</v>
      </c>
      <c r="C363" s="100" t="s">
        <v>12</v>
      </c>
      <c r="D363" s="8" t="s">
        <v>269</v>
      </c>
      <c r="E363" s="181" t="s">
        <v>89</v>
      </c>
      <c r="F363" s="18">
        <v>30000</v>
      </c>
    </row>
    <row r="364" spans="1:6" ht="25.5">
      <c r="A364" s="12" t="s">
        <v>122</v>
      </c>
      <c r="B364" s="45" t="s">
        <v>7</v>
      </c>
      <c r="C364" s="100" t="s">
        <v>12</v>
      </c>
      <c r="D364" s="8" t="s">
        <v>269</v>
      </c>
      <c r="E364" s="181" t="s">
        <v>123</v>
      </c>
      <c r="F364" s="18">
        <v>11903000</v>
      </c>
    </row>
    <row r="365" spans="1:6" ht="25.5">
      <c r="A365" s="12" t="s">
        <v>117</v>
      </c>
      <c r="B365" s="45" t="s">
        <v>7</v>
      </c>
      <c r="C365" s="100" t="s">
        <v>12</v>
      </c>
      <c r="D365" s="8" t="s">
        <v>269</v>
      </c>
      <c r="E365" s="181" t="s">
        <v>118</v>
      </c>
      <c r="F365" s="18">
        <v>6286000</v>
      </c>
    </row>
    <row r="366" spans="1:6" ht="12.75">
      <c r="A366" s="105" t="s">
        <v>61</v>
      </c>
      <c r="B366" s="44" t="s">
        <v>7</v>
      </c>
      <c r="C366" s="99" t="s">
        <v>12</v>
      </c>
      <c r="D366" s="31" t="s">
        <v>243</v>
      </c>
      <c r="E366" s="180"/>
      <c r="F366" s="32">
        <f>SUM(F367:F371)</f>
        <v>545000</v>
      </c>
    </row>
    <row r="367" spans="1:6" ht="12.75">
      <c r="A367" s="78" t="s">
        <v>113</v>
      </c>
      <c r="B367" s="37" t="s">
        <v>7</v>
      </c>
      <c r="C367" s="67" t="s">
        <v>12</v>
      </c>
      <c r="D367" s="8" t="s">
        <v>243</v>
      </c>
      <c r="E367" s="167" t="s">
        <v>112</v>
      </c>
      <c r="F367" s="18">
        <v>60000</v>
      </c>
    </row>
    <row r="368" spans="1:6" ht="25.5">
      <c r="A368" s="78" t="s">
        <v>90</v>
      </c>
      <c r="B368" s="37" t="s">
        <v>7</v>
      </c>
      <c r="C368" s="67" t="s">
        <v>12</v>
      </c>
      <c r="D368" s="8" t="s">
        <v>243</v>
      </c>
      <c r="E368" s="167" t="s">
        <v>91</v>
      </c>
      <c r="F368" s="18">
        <v>400000</v>
      </c>
    </row>
    <row r="369" spans="1:6" ht="24.75" customHeight="1">
      <c r="A369" s="78" t="s">
        <v>95</v>
      </c>
      <c r="B369" s="37" t="s">
        <v>7</v>
      </c>
      <c r="C369" s="67" t="s">
        <v>12</v>
      </c>
      <c r="D369" s="8" t="s">
        <v>243</v>
      </c>
      <c r="E369" s="167" t="s">
        <v>97</v>
      </c>
      <c r="F369" s="18">
        <v>22000</v>
      </c>
    </row>
    <row r="370" spans="1:6" ht="39.75" customHeight="1">
      <c r="A370" s="78" t="s">
        <v>86</v>
      </c>
      <c r="B370" s="37" t="s">
        <v>7</v>
      </c>
      <c r="C370" s="67" t="s">
        <v>12</v>
      </c>
      <c r="D370" s="8" t="s">
        <v>243</v>
      </c>
      <c r="E370" s="167" t="s">
        <v>88</v>
      </c>
      <c r="F370" s="18">
        <v>5000</v>
      </c>
    </row>
    <row r="371" spans="1:6" ht="12.75">
      <c r="A371" s="78" t="s">
        <v>87</v>
      </c>
      <c r="B371" s="37" t="s">
        <v>7</v>
      </c>
      <c r="C371" s="67" t="s">
        <v>12</v>
      </c>
      <c r="D371" s="8" t="s">
        <v>243</v>
      </c>
      <c r="E371" s="167" t="s">
        <v>89</v>
      </c>
      <c r="F371" s="18">
        <v>58000</v>
      </c>
    </row>
    <row r="372" spans="1:6" ht="38.25">
      <c r="A372" s="57" t="s">
        <v>154</v>
      </c>
      <c r="B372" s="35" t="s">
        <v>7</v>
      </c>
      <c r="C372" s="163" t="s">
        <v>12</v>
      </c>
      <c r="D372" s="135" t="s">
        <v>244</v>
      </c>
      <c r="E372" s="187"/>
      <c r="F372" s="137">
        <f>F373</f>
        <v>0</v>
      </c>
    </row>
    <row r="373" spans="1:6" ht="38.25">
      <c r="A373" s="78" t="s">
        <v>147</v>
      </c>
      <c r="B373" s="50" t="s">
        <v>7</v>
      </c>
      <c r="C373" s="164" t="s">
        <v>12</v>
      </c>
      <c r="D373" s="139" t="s">
        <v>244</v>
      </c>
      <c r="E373" s="184" t="s">
        <v>146</v>
      </c>
      <c r="F373" s="141"/>
    </row>
    <row r="374" spans="1:6" ht="38.25">
      <c r="A374" s="34" t="s">
        <v>51</v>
      </c>
      <c r="B374" s="44" t="s">
        <v>7</v>
      </c>
      <c r="C374" s="99" t="s">
        <v>12</v>
      </c>
      <c r="D374" s="31" t="s">
        <v>270</v>
      </c>
      <c r="E374" s="180"/>
      <c r="F374" s="32">
        <f>SUM(F375:F377)</f>
        <v>3734000</v>
      </c>
    </row>
    <row r="375" spans="1:6" ht="12.75">
      <c r="A375" s="78" t="s">
        <v>87</v>
      </c>
      <c r="B375" s="45" t="s">
        <v>7</v>
      </c>
      <c r="C375" s="100" t="s">
        <v>12</v>
      </c>
      <c r="D375" s="8" t="s">
        <v>270</v>
      </c>
      <c r="E375" s="181" t="s">
        <v>89</v>
      </c>
      <c r="F375" s="18">
        <v>111300</v>
      </c>
    </row>
    <row r="376" spans="1:6" ht="25.5">
      <c r="A376" s="12" t="s">
        <v>122</v>
      </c>
      <c r="B376" s="45" t="s">
        <v>7</v>
      </c>
      <c r="C376" s="100" t="s">
        <v>12</v>
      </c>
      <c r="D376" s="8" t="s">
        <v>270</v>
      </c>
      <c r="E376" s="181" t="s">
        <v>123</v>
      </c>
      <c r="F376" s="18">
        <v>3430700</v>
      </c>
    </row>
    <row r="377" spans="1:6" ht="12.75">
      <c r="A377" s="12" t="s">
        <v>84</v>
      </c>
      <c r="B377" s="45" t="s">
        <v>126</v>
      </c>
      <c r="C377" s="100" t="s">
        <v>12</v>
      </c>
      <c r="D377" s="8" t="s">
        <v>270</v>
      </c>
      <c r="E377" s="181" t="s">
        <v>83</v>
      </c>
      <c r="F377" s="18">
        <v>192000</v>
      </c>
    </row>
    <row r="378" spans="1:6" ht="38.25">
      <c r="A378" s="57" t="s">
        <v>39</v>
      </c>
      <c r="B378" s="35" t="s">
        <v>7</v>
      </c>
      <c r="C378" s="163" t="s">
        <v>12</v>
      </c>
      <c r="D378" s="135" t="s">
        <v>245</v>
      </c>
      <c r="E378" s="187"/>
      <c r="F378" s="137">
        <f>F379</f>
        <v>1373000</v>
      </c>
    </row>
    <row r="379" spans="1:6" ht="25.5">
      <c r="A379" s="78" t="s">
        <v>155</v>
      </c>
      <c r="B379" s="50" t="s">
        <v>7</v>
      </c>
      <c r="C379" s="164" t="s">
        <v>12</v>
      </c>
      <c r="D379" s="139" t="s">
        <v>245</v>
      </c>
      <c r="E379" s="184" t="s">
        <v>146</v>
      </c>
      <c r="F379" s="141">
        <v>1373000</v>
      </c>
    </row>
    <row r="380" spans="1:6" ht="25.5">
      <c r="A380" s="105" t="s">
        <v>77</v>
      </c>
      <c r="B380" s="44" t="s">
        <v>7</v>
      </c>
      <c r="C380" s="99" t="s">
        <v>12</v>
      </c>
      <c r="D380" s="31" t="s">
        <v>271</v>
      </c>
      <c r="E380" s="180"/>
      <c r="F380" s="32">
        <f>F381+F382</f>
        <v>1496000</v>
      </c>
    </row>
    <row r="381" spans="1:6" ht="12.75">
      <c r="A381" s="78" t="s">
        <v>87</v>
      </c>
      <c r="B381" s="45" t="s">
        <v>7</v>
      </c>
      <c r="C381" s="100" t="s">
        <v>12</v>
      </c>
      <c r="D381" s="8" t="s">
        <v>271</v>
      </c>
      <c r="E381" s="181" t="s">
        <v>89</v>
      </c>
      <c r="F381" s="18">
        <v>532000</v>
      </c>
    </row>
    <row r="382" spans="1:6" ht="12.75">
      <c r="A382" s="12" t="s">
        <v>84</v>
      </c>
      <c r="B382" s="45" t="s">
        <v>7</v>
      </c>
      <c r="C382" s="100" t="s">
        <v>12</v>
      </c>
      <c r="D382" s="8" t="s">
        <v>271</v>
      </c>
      <c r="E382" s="181" t="s">
        <v>83</v>
      </c>
      <c r="F382" s="18">
        <v>964000</v>
      </c>
    </row>
    <row r="383" spans="1:6" ht="25.5">
      <c r="A383" s="105" t="s">
        <v>365</v>
      </c>
      <c r="B383" s="44" t="s">
        <v>7</v>
      </c>
      <c r="C383" s="99" t="s">
        <v>12</v>
      </c>
      <c r="D383" s="31" t="s">
        <v>366</v>
      </c>
      <c r="E383" s="180"/>
      <c r="F383" s="32">
        <f>F384+F385</f>
        <v>150144</v>
      </c>
    </row>
    <row r="384" spans="1:6" ht="12.75">
      <c r="A384" s="78" t="s">
        <v>87</v>
      </c>
      <c r="B384" s="45" t="s">
        <v>7</v>
      </c>
      <c r="C384" s="100" t="s">
        <v>12</v>
      </c>
      <c r="D384" s="8" t="s">
        <v>366</v>
      </c>
      <c r="E384" s="181" t="s">
        <v>89</v>
      </c>
      <c r="F384" s="18">
        <v>53360</v>
      </c>
    </row>
    <row r="385" spans="1:6" ht="12.75">
      <c r="A385" s="12" t="s">
        <v>84</v>
      </c>
      <c r="B385" s="45" t="s">
        <v>7</v>
      </c>
      <c r="C385" s="100" t="s">
        <v>12</v>
      </c>
      <c r="D385" s="8" t="s">
        <v>366</v>
      </c>
      <c r="E385" s="181" t="s">
        <v>83</v>
      </c>
      <c r="F385" s="18">
        <v>96784</v>
      </c>
    </row>
    <row r="386" spans="1:6" ht="12.75">
      <c r="A386" s="27" t="s">
        <v>199</v>
      </c>
      <c r="B386" s="36" t="s">
        <v>7</v>
      </c>
      <c r="C386" s="90" t="s">
        <v>200</v>
      </c>
      <c r="D386" s="10"/>
      <c r="E386" s="186"/>
      <c r="F386" s="19">
        <f>F387</f>
        <v>200000</v>
      </c>
    </row>
    <row r="387" spans="1:6" ht="12.75">
      <c r="A387" s="34" t="s">
        <v>197</v>
      </c>
      <c r="B387" s="44" t="s">
        <v>7</v>
      </c>
      <c r="C387" s="99" t="s">
        <v>200</v>
      </c>
      <c r="D387" s="31" t="s">
        <v>198</v>
      </c>
      <c r="E387" s="180"/>
      <c r="F387" s="32">
        <v>200000</v>
      </c>
    </row>
    <row r="388" spans="1:6" ht="25.5">
      <c r="A388" s="12" t="s">
        <v>201</v>
      </c>
      <c r="B388" s="45" t="s">
        <v>7</v>
      </c>
      <c r="C388" s="100" t="s">
        <v>200</v>
      </c>
      <c r="D388" s="8" t="s">
        <v>198</v>
      </c>
      <c r="E388" s="181" t="s">
        <v>151</v>
      </c>
      <c r="F388" s="18">
        <v>0</v>
      </c>
    </row>
    <row r="389" spans="1:6" ht="38.25">
      <c r="A389" s="269" t="s">
        <v>274</v>
      </c>
      <c r="B389" s="45" t="s">
        <v>7</v>
      </c>
      <c r="C389" s="100" t="s">
        <v>200</v>
      </c>
      <c r="D389" s="8" t="s">
        <v>198</v>
      </c>
      <c r="E389" s="181" t="s">
        <v>273</v>
      </c>
      <c r="F389" s="18">
        <v>103500</v>
      </c>
    </row>
    <row r="390" spans="1:6" ht="12.75">
      <c r="A390" s="78" t="s">
        <v>87</v>
      </c>
      <c r="B390" s="45" t="s">
        <v>7</v>
      </c>
      <c r="C390" s="100" t="s">
        <v>200</v>
      </c>
      <c r="D390" s="8" t="s">
        <v>198</v>
      </c>
      <c r="E390" s="181" t="s">
        <v>89</v>
      </c>
      <c r="F390" s="18">
        <v>96500</v>
      </c>
    </row>
    <row r="391" spans="1:6" ht="12.75">
      <c r="A391" s="110" t="s">
        <v>62</v>
      </c>
      <c r="B391" s="83" t="s">
        <v>34</v>
      </c>
      <c r="C391" s="111"/>
      <c r="D391" s="76"/>
      <c r="E391" s="188"/>
      <c r="F391" s="112">
        <f>F392</f>
        <v>1887211</v>
      </c>
    </row>
    <row r="392" spans="1:6" ht="12.75">
      <c r="A392" s="113" t="s">
        <v>69</v>
      </c>
      <c r="B392" s="63" t="s">
        <v>34</v>
      </c>
      <c r="C392" s="97" t="s">
        <v>8</v>
      </c>
      <c r="D392" s="7"/>
      <c r="E392" s="182"/>
      <c r="F392" s="19">
        <f>F393+F401+F399</f>
        <v>1887211</v>
      </c>
    </row>
    <row r="393" spans="1:6" ht="25.5">
      <c r="A393" s="241" t="s">
        <v>221</v>
      </c>
      <c r="B393" s="253" t="s">
        <v>34</v>
      </c>
      <c r="C393" s="254" t="s">
        <v>8</v>
      </c>
      <c r="D393" s="244" t="s">
        <v>202</v>
      </c>
      <c r="E393" s="255"/>
      <c r="F393" s="243">
        <f>F394+F398</f>
        <v>613550</v>
      </c>
    </row>
    <row r="394" spans="1:6" ht="25.5">
      <c r="A394" s="232" t="s">
        <v>203</v>
      </c>
      <c r="B394" s="61" t="s">
        <v>34</v>
      </c>
      <c r="C394" s="31" t="s">
        <v>8</v>
      </c>
      <c r="D394" s="31" t="s">
        <v>204</v>
      </c>
      <c r="E394" s="31"/>
      <c r="F394" s="32">
        <f>F395+F396</f>
        <v>350000</v>
      </c>
    </row>
    <row r="395" spans="1:6" ht="38.25">
      <c r="A395" s="78" t="s">
        <v>278</v>
      </c>
      <c r="B395" s="37" t="s">
        <v>34</v>
      </c>
      <c r="C395" s="67" t="s">
        <v>8</v>
      </c>
      <c r="D395" s="8" t="s">
        <v>204</v>
      </c>
      <c r="E395" s="167" t="s">
        <v>273</v>
      </c>
      <c r="F395" s="79">
        <v>210391.35</v>
      </c>
    </row>
    <row r="396" spans="1:6" ht="12.75">
      <c r="A396" s="78" t="s">
        <v>87</v>
      </c>
      <c r="B396" s="37" t="s">
        <v>34</v>
      </c>
      <c r="C396" s="67" t="s">
        <v>8</v>
      </c>
      <c r="D396" s="8" t="s">
        <v>204</v>
      </c>
      <c r="E396" s="234" t="s">
        <v>89</v>
      </c>
      <c r="F396" s="79">
        <v>139608.65</v>
      </c>
    </row>
    <row r="397" spans="1:6" ht="12.75">
      <c r="A397" s="34" t="s">
        <v>205</v>
      </c>
      <c r="B397" s="49" t="s">
        <v>34</v>
      </c>
      <c r="C397" s="101" t="s">
        <v>8</v>
      </c>
      <c r="D397" s="31" t="s">
        <v>207</v>
      </c>
      <c r="E397" s="185"/>
      <c r="F397" s="32">
        <f>F398</f>
        <v>263550</v>
      </c>
    </row>
    <row r="398" spans="1:6" ht="25.5">
      <c r="A398" s="78" t="s">
        <v>206</v>
      </c>
      <c r="B398" s="37" t="s">
        <v>34</v>
      </c>
      <c r="C398" s="67" t="s">
        <v>8</v>
      </c>
      <c r="D398" s="8" t="s">
        <v>207</v>
      </c>
      <c r="E398" s="167" t="s">
        <v>208</v>
      </c>
      <c r="F398" s="79">
        <v>263550</v>
      </c>
    </row>
    <row r="399" spans="1:6" ht="12.75">
      <c r="A399" s="281" t="s">
        <v>351</v>
      </c>
      <c r="B399" s="38" t="s">
        <v>34</v>
      </c>
      <c r="C399" s="69" t="s">
        <v>8</v>
      </c>
      <c r="D399" s="31" t="s">
        <v>352</v>
      </c>
      <c r="E399" s="160"/>
      <c r="F399" s="32">
        <f>F400</f>
        <v>473661</v>
      </c>
    </row>
    <row r="400" spans="1:6" ht="25.5">
      <c r="A400" s="290" t="s">
        <v>293</v>
      </c>
      <c r="B400" s="41" t="s">
        <v>34</v>
      </c>
      <c r="C400" s="67" t="s">
        <v>8</v>
      </c>
      <c r="D400" s="8" t="s">
        <v>352</v>
      </c>
      <c r="E400" s="167" t="s">
        <v>137</v>
      </c>
      <c r="F400" s="18">
        <v>473661</v>
      </c>
    </row>
    <row r="401" spans="1:6" ht="25.5">
      <c r="A401" s="77" t="s">
        <v>348</v>
      </c>
      <c r="B401" s="38" t="s">
        <v>34</v>
      </c>
      <c r="C401" s="200" t="s">
        <v>8</v>
      </c>
      <c r="D401" s="201" t="s">
        <v>346</v>
      </c>
      <c r="E401" s="202"/>
      <c r="F401" s="203">
        <v>800000</v>
      </c>
    </row>
    <row r="402" spans="1:6" ht="25.5">
      <c r="A402" s="285" t="s">
        <v>347</v>
      </c>
      <c r="B402" s="283" t="s">
        <v>34</v>
      </c>
      <c r="C402" s="8" t="s">
        <v>8</v>
      </c>
      <c r="D402" s="16" t="s">
        <v>346</v>
      </c>
      <c r="E402" s="271" t="s">
        <v>137</v>
      </c>
      <c r="F402" s="284">
        <v>800000</v>
      </c>
    </row>
    <row r="403" spans="1:6" ht="12.75">
      <c r="A403" s="85" t="s">
        <v>63</v>
      </c>
      <c r="B403" s="83" t="s">
        <v>6</v>
      </c>
      <c r="C403" s="111"/>
      <c r="D403" s="76"/>
      <c r="E403" s="188"/>
      <c r="F403" s="112">
        <f>F404</f>
        <v>600000</v>
      </c>
    </row>
    <row r="404" spans="1:6" ht="12.75">
      <c r="A404" s="113" t="s">
        <v>30</v>
      </c>
      <c r="B404" s="63" t="s">
        <v>6</v>
      </c>
      <c r="C404" s="97" t="s">
        <v>9</v>
      </c>
      <c r="D404" s="7"/>
      <c r="E404" s="182"/>
      <c r="F404" s="19">
        <f>F405</f>
        <v>600000</v>
      </c>
    </row>
    <row r="405" spans="1:6" ht="25.5">
      <c r="A405" s="154" t="s">
        <v>246</v>
      </c>
      <c r="B405" s="127" t="s">
        <v>6</v>
      </c>
      <c r="C405" s="94" t="s">
        <v>9</v>
      </c>
      <c r="D405" s="14" t="s">
        <v>281</v>
      </c>
      <c r="E405" s="173"/>
      <c r="F405" s="17">
        <f>F406</f>
        <v>600000</v>
      </c>
    </row>
    <row r="406" spans="1:6" ht="25.5">
      <c r="A406" s="78" t="s">
        <v>132</v>
      </c>
      <c r="B406" s="37" t="s">
        <v>6</v>
      </c>
      <c r="C406" s="67" t="s">
        <v>9</v>
      </c>
      <c r="D406" s="8" t="s">
        <v>281</v>
      </c>
      <c r="E406" s="167" t="s">
        <v>131</v>
      </c>
      <c r="F406" s="79">
        <v>600000</v>
      </c>
    </row>
    <row r="407" spans="1:6" ht="15.75">
      <c r="A407" s="118" t="s">
        <v>59</v>
      </c>
      <c r="B407" s="114" t="s">
        <v>52</v>
      </c>
      <c r="C407" s="116"/>
      <c r="D407" s="115"/>
      <c r="E407" s="157"/>
      <c r="F407" s="117">
        <f>F408</f>
        <v>2000000</v>
      </c>
    </row>
    <row r="408" spans="1:6" ht="12.75">
      <c r="A408" s="119" t="s">
        <v>64</v>
      </c>
      <c r="B408" s="36" t="s">
        <v>52</v>
      </c>
      <c r="C408" s="87" t="s">
        <v>2</v>
      </c>
      <c r="D408" s="15"/>
      <c r="E408" s="189"/>
      <c r="F408" s="120">
        <f>F409</f>
        <v>2000000</v>
      </c>
    </row>
    <row r="409" spans="1:6" ht="12.75">
      <c r="A409" s="109" t="s">
        <v>209</v>
      </c>
      <c r="B409" s="38" t="s">
        <v>52</v>
      </c>
      <c r="C409" s="69" t="s">
        <v>2</v>
      </c>
      <c r="D409" s="31" t="s">
        <v>210</v>
      </c>
      <c r="E409" s="160"/>
      <c r="F409" s="121">
        <f>F410</f>
        <v>2000000</v>
      </c>
    </row>
    <row r="410" spans="1:6" ht="12.75">
      <c r="A410" s="102" t="s">
        <v>127</v>
      </c>
      <c r="B410" s="37" t="s">
        <v>52</v>
      </c>
      <c r="C410" s="67" t="s">
        <v>2</v>
      </c>
      <c r="D410" s="8" t="s">
        <v>210</v>
      </c>
      <c r="E410" s="167" t="s">
        <v>128</v>
      </c>
      <c r="F410" s="79">
        <v>2000000</v>
      </c>
    </row>
    <row r="411" spans="1:6" ht="25.5">
      <c r="A411" s="85" t="s">
        <v>65</v>
      </c>
      <c r="B411" s="75" t="s">
        <v>40</v>
      </c>
      <c r="C411" s="95"/>
      <c r="D411" s="76"/>
      <c r="E411" s="158"/>
      <c r="F411" s="112">
        <f>F412</f>
        <v>8167000</v>
      </c>
    </row>
    <row r="412" spans="1:6" ht="25.5">
      <c r="A412" s="58" t="s">
        <v>66</v>
      </c>
      <c r="B412" s="74" t="s">
        <v>40</v>
      </c>
      <c r="C412" s="165" t="s">
        <v>2</v>
      </c>
      <c r="D412" s="15"/>
      <c r="E412" s="190"/>
      <c r="F412" s="19">
        <f>F413+F415</f>
        <v>8167000</v>
      </c>
    </row>
    <row r="413" spans="1:6" ht="12.75">
      <c r="A413" s="73" t="s">
        <v>46</v>
      </c>
      <c r="B413" s="70" t="s">
        <v>40</v>
      </c>
      <c r="C413" s="70" t="s">
        <v>2</v>
      </c>
      <c r="D413" s="72" t="s">
        <v>211</v>
      </c>
      <c r="E413" s="191"/>
      <c r="F413" s="32">
        <f>F414</f>
        <v>2834000</v>
      </c>
    </row>
    <row r="414" spans="1:6" ht="12.75">
      <c r="A414" s="86" t="s">
        <v>129</v>
      </c>
      <c r="B414" s="6" t="s">
        <v>40</v>
      </c>
      <c r="C414" s="88" t="s">
        <v>2</v>
      </c>
      <c r="D414" s="16" t="s">
        <v>211</v>
      </c>
      <c r="E414" s="30" t="s">
        <v>130</v>
      </c>
      <c r="F414" s="23">
        <v>2834000</v>
      </c>
    </row>
    <row r="415" spans="1:6" ht="25.5">
      <c r="A415" s="71" t="s">
        <v>45</v>
      </c>
      <c r="B415" s="70" t="s">
        <v>40</v>
      </c>
      <c r="C415" s="70" t="s">
        <v>2</v>
      </c>
      <c r="D415" s="72" t="s">
        <v>212</v>
      </c>
      <c r="E415" s="191"/>
      <c r="F415" s="32">
        <f>F416</f>
        <v>5333000</v>
      </c>
    </row>
    <row r="416" spans="1:6" ht="13.5" thickBot="1">
      <c r="A416" s="59" t="s">
        <v>129</v>
      </c>
      <c r="B416" s="66" t="s">
        <v>40</v>
      </c>
      <c r="C416" s="88" t="s">
        <v>2</v>
      </c>
      <c r="D416" s="316" t="s">
        <v>212</v>
      </c>
      <c r="E416" s="30" t="s">
        <v>130</v>
      </c>
      <c r="F416" s="23">
        <v>5333000</v>
      </c>
    </row>
    <row r="417" spans="1:6" ht="16.5" thickBot="1">
      <c r="A417" s="226" t="s">
        <v>19</v>
      </c>
      <c r="B417" s="317"/>
      <c r="C417" s="228"/>
      <c r="D417" s="318"/>
      <c r="E417" s="229"/>
      <c r="F417" s="319">
        <f>F13+F83+F87+F93+F110+F161+F289+F334+F338+F391+F403+F407+F411</f>
        <v>421991000</v>
      </c>
    </row>
    <row r="418" spans="2:7" ht="12.75">
      <c r="B418" s="313"/>
      <c r="C418" s="314"/>
      <c r="D418" s="314"/>
      <c r="E418" s="314"/>
      <c r="F418" s="315"/>
      <c r="G418" s="312"/>
    </row>
    <row r="419" spans="1:8" ht="12.75">
      <c r="A419" s="313"/>
      <c r="B419" s="313"/>
      <c r="C419" s="314"/>
      <c r="D419" s="314"/>
      <c r="E419" s="314"/>
      <c r="F419" s="315"/>
      <c r="G419" s="314"/>
      <c r="H419" s="313"/>
    </row>
    <row r="420" spans="1:8" ht="12.75">
      <c r="A420" s="314"/>
      <c r="B420" s="314"/>
      <c r="C420" s="314"/>
      <c r="D420" s="314"/>
      <c r="E420" s="315"/>
      <c r="F420" s="315"/>
      <c r="G420" s="315"/>
      <c r="H420" s="314"/>
    </row>
    <row r="421" spans="1:8" ht="12.75">
      <c r="A421" s="314"/>
      <c r="B421" s="314"/>
      <c r="C421" s="314"/>
      <c r="D421" s="314"/>
      <c r="E421" s="315"/>
      <c r="F421" s="315"/>
      <c r="G421" s="315"/>
      <c r="H421" s="314"/>
    </row>
    <row r="422" spans="1:8" ht="12.75">
      <c r="A422" s="314"/>
      <c r="B422" s="314"/>
      <c r="C422" s="314"/>
      <c r="D422" s="314"/>
      <c r="E422" s="315"/>
      <c r="F422" s="315"/>
      <c r="G422" s="315"/>
      <c r="H422" s="314"/>
    </row>
    <row r="423" spans="1:8" ht="12.75">
      <c r="A423" s="314"/>
      <c r="B423" s="314"/>
      <c r="C423" s="314"/>
      <c r="D423" s="314"/>
      <c r="E423" s="315"/>
      <c r="F423" s="315"/>
      <c r="G423" s="315"/>
      <c r="H423" s="314"/>
    </row>
    <row r="424" spans="1:8" ht="12.75">
      <c r="A424" s="314"/>
      <c r="B424" s="314"/>
      <c r="C424" s="314"/>
      <c r="D424" s="314"/>
      <c r="E424" s="315"/>
      <c r="F424" s="315"/>
      <c r="G424" s="315"/>
      <c r="H424" s="314"/>
    </row>
    <row r="425" spans="1:8" ht="12.75">
      <c r="A425" s="314"/>
      <c r="B425" s="314"/>
      <c r="C425" s="314"/>
      <c r="D425" s="314"/>
      <c r="E425" s="315"/>
      <c r="F425" s="315"/>
      <c r="G425" s="315"/>
      <c r="H425" s="314"/>
    </row>
    <row r="426" spans="1:8" ht="12.75">
      <c r="A426" s="314"/>
      <c r="B426" s="314"/>
      <c r="C426" s="314"/>
      <c r="D426" s="314"/>
      <c r="E426" s="315"/>
      <c r="F426" s="315"/>
      <c r="G426" s="315"/>
      <c r="H426" s="314"/>
    </row>
    <row r="427" spans="1:8" ht="12.75">
      <c r="A427" s="314"/>
      <c r="B427" s="314"/>
      <c r="C427" s="314"/>
      <c r="D427" s="314"/>
      <c r="E427" s="314"/>
      <c r="F427" s="314"/>
      <c r="G427" s="314"/>
      <c r="H427" s="314"/>
    </row>
    <row r="428" spans="1:8" ht="12.75">
      <c r="A428" s="314"/>
      <c r="B428" s="314"/>
      <c r="C428" s="314"/>
      <c r="D428" s="314"/>
      <c r="E428" s="314"/>
      <c r="F428" s="315"/>
      <c r="G428" s="314"/>
      <c r="H428" s="314"/>
    </row>
    <row r="429" spans="1:8" ht="12.75">
      <c r="A429" s="312"/>
      <c r="B429" s="312"/>
      <c r="C429" s="312"/>
      <c r="D429" s="312"/>
      <c r="E429" s="312"/>
      <c r="F429" s="312"/>
      <c r="G429" s="312"/>
      <c r="H429" s="312"/>
    </row>
    <row r="430" spans="1:8" ht="12.75">
      <c r="A430" s="312"/>
      <c r="B430" s="312"/>
      <c r="C430" s="312"/>
      <c r="D430" s="312"/>
      <c r="E430" s="312"/>
      <c r="F430" s="312"/>
      <c r="G430" s="312"/>
      <c r="H430" s="312"/>
    </row>
    <row r="431" spans="1:8" ht="12.75">
      <c r="A431" s="312"/>
      <c r="B431" s="312"/>
      <c r="C431" s="312"/>
      <c r="D431" s="312"/>
      <c r="E431" s="312"/>
      <c r="F431" s="312"/>
      <c r="G431" s="312"/>
      <c r="H431" s="312"/>
    </row>
  </sheetData>
  <sheetProtection/>
  <mergeCells count="7">
    <mergeCell ref="F7:F12"/>
    <mergeCell ref="A5:E5"/>
    <mergeCell ref="B7:B12"/>
    <mergeCell ref="C7:C12"/>
    <mergeCell ref="D7:D12"/>
    <mergeCell ref="E7:E12"/>
    <mergeCell ref="A7:A12"/>
  </mergeCells>
  <printOptions/>
  <pageMargins left="0.5905511811023623" right="0.15748031496062992" top="0.4724409448818898" bottom="0.15748031496062992" header="0.15748031496062992" footer="0.15748031496062992"/>
  <pageSetup horizontalDpi="600" verticalDpi="600" orientation="portrait" paperSize="9" scale="75" r:id="rId1"/>
  <rowBreaks count="4" manualBreakCount="4">
    <brk id="44" max="5" man="1"/>
    <brk id="84" max="5" man="1"/>
    <brk id="133" max="5" man="1"/>
    <brk id="1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24"/>
  <sheetViews>
    <sheetView zoomScalePageLayoutView="0" workbookViewId="0" topLeftCell="A397">
      <selection activeCell="F421" sqref="F421"/>
    </sheetView>
  </sheetViews>
  <sheetFormatPr defaultColWidth="9.00390625" defaultRowHeight="12.75"/>
  <cols>
    <col min="1" max="1" width="68.1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  <col min="7" max="7" width="17.75390625" style="0" customWidth="1"/>
    <col min="8" max="8" width="12.75390625" style="0" customWidth="1"/>
    <col min="10" max="10" width="10.125" style="0" bestFit="1" customWidth="1"/>
  </cols>
  <sheetData>
    <row r="1" ht="12.75">
      <c r="F1" s="5"/>
    </row>
    <row r="2" spans="1:6" ht="16.5" customHeight="1">
      <c r="A2" s="341" t="s">
        <v>382</v>
      </c>
      <c r="B2" s="341"/>
      <c r="C2" s="341"/>
      <c r="D2" s="341"/>
      <c r="E2" s="341"/>
      <c r="F2" s="104"/>
    </row>
    <row r="3" spans="1:6" ht="13.5" thickBot="1">
      <c r="A3" s="1"/>
      <c r="B3" s="2"/>
      <c r="C3" s="2"/>
      <c r="D3" s="4"/>
      <c r="E3" s="4"/>
      <c r="F3" s="3" t="s">
        <v>56</v>
      </c>
    </row>
    <row r="4" spans="1:8" ht="12.75" customHeight="1">
      <c r="A4" s="324" t="s">
        <v>0</v>
      </c>
      <c r="B4" s="328" t="s">
        <v>1</v>
      </c>
      <c r="C4" s="330" t="s">
        <v>10</v>
      </c>
      <c r="D4" s="332" t="s">
        <v>20</v>
      </c>
      <c r="E4" s="335" t="s">
        <v>21</v>
      </c>
      <c r="F4" s="337" t="s">
        <v>22</v>
      </c>
      <c r="G4" s="337" t="s">
        <v>290</v>
      </c>
      <c r="H4" s="337" t="s">
        <v>289</v>
      </c>
    </row>
    <row r="5" spans="1:8" ht="12.75">
      <c r="A5" s="325"/>
      <c r="B5" s="329"/>
      <c r="C5" s="331"/>
      <c r="D5" s="333"/>
      <c r="E5" s="336"/>
      <c r="F5" s="338"/>
      <c r="G5" s="338"/>
      <c r="H5" s="338"/>
    </row>
    <row r="6" spans="1:8" ht="12.75">
      <c r="A6" s="325"/>
      <c r="B6" s="329"/>
      <c r="C6" s="331"/>
      <c r="D6" s="333"/>
      <c r="E6" s="336"/>
      <c r="F6" s="338"/>
      <c r="G6" s="338"/>
      <c r="H6" s="338"/>
    </row>
    <row r="7" spans="1:8" ht="12.75">
      <c r="A7" s="325"/>
      <c r="B7" s="329"/>
      <c r="C7" s="331"/>
      <c r="D7" s="333"/>
      <c r="E7" s="336"/>
      <c r="F7" s="338"/>
      <c r="G7" s="338"/>
      <c r="H7" s="338"/>
    </row>
    <row r="8" spans="1:8" ht="12.75">
      <c r="A8" s="325"/>
      <c r="B8" s="329"/>
      <c r="C8" s="331"/>
      <c r="D8" s="333"/>
      <c r="E8" s="336"/>
      <c r="F8" s="338"/>
      <c r="G8" s="338"/>
      <c r="H8" s="338"/>
    </row>
    <row r="9" spans="1:8" ht="13.5" thickBot="1">
      <c r="A9" s="345"/>
      <c r="B9" s="342"/>
      <c r="C9" s="343"/>
      <c r="D9" s="334"/>
      <c r="E9" s="344"/>
      <c r="F9" s="340"/>
      <c r="G9" s="340"/>
      <c r="H9" s="340"/>
    </row>
    <row r="10" spans="1:8" ht="15.75">
      <c r="A10" s="129" t="s">
        <v>16</v>
      </c>
      <c r="B10" s="128" t="s">
        <v>2</v>
      </c>
      <c r="C10" s="155"/>
      <c r="D10" s="128"/>
      <c r="E10" s="166"/>
      <c r="F10" s="20">
        <f>F11+F15+F53+F56</f>
        <v>26061347.47</v>
      </c>
      <c r="G10" s="20">
        <f>G11+G15+G53+G56</f>
        <v>26440206.38</v>
      </c>
      <c r="H10" s="19">
        <f>G10-F10</f>
        <v>378858.91000000015</v>
      </c>
    </row>
    <row r="11" spans="1:8" ht="37.5" customHeight="1">
      <c r="A11" s="51" t="s">
        <v>41</v>
      </c>
      <c r="B11" s="36" t="s">
        <v>2</v>
      </c>
      <c r="C11" s="90" t="s">
        <v>11</v>
      </c>
      <c r="D11" s="7"/>
      <c r="E11" s="159"/>
      <c r="F11" s="19">
        <f>F12</f>
        <v>364500</v>
      </c>
      <c r="G11" s="19">
        <f>G12</f>
        <v>364500</v>
      </c>
      <c r="H11" s="19">
        <f>G11-F11</f>
        <v>0</v>
      </c>
    </row>
    <row r="12" spans="1:8" ht="15.75" customHeight="1">
      <c r="A12" s="213" t="s">
        <v>133</v>
      </c>
      <c r="B12" s="212" t="s">
        <v>2</v>
      </c>
      <c r="C12" s="209" t="s">
        <v>11</v>
      </c>
      <c r="D12" s="200" t="s">
        <v>85</v>
      </c>
      <c r="E12" s="210"/>
      <c r="F12" s="211">
        <f>F13+F14</f>
        <v>364500</v>
      </c>
      <c r="G12" s="211">
        <f>G13+G14</f>
        <v>364500</v>
      </c>
      <c r="H12" s="19">
        <f aca="true" t="shared" si="0" ref="H12:H90">G12-F12</f>
        <v>0</v>
      </c>
    </row>
    <row r="13" spans="1:8" ht="42.75" customHeight="1">
      <c r="A13" s="78" t="s">
        <v>274</v>
      </c>
      <c r="B13" s="37" t="s">
        <v>2</v>
      </c>
      <c r="C13" s="67" t="s">
        <v>11</v>
      </c>
      <c r="D13" s="8" t="s">
        <v>85</v>
      </c>
      <c r="E13" s="167" t="s">
        <v>273</v>
      </c>
      <c r="F13" s="18">
        <v>230000</v>
      </c>
      <c r="G13" s="18">
        <v>230000</v>
      </c>
      <c r="H13" s="19">
        <f t="shared" si="0"/>
        <v>0</v>
      </c>
    </row>
    <row r="14" spans="1:8" ht="24" customHeight="1">
      <c r="A14" s="78" t="s">
        <v>87</v>
      </c>
      <c r="B14" s="37" t="s">
        <v>2</v>
      </c>
      <c r="C14" s="67" t="s">
        <v>11</v>
      </c>
      <c r="D14" s="8" t="s">
        <v>85</v>
      </c>
      <c r="E14" s="167" t="s">
        <v>89</v>
      </c>
      <c r="F14" s="18">
        <v>134500</v>
      </c>
      <c r="G14" s="18">
        <v>134500</v>
      </c>
      <c r="H14" s="19">
        <f t="shared" si="0"/>
        <v>0</v>
      </c>
    </row>
    <row r="15" spans="1:8" ht="29.25" customHeight="1">
      <c r="A15" s="27" t="s">
        <v>31</v>
      </c>
      <c r="B15" s="36" t="s">
        <v>2</v>
      </c>
      <c r="C15" s="90" t="s">
        <v>12</v>
      </c>
      <c r="D15" s="7"/>
      <c r="E15" s="159"/>
      <c r="F15" s="19">
        <f>F16+F22+F24+F28+F31+F34+F39+F42+F44+F46+F48+F51</f>
        <v>18847774.04</v>
      </c>
      <c r="G15" s="19">
        <f>G16+G22+G24+G28+G31+G34+G39+G42+G44+G46+G48+G51</f>
        <v>19033774.04</v>
      </c>
      <c r="H15" s="19">
        <f t="shared" si="0"/>
        <v>186000</v>
      </c>
    </row>
    <row r="16" spans="1:8" ht="28.5" customHeight="1">
      <c r="A16" s="207" t="s">
        <v>94</v>
      </c>
      <c r="B16" s="212" t="s">
        <v>2</v>
      </c>
      <c r="C16" s="209" t="s">
        <v>12</v>
      </c>
      <c r="D16" s="200" t="s">
        <v>223</v>
      </c>
      <c r="E16" s="210"/>
      <c r="F16" s="211">
        <f>SUM(F17:F21)</f>
        <v>16407774.040000001</v>
      </c>
      <c r="G16" s="211">
        <f>SUM(G17:G21)</f>
        <v>16593774.040000001</v>
      </c>
      <c r="H16" s="19">
        <f t="shared" si="0"/>
        <v>186000</v>
      </c>
    </row>
    <row r="17" spans="1:8" ht="35.25" customHeight="1">
      <c r="A17" s="78" t="s">
        <v>90</v>
      </c>
      <c r="B17" s="37" t="s">
        <v>2</v>
      </c>
      <c r="C17" s="67" t="s">
        <v>12</v>
      </c>
      <c r="D17" s="8" t="s">
        <v>223</v>
      </c>
      <c r="E17" s="167" t="s">
        <v>91</v>
      </c>
      <c r="F17" s="18">
        <v>13637696.42</v>
      </c>
      <c r="G17" s="18">
        <v>13637696.42</v>
      </c>
      <c r="H17" s="19">
        <f t="shared" si="0"/>
        <v>0</v>
      </c>
    </row>
    <row r="18" spans="1:8" ht="13.5" customHeight="1">
      <c r="A18" s="78" t="s">
        <v>95</v>
      </c>
      <c r="B18" s="37" t="s">
        <v>96</v>
      </c>
      <c r="C18" s="67" t="s">
        <v>12</v>
      </c>
      <c r="D18" s="8" t="s">
        <v>223</v>
      </c>
      <c r="E18" s="167" t="s">
        <v>97</v>
      </c>
      <c r="F18" s="18">
        <v>178000</v>
      </c>
      <c r="G18" s="18">
        <v>178000</v>
      </c>
      <c r="H18" s="19">
        <f t="shared" si="0"/>
        <v>0</v>
      </c>
    </row>
    <row r="19" spans="1:8" ht="27.75" customHeight="1">
      <c r="A19" s="78" t="s">
        <v>86</v>
      </c>
      <c r="B19" s="37" t="s">
        <v>96</v>
      </c>
      <c r="C19" s="67" t="s">
        <v>12</v>
      </c>
      <c r="D19" s="8" t="s">
        <v>223</v>
      </c>
      <c r="E19" s="167" t="s">
        <v>88</v>
      </c>
      <c r="F19" s="18">
        <v>121450</v>
      </c>
      <c r="G19" s="18">
        <v>121450</v>
      </c>
      <c r="H19" s="19">
        <f t="shared" si="0"/>
        <v>0</v>
      </c>
    </row>
    <row r="20" spans="1:8" ht="20.25" customHeight="1">
      <c r="A20" s="78" t="s">
        <v>87</v>
      </c>
      <c r="B20" s="37" t="s">
        <v>2</v>
      </c>
      <c r="C20" s="67" t="s">
        <v>12</v>
      </c>
      <c r="D20" s="8" t="s">
        <v>223</v>
      </c>
      <c r="E20" s="167" t="s">
        <v>89</v>
      </c>
      <c r="F20" s="18">
        <v>1270724.04</v>
      </c>
      <c r="G20" s="18">
        <v>1456724.04</v>
      </c>
      <c r="H20" s="19">
        <f t="shared" si="0"/>
        <v>186000</v>
      </c>
    </row>
    <row r="21" spans="1:8" ht="27" customHeight="1">
      <c r="A21" s="12" t="s">
        <v>122</v>
      </c>
      <c r="B21" s="37" t="s">
        <v>2</v>
      </c>
      <c r="C21" s="67" t="s">
        <v>12</v>
      </c>
      <c r="D21" s="8" t="s">
        <v>223</v>
      </c>
      <c r="E21" s="167" t="s">
        <v>123</v>
      </c>
      <c r="F21" s="18">
        <v>1199903.58</v>
      </c>
      <c r="G21" s="18">
        <v>1199903.58</v>
      </c>
      <c r="H21" s="19">
        <f t="shared" si="0"/>
        <v>0</v>
      </c>
    </row>
    <row r="22" spans="1:8" ht="27" customHeight="1">
      <c r="A22" s="206" t="s">
        <v>38</v>
      </c>
      <c r="B22" s="38" t="s">
        <v>2</v>
      </c>
      <c r="C22" s="69" t="s">
        <v>12</v>
      </c>
      <c r="D22" s="200" t="s">
        <v>224</v>
      </c>
      <c r="E22" s="160"/>
      <c r="F22" s="32">
        <f>F23</f>
        <v>1300000</v>
      </c>
      <c r="G22" s="32">
        <f>G23</f>
        <v>1300000</v>
      </c>
      <c r="H22" s="19">
        <f t="shared" si="0"/>
        <v>0</v>
      </c>
    </row>
    <row r="23" spans="1:8" ht="29.25" customHeight="1">
      <c r="A23" s="78" t="s">
        <v>90</v>
      </c>
      <c r="B23" s="62" t="s">
        <v>2</v>
      </c>
      <c r="C23" s="67" t="s">
        <v>12</v>
      </c>
      <c r="D23" s="8" t="s">
        <v>224</v>
      </c>
      <c r="E23" s="167" t="s">
        <v>91</v>
      </c>
      <c r="F23" s="18">
        <v>1300000</v>
      </c>
      <c r="G23" s="18">
        <v>1300000</v>
      </c>
      <c r="H23" s="19">
        <f t="shared" si="0"/>
        <v>0</v>
      </c>
    </row>
    <row r="24" spans="1:8" ht="30" customHeight="1">
      <c r="A24" s="77" t="s">
        <v>57</v>
      </c>
      <c r="B24" s="38" t="s">
        <v>2</v>
      </c>
      <c r="C24" s="69" t="s">
        <v>12</v>
      </c>
      <c r="D24" s="31" t="s">
        <v>225</v>
      </c>
      <c r="E24" s="160"/>
      <c r="F24" s="32">
        <f>SUM(F25:F27)</f>
        <v>331000</v>
      </c>
      <c r="G24" s="32">
        <f>SUM(G25:G27)</f>
        <v>331000</v>
      </c>
      <c r="H24" s="19">
        <f t="shared" si="0"/>
        <v>0</v>
      </c>
    </row>
    <row r="25" spans="1:8" ht="29.25" customHeight="1">
      <c r="A25" s="78" t="s">
        <v>90</v>
      </c>
      <c r="B25" s="37" t="s">
        <v>2</v>
      </c>
      <c r="C25" s="67" t="s">
        <v>12</v>
      </c>
      <c r="D25" s="8" t="s">
        <v>225</v>
      </c>
      <c r="E25" s="167" t="s">
        <v>91</v>
      </c>
      <c r="F25" s="18">
        <v>255000</v>
      </c>
      <c r="G25" s="18">
        <v>255000</v>
      </c>
      <c r="H25" s="19">
        <f t="shared" si="0"/>
        <v>0</v>
      </c>
    </row>
    <row r="26" spans="1:8" ht="18.75" customHeight="1">
      <c r="A26" s="78" t="s">
        <v>95</v>
      </c>
      <c r="B26" s="37" t="s">
        <v>2</v>
      </c>
      <c r="C26" s="67" t="s">
        <v>12</v>
      </c>
      <c r="D26" s="8" t="s">
        <v>225</v>
      </c>
      <c r="E26" s="167" t="s">
        <v>97</v>
      </c>
      <c r="F26" s="18">
        <v>15000</v>
      </c>
      <c r="G26" s="18">
        <v>15000</v>
      </c>
      <c r="H26" s="19">
        <f t="shared" si="0"/>
        <v>0</v>
      </c>
    </row>
    <row r="27" spans="1:8" ht="22.5" customHeight="1">
      <c r="A27" s="78" t="s">
        <v>87</v>
      </c>
      <c r="B27" s="37" t="s">
        <v>2</v>
      </c>
      <c r="C27" s="67" t="s">
        <v>12</v>
      </c>
      <c r="D27" s="8" t="s">
        <v>225</v>
      </c>
      <c r="E27" s="167" t="s">
        <v>89</v>
      </c>
      <c r="F27" s="18">
        <v>61000</v>
      </c>
      <c r="G27" s="18">
        <v>61000</v>
      </c>
      <c r="H27" s="19">
        <f t="shared" si="0"/>
        <v>0</v>
      </c>
    </row>
    <row r="28" spans="1:8" ht="24.75" customHeight="1">
      <c r="A28" s="54" t="s">
        <v>43</v>
      </c>
      <c r="B28" s="38" t="s">
        <v>2</v>
      </c>
      <c r="C28" s="69" t="s">
        <v>12</v>
      </c>
      <c r="D28" s="31" t="s">
        <v>226</v>
      </c>
      <c r="E28" s="160"/>
      <c r="F28" s="32">
        <f>F29+F30</f>
        <v>68000</v>
      </c>
      <c r="G28" s="32">
        <f>G29+G30</f>
        <v>68000</v>
      </c>
      <c r="H28" s="19">
        <f t="shared" si="0"/>
        <v>0</v>
      </c>
    </row>
    <row r="29" spans="1:8" ht="29.25" customHeight="1">
      <c r="A29" s="78" t="s">
        <v>90</v>
      </c>
      <c r="B29" s="37" t="s">
        <v>2</v>
      </c>
      <c r="C29" s="67" t="s">
        <v>12</v>
      </c>
      <c r="D29" s="8" t="s">
        <v>226</v>
      </c>
      <c r="E29" s="167" t="s">
        <v>91</v>
      </c>
      <c r="F29" s="18">
        <v>64000</v>
      </c>
      <c r="G29" s="18">
        <v>64000</v>
      </c>
      <c r="H29" s="19">
        <f t="shared" si="0"/>
        <v>0</v>
      </c>
    </row>
    <row r="30" spans="1:8" ht="21" customHeight="1">
      <c r="A30" s="78" t="s">
        <v>87</v>
      </c>
      <c r="B30" s="37" t="s">
        <v>2</v>
      </c>
      <c r="C30" s="67" t="s">
        <v>12</v>
      </c>
      <c r="D30" s="8" t="s">
        <v>226</v>
      </c>
      <c r="E30" s="167" t="s">
        <v>89</v>
      </c>
      <c r="F30" s="18">
        <v>4000</v>
      </c>
      <c r="G30" s="18">
        <v>4000</v>
      </c>
      <c r="H30" s="19">
        <f t="shared" si="0"/>
        <v>0</v>
      </c>
    </row>
    <row r="31" spans="1:8" ht="18" customHeight="1">
      <c r="A31" s="53" t="s">
        <v>58</v>
      </c>
      <c r="B31" s="38" t="s">
        <v>2</v>
      </c>
      <c r="C31" s="69" t="s">
        <v>12</v>
      </c>
      <c r="D31" s="31" t="s">
        <v>227</v>
      </c>
      <c r="E31" s="160"/>
      <c r="F31" s="32">
        <f>F32+F33</f>
        <v>80000</v>
      </c>
      <c r="G31" s="32">
        <f>G32+G33</f>
        <v>80000</v>
      </c>
      <c r="H31" s="19">
        <f t="shared" si="0"/>
        <v>0</v>
      </c>
    </row>
    <row r="32" spans="1:8" ht="31.5" customHeight="1">
      <c r="A32" s="78" t="s">
        <v>90</v>
      </c>
      <c r="B32" s="37" t="s">
        <v>2</v>
      </c>
      <c r="C32" s="67" t="s">
        <v>12</v>
      </c>
      <c r="D32" s="8" t="s">
        <v>227</v>
      </c>
      <c r="E32" s="167" t="s">
        <v>91</v>
      </c>
      <c r="F32" s="18">
        <v>73700</v>
      </c>
      <c r="G32" s="18">
        <v>73700</v>
      </c>
      <c r="H32" s="19">
        <f t="shared" si="0"/>
        <v>0</v>
      </c>
    </row>
    <row r="33" spans="1:8" ht="24" customHeight="1">
      <c r="A33" s="78" t="s">
        <v>87</v>
      </c>
      <c r="B33" s="37" t="s">
        <v>2</v>
      </c>
      <c r="C33" s="67" t="s">
        <v>12</v>
      </c>
      <c r="D33" s="8" t="s">
        <v>227</v>
      </c>
      <c r="E33" s="167" t="s">
        <v>89</v>
      </c>
      <c r="F33" s="18">
        <v>6300</v>
      </c>
      <c r="G33" s="18">
        <v>6300</v>
      </c>
      <c r="H33" s="19">
        <f t="shared" si="0"/>
        <v>0</v>
      </c>
    </row>
    <row r="34" spans="1:8" ht="44.25" customHeight="1">
      <c r="A34" s="147" t="s">
        <v>81</v>
      </c>
      <c r="B34" s="148" t="s">
        <v>2</v>
      </c>
      <c r="C34" s="156" t="s">
        <v>12</v>
      </c>
      <c r="D34" s="143" t="s">
        <v>228</v>
      </c>
      <c r="E34" s="168"/>
      <c r="F34" s="32">
        <f>SUM(F35:F38)</f>
        <v>338000</v>
      </c>
      <c r="G34" s="32">
        <f>SUM(G35:G38)</f>
        <v>338000</v>
      </c>
      <c r="H34" s="19">
        <f t="shared" si="0"/>
        <v>0</v>
      </c>
    </row>
    <row r="35" spans="1:8" ht="27" customHeight="1">
      <c r="A35" s="78" t="s">
        <v>90</v>
      </c>
      <c r="B35" s="37" t="s">
        <v>2</v>
      </c>
      <c r="C35" s="67" t="s">
        <v>12</v>
      </c>
      <c r="D35" s="8" t="s">
        <v>228</v>
      </c>
      <c r="E35" s="167" t="s">
        <v>91</v>
      </c>
      <c r="F35" s="18">
        <v>255000</v>
      </c>
      <c r="G35" s="18">
        <v>255000</v>
      </c>
      <c r="H35" s="19">
        <f t="shared" si="0"/>
        <v>0</v>
      </c>
    </row>
    <row r="36" spans="1:8" ht="27" customHeight="1">
      <c r="A36" s="78" t="s">
        <v>95</v>
      </c>
      <c r="B36" s="37" t="s">
        <v>2</v>
      </c>
      <c r="C36" s="67" t="s">
        <v>12</v>
      </c>
      <c r="D36" s="8" t="s">
        <v>228</v>
      </c>
      <c r="E36" s="167" t="s">
        <v>97</v>
      </c>
      <c r="F36" s="18">
        <v>13880.4</v>
      </c>
      <c r="G36" s="18">
        <v>13880.4</v>
      </c>
      <c r="H36" s="19">
        <f t="shared" si="0"/>
        <v>0</v>
      </c>
    </row>
    <row r="37" spans="1:8" ht="18" customHeight="1">
      <c r="A37" s="78" t="s">
        <v>87</v>
      </c>
      <c r="B37" s="37" t="s">
        <v>2</v>
      </c>
      <c r="C37" s="67" t="s">
        <v>12</v>
      </c>
      <c r="D37" s="8" t="s">
        <v>228</v>
      </c>
      <c r="E37" s="167" t="s">
        <v>89</v>
      </c>
      <c r="F37" s="18">
        <v>59119.6</v>
      </c>
      <c r="G37" s="18">
        <v>59119.6</v>
      </c>
      <c r="H37" s="19">
        <f t="shared" si="0"/>
        <v>0</v>
      </c>
    </row>
    <row r="38" spans="1:8" ht="18.75" customHeight="1">
      <c r="A38" s="78" t="s">
        <v>98</v>
      </c>
      <c r="B38" s="37" t="s">
        <v>2</v>
      </c>
      <c r="C38" s="67" t="s">
        <v>12</v>
      </c>
      <c r="D38" s="8" t="s">
        <v>228</v>
      </c>
      <c r="E38" s="167" t="s">
        <v>76</v>
      </c>
      <c r="F38" s="18">
        <v>10000</v>
      </c>
      <c r="G38" s="18">
        <v>10000</v>
      </c>
      <c r="H38" s="19">
        <f t="shared" si="0"/>
        <v>0</v>
      </c>
    </row>
    <row r="39" spans="1:8" ht="40.5" customHeight="1">
      <c r="A39" s="207" t="s">
        <v>279</v>
      </c>
      <c r="B39" s="212" t="s">
        <v>2</v>
      </c>
      <c r="C39" s="209" t="s">
        <v>12</v>
      </c>
      <c r="D39" s="200" t="s">
        <v>229</v>
      </c>
      <c r="E39" s="210"/>
      <c r="F39" s="211">
        <f>F40+F41</f>
        <v>50000</v>
      </c>
      <c r="G39" s="211">
        <f>G40+G41</f>
        <v>50000</v>
      </c>
      <c r="H39" s="19">
        <f t="shared" si="0"/>
        <v>0</v>
      </c>
    </row>
    <row r="40" spans="1:8" ht="29.25" customHeight="1">
      <c r="A40" s="78" t="s">
        <v>90</v>
      </c>
      <c r="B40" s="37" t="s">
        <v>2</v>
      </c>
      <c r="C40" s="67" t="s">
        <v>12</v>
      </c>
      <c r="D40" s="8" t="s">
        <v>229</v>
      </c>
      <c r="E40" s="167" t="s">
        <v>91</v>
      </c>
      <c r="F40" s="18">
        <v>47740.33</v>
      </c>
      <c r="G40" s="18">
        <v>47740.33</v>
      </c>
      <c r="H40" s="19">
        <f t="shared" si="0"/>
        <v>0</v>
      </c>
    </row>
    <row r="41" spans="1:8" ht="29.25" customHeight="1">
      <c r="A41" s="78" t="s">
        <v>87</v>
      </c>
      <c r="B41" s="37" t="s">
        <v>2</v>
      </c>
      <c r="C41" s="67" t="s">
        <v>12</v>
      </c>
      <c r="D41" s="8" t="s">
        <v>229</v>
      </c>
      <c r="E41" s="167" t="s">
        <v>89</v>
      </c>
      <c r="F41" s="18">
        <v>2259.67</v>
      </c>
      <c r="G41" s="18">
        <v>2259.67</v>
      </c>
      <c r="H41" s="19">
        <f>G41-F41</f>
        <v>0</v>
      </c>
    </row>
    <row r="42" spans="1:8" ht="29.25" customHeight="1">
      <c r="A42" s="207" t="s">
        <v>92</v>
      </c>
      <c r="B42" s="212" t="s">
        <v>2</v>
      </c>
      <c r="C42" s="209" t="s">
        <v>12</v>
      </c>
      <c r="D42" s="200" t="s">
        <v>230</v>
      </c>
      <c r="E42" s="210"/>
      <c r="F42" s="211">
        <f>F43</f>
        <v>180000</v>
      </c>
      <c r="G42" s="211">
        <f>G43</f>
        <v>180000</v>
      </c>
      <c r="H42" s="19">
        <f t="shared" si="0"/>
        <v>0</v>
      </c>
    </row>
    <row r="43" spans="1:8" ht="17.25" customHeight="1">
      <c r="A43" s="78" t="s">
        <v>87</v>
      </c>
      <c r="B43" s="37" t="s">
        <v>2</v>
      </c>
      <c r="C43" s="67" t="s">
        <v>12</v>
      </c>
      <c r="D43" s="8" t="s">
        <v>230</v>
      </c>
      <c r="E43" s="167" t="s">
        <v>89</v>
      </c>
      <c r="F43" s="18">
        <v>180000</v>
      </c>
      <c r="G43" s="18">
        <v>180000</v>
      </c>
      <c r="H43" s="19">
        <f t="shared" si="0"/>
        <v>0</v>
      </c>
    </row>
    <row r="44" spans="1:8" ht="48.75" customHeight="1">
      <c r="A44" s="207" t="s">
        <v>337</v>
      </c>
      <c r="B44" s="208" t="s">
        <v>2</v>
      </c>
      <c r="C44" s="209" t="s">
        <v>12</v>
      </c>
      <c r="D44" s="200" t="s">
        <v>231</v>
      </c>
      <c r="E44" s="210"/>
      <c r="F44" s="211">
        <f>F45</f>
        <v>5000</v>
      </c>
      <c r="G44" s="211">
        <f>G45</f>
        <v>5000</v>
      </c>
      <c r="H44" s="19">
        <f t="shared" si="0"/>
        <v>0</v>
      </c>
    </row>
    <row r="45" spans="1:8" ht="18.75" customHeight="1">
      <c r="A45" s="78" t="s">
        <v>87</v>
      </c>
      <c r="B45" s="37" t="s">
        <v>2</v>
      </c>
      <c r="C45" s="67" t="s">
        <v>12</v>
      </c>
      <c r="D45" s="8" t="s">
        <v>231</v>
      </c>
      <c r="E45" s="167" t="s">
        <v>89</v>
      </c>
      <c r="F45" s="18">
        <v>5000</v>
      </c>
      <c r="G45" s="18">
        <v>5000</v>
      </c>
      <c r="H45" s="19">
        <f t="shared" si="0"/>
        <v>0</v>
      </c>
    </row>
    <row r="46" spans="1:8" ht="30.75" customHeight="1">
      <c r="A46" s="131" t="s">
        <v>99</v>
      </c>
      <c r="B46" s="144" t="s">
        <v>2</v>
      </c>
      <c r="C46" s="145" t="s">
        <v>12</v>
      </c>
      <c r="D46" s="31" t="s">
        <v>232</v>
      </c>
      <c r="E46" s="169"/>
      <c r="F46" s="146">
        <f>F47</f>
        <v>11000</v>
      </c>
      <c r="G46" s="146">
        <f>G47</f>
        <v>11000</v>
      </c>
      <c r="H46" s="19">
        <f t="shared" si="0"/>
        <v>0</v>
      </c>
    </row>
    <row r="47" spans="1:8" ht="28.5" customHeight="1">
      <c r="A47" s="78" t="s">
        <v>87</v>
      </c>
      <c r="B47" s="37" t="s">
        <v>2</v>
      </c>
      <c r="C47" s="67" t="s">
        <v>12</v>
      </c>
      <c r="D47" s="8" t="s">
        <v>232</v>
      </c>
      <c r="E47" s="167" t="s">
        <v>89</v>
      </c>
      <c r="F47" s="18">
        <v>11000</v>
      </c>
      <c r="G47" s="18">
        <v>11000</v>
      </c>
      <c r="H47" s="19">
        <f t="shared" si="0"/>
        <v>0</v>
      </c>
    </row>
    <row r="48" spans="1:8" ht="29.25" customHeight="1">
      <c r="A48" s="131" t="s">
        <v>100</v>
      </c>
      <c r="B48" s="61" t="s">
        <v>2</v>
      </c>
      <c r="C48" s="69" t="s">
        <v>12</v>
      </c>
      <c r="D48" s="31" t="s">
        <v>233</v>
      </c>
      <c r="E48" s="160"/>
      <c r="F48" s="32">
        <f>SUM(F49:F50)</f>
        <v>66000</v>
      </c>
      <c r="G48" s="32">
        <f>SUM(G49:G50)</f>
        <v>66000</v>
      </c>
      <c r="H48" s="19">
        <f t="shared" si="0"/>
        <v>0</v>
      </c>
    </row>
    <row r="49" spans="1:8" ht="27" customHeight="1">
      <c r="A49" s="78" t="s">
        <v>90</v>
      </c>
      <c r="B49" s="37" t="s">
        <v>2</v>
      </c>
      <c r="C49" s="67" t="s">
        <v>12</v>
      </c>
      <c r="D49" s="8" t="s">
        <v>233</v>
      </c>
      <c r="E49" s="167" t="s">
        <v>91</v>
      </c>
      <c r="F49" s="18">
        <v>48000</v>
      </c>
      <c r="G49" s="18">
        <v>48000</v>
      </c>
      <c r="H49" s="19">
        <f t="shared" si="0"/>
        <v>0</v>
      </c>
    </row>
    <row r="50" spans="1:8" ht="16.5" customHeight="1">
      <c r="A50" s="78" t="s">
        <v>87</v>
      </c>
      <c r="B50" s="37" t="s">
        <v>2</v>
      </c>
      <c r="C50" s="67" t="s">
        <v>12</v>
      </c>
      <c r="D50" s="8" t="s">
        <v>233</v>
      </c>
      <c r="E50" s="167" t="s">
        <v>89</v>
      </c>
      <c r="F50" s="18">
        <v>18000</v>
      </c>
      <c r="G50" s="18">
        <v>18000</v>
      </c>
      <c r="H50" s="19">
        <f t="shared" si="0"/>
        <v>0</v>
      </c>
    </row>
    <row r="51" spans="1:8" ht="25.5" customHeight="1">
      <c r="A51" s="131" t="s">
        <v>101</v>
      </c>
      <c r="B51" s="61" t="s">
        <v>2</v>
      </c>
      <c r="C51" s="69" t="s">
        <v>12</v>
      </c>
      <c r="D51" s="31" t="s">
        <v>234</v>
      </c>
      <c r="E51" s="160"/>
      <c r="F51" s="32">
        <f>F52</f>
        <v>11000</v>
      </c>
      <c r="G51" s="32">
        <f>G52</f>
        <v>11000</v>
      </c>
      <c r="H51" s="19">
        <f t="shared" si="0"/>
        <v>0</v>
      </c>
    </row>
    <row r="52" spans="1:8" ht="27" customHeight="1">
      <c r="A52" s="78" t="s">
        <v>87</v>
      </c>
      <c r="B52" s="62" t="s">
        <v>2</v>
      </c>
      <c r="C52" s="67" t="s">
        <v>12</v>
      </c>
      <c r="D52" s="8" t="s">
        <v>234</v>
      </c>
      <c r="E52" s="167" t="s">
        <v>89</v>
      </c>
      <c r="F52" s="18">
        <v>11000</v>
      </c>
      <c r="G52" s="18">
        <v>11000</v>
      </c>
      <c r="H52" s="19">
        <f t="shared" si="0"/>
        <v>0</v>
      </c>
    </row>
    <row r="53" spans="1:8" ht="17.25" customHeight="1">
      <c r="A53" s="91" t="s">
        <v>47</v>
      </c>
      <c r="B53" s="36" t="s">
        <v>2</v>
      </c>
      <c r="C53" s="90" t="s">
        <v>34</v>
      </c>
      <c r="D53" s="7"/>
      <c r="E53" s="159"/>
      <c r="F53" s="19">
        <f>F54</f>
        <v>469933</v>
      </c>
      <c r="G53" s="19">
        <f>G54</f>
        <v>69933</v>
      </c>
      <c r="H53" s="19">
        <f t="shared" si="0"/>
        <v>-400000</v>
      </c>
    </row>
    <row r="54" spans="1:8" ht="17.25" customHeight="1">
      <c r="A54" s="267" t="s">
        <v>48</v>
      </c>
      <c r="B54" s="38" t="s">
        <v>2</v>
      </c>
      <c r="C54" s="69" t="s">
        <v>34</v>
      </c>
      <c r="D54" s="31" t="s">
        <v>102</v>
      </c>
      <c r="E54" s="160"/>
      <c r="F54" s="32">
        <f>F55</f>
        <v>469933</v>
      </c>
      <c r="G54" s="32">
        <f>G55</f>
        <v>69933</v>
      </c>
      <c r="H54" s="19">
        <f t="shared" si="0"/>
        <v>-400000</v>
      </c>
    </row>
    <row r="55" spans="1:8" ht="16.5" customHeight="1">
      <c r="A55" s="92" t="s">
        <v>103</v>
      </c>
      <c r="B55" s="80" t="s">
        <v>2</v>
      </c>
      <c r="C55" s="93" t="s">
        <v>34</v>
      </c>
      <c r="D55" s="8" t="s">
        <v>102</v>
      </c>
      <c r="E55" s="170" t="s">
        <v>79</v>
      </c>
      <c r="F55" s="18">
        <v>469933</v>
      </c>
      <c r="G55" s="18">
        <v>69933</v>
      </c>
      <c r="H55" s="19">
        <f t="shared" si="0"/>
        <v>-400000</v>
      </c>
    </row>
    <row r="56" spans="1:8" ht="15.75" customHeight="1">
      <c r="A56" s="27" t="s">
        <v>17</v>
      </c>
      <c r="B56" s="36" t="s">
        <v>2</v>
      </c>
      <c r="C56" s="90" t="s">
        <v>52</v>
      </c>
      <c r="D56" s="7" t="s">
        <v>292</v>
      </c>
      <c r="E56" s="159"/>
      <c r="F56" s="19">
        <f>F57+F61+F63+F70+F78</f>
        <v>6379140.43</v>
      </c>
      <c r="G56" s="19">
        <f>G57+G59+G61+G63+G70+G78</f>
        <v>6971999.340000001</v>
      </c>
      <c r="H56" s="19">
        <f t="shared" si="0"/>
        <v>592858.9100000011</v>
      </c>
    </row>
    <row r="57" spans="1:8" ht="27" customHeight="1">
      <c r="A57" s="268" t="s">
        <v>291</v>
      </c>
      <c r="B57" s="208" t="s">
        <v>2</v>
      </c>
      <c r="C57" s="209" t="s">
        <v>52</v>
      </c>
      <c r="D57" s="200" t="s">
        <v>336</v>
      </c>
      <c r="E57" s="210"/>
      <c r="F57" s="211">
        <f>F58</f>
        <v>50000</v>
      </c>
      <c r="G57" s="211">
        <f>G58</f>
        <v>50000</v>
      </c>
      <c r="H57" s="19">
        <f aca="true" t="shared" si="1" ref="H57:H62">G57-F57</f>
        <v>0</v>
      </c>
    </row>
    <row r="58" spans="1:8" ht="27" customHeight="1">
      <c r="A58" s="269" t="s">
        <v>305</v>
      </c>
      <c r="B58" s="62" t="s">
        <v>96</v>
      </c>
      <c r="C58" s="67" t="s">
        <v>52</v>
      </c>
      <c r="D58" s="8" t="s">
        <v>336</v>
      </c>
      <c r="E58" s="167" t="s">
        <v>137</v>
      </c>
      <c r="F58" s="18">
        <v>50000</v>
      </c>
      <c r="G58" s="18">
        <v>50000</v>
      </c>
      <c r="H58" s="19">
        <f t="shared" si="1"/>
        <v>0</v>
      </c>
    </row>
    <row r="59" spans="1:8" ht="18.75" customHeight="1">
      <c r="A59" s="268" t="s">
        <v>340</v>
      </c>
      <c r="B59" s="208" t="s">
        <v>2</v>
      </c>
      <c r="C59" s="209" t="s">
        <v>52</v>
      </c>
      <c r="D59" s="31" t="s">
        <v>352</v>
      </c>
      <c r="E59" s="210"/>
      <c r="F59" s="211">
        <f>F60</f>
        <v>611697</v>
      </c>
      <c r="G59" s="211">
        <f>G60</f>
        <v>611697</v>
      </c>
      <c r="H59" s="19">
        <f t="shared" si="1"/>
        <v>0</v>
      </c>
    </row>
    <row r="60" spans="1:8" ht="27" customHeight="1">
      <c r="A60" s="290" t="s">
        <v>293</v>
      </c>
      <c r="B60" s="62" t="s">
        <v>96</v>
      </c>
      <c r="C60" s="67" t="s">
        <v>52</v>
      </c>
      <c r="D60" s="8" t="s">
        <v>352</v>
      </c>
      <c r="E60" s="167" t="s">
        <v>137</v>
      </c>
      <c r="F60" s="18">
        <v>611697</v>
      </c>
      <c r="G60" s="18">
        <v>611697</v>
      </c>
      <c r="H60" s="19">
        <f t="shared" si="1"/>
        <v>0</v>
      </c>
    </row>
    <row r="61" spans="1:8" ht="18" customHeight="1">
      <c r="A61" s="268" t="s">
        <v>340</v>
      </c>
      <c r="B61" s="208" t="s">
        <v>2</v>
      </c>
      <c r="C61" s="209" t="s">
        <v>52</v>
      </c>
      <c r="D61" s="200" t="s">
        <v>341</v>
      </c>
      <c r="E61" s="210"/>
      <c r="F61" s="211">
        <f>F62</f>
        <v>0</v>
      </c>
      <c r="G61" s="211">
        <f>G62</f>
        <v>0</v>
      </c>
      <c r="H61" s="19">
        <f t="shared" si="1"/>
        <v>0</v>
      </c>
    </row>
    <row r="62" spans="1:8" ht="26.25" customHeight="1">
      <c r="A62" s="290" t="s">
        <v>293</v>
      </c>
      <c r="B62" s="62" t="s">
        <v>96</v>
      </c>
      <c r="C62" s="67" t="s">
        <v>52</v>
      </c>
      <c r="D62" s="8" t="s">
        <v>341</v>
      </c>
      <c r="E62" s="167" t="s">
        <v>137</v>
      </c>
      <c r="F62" s="18">
        <v>0</v>
      </c>
      <c r="G62" s="18"/>
      <c r="H62" s="19">
        <f t="shared" si="1"/>
        <v>0</v>
      </c>
    </row>
    <row r="63" spans="1:8" ht="28.5" customHeight="1">
      <c r="A63" s="207" t="s">
        <v>134</v>
      </c>
      <c r="B63" s="212" t="s">
        <v>2</v>
      </c>
      <c r="C63" s="209" t="s">
        <v>52</v>
      </c>
      <c r="D63" s="200" t="s">
        <v>235</v>
      </c>
      <c r="E63" s="210"/>
      <c r="F63" s="211">
        <f>SUM(F64:F69)</f>
        <v>750363.98</v>
      </c>
      <c r="G63" s="211">
        <f>SUM(G64:G69)</f>
        <v>649319</v>
      </c>
      <c r="H63" s="19">
        <f t="shared" si="0"/>
        <v>-101044.97999999998</v>
      </c>
    </row>
    <row r="64" spans="1:8" ht="42" customHeight="1">
      <c r="A64" s="78" t="s">
        <v>278</v>
      </c>
      <c r="B64" s="37" t="s">
        <v>96</v>
      </c>
      <c r="C64" s="67" t="s">
        <v>52</v>
      </c>
      <c r="D64" s="8" t="s">
        <v>235</v>
      </c>
      <c r="E64" s="167" t="s">
        <v>273</v>
      </c>
      <c r="F64" s="18">
        <v>196000</v>
      </c>
      <c r="G64" s="18">
        <v>196000</v>
      </c>
      <c r="H64" s="19">
        <f t="shared" si="0"/>
        <v>0</v>
      </c>
    </row>
    <row r="65" spans="1:8" ht="16.5" customHeight="1">
      <c r="A65" s="78" t="s">
        <v>87</v>
      </c>
      <c r="B65" s="37" t="s">
        <v>2</v>
      </c>
      <c r="C65" s="67" t="s">
        <v>52</v>
      </c>
      <c r="D65" s="8" t="s">
        <v>235</v>
      </c>
      <c r="E65" s="167" t="s">
        <v>89</v>
      </c>
      <c r="F65" s="18">
        <v>239969</v>
      </c>
      <c r="G65" s="18">
        <v>239969</v>
      </c>
      <c r="H65" s="19">
        <f t="shared" si="0"/>
        <v>0</v>
      </c>
    </row>
    <row r="66" spans="1:8" ht="66" customHeight="1">
      <c r="A66" s="78" t="s">
        <v>109</v>
      </c>
      <c r="B66" s="37" t="s">
        <v>2</v>
      </c>
      <c r="C66" s="67" t="s">
        <v>52</v>
      </c>
      <c r="D66" s="8" t="s">
        <v>235</v>
      </c>
      <c r="E66" s="167" t="s">
        <v>105</v>
      </c>
      <c r="F66" s="18">
        <v>32350</v>
      </c>
      <c r="G66" s="18">
        <v>32350</v>
      </c>
      <c r="H66" s="19">
        <f t="shared" si="0"/>
        <v>0</v>
      </c>
    </row>
    <row r="67" spans="1:8" ht="18" customHeight="1">
      <c r="A67" s="78" t="s">
        <v>104</v>
      </c>
      <c r="B67" s="37" t="s">
        <v>2</v>
      </c>
      <c r="C67" s="67" t="s">
        <v>52</v>
      </c>
      <c r="D67" s="8" t="s">
        <v>235</v>
      </c>
      <c r="E67" s="167" t="s">
        <v>107</v>
      </c>
      <c r="F67" s="18">
        <v>142500</v>
      </c>
      <c r="G67" s="18">
        <v>142500</v>
      </c>
      <c r="H67" s="19">
        <f t="shared" si="0"/>
        <v>0</v>
      </c>
    </row>
    <row r="68" spans="1:8" ht="18" customHeight="1">
      <c r="A68" s="78" t="s">
        <v>106</v>
      </c>
      <c r="B68" s="37" t="s">
        <v>2</v>
      </c>
      <c r="C68" s="67" t="s">
        <v>52</v>
      </c>
      <c r="D68" s="8" t="s">
        <v>235</v>
      </c>
      <c r="E68" s="167" t="s">
        <v>108</v>
      </c>
      <c r="F68" s="18">
        <v>38500</v>
      </c>
      <c r="G68" s="18">
        <v>38500</v>
      </c>
      <c r="H68" s="19">
        <f t="shared" si="0"/>
        <v>0</v>
      </c>
    </row>
    <row r="69" spans="1:8" ht="17.25" customHeight="1">
      <c r="A69" s="92" t="s">
        <v>103</v>
      </c>
      <c r="B69" s="37" t="s">
        <v>2</v>
      </c>
      <c r="C69" s="67" t="s">
        <v>52</v>
      </c>
      <c r="D69" s="8" t="s">
        <v>235</v>
      </c>
      <c r="E69" s="167" t="s">
        <v>79</v>
      </c>
      <c r="F69" s="18">
        <v>101044.98</v>
      </c>
      <c r="G69" s="18"/>
      <c r="H69" s="19">
        <f t="shared" si="0"/>
        <v>-101044.98</v>
      </c>
    </row>
    <row r="70" spans="1:8" ht="18" customHeight="1">
      <c r="A70" s="133" t="s">
        <v>78</v>
      </c>
      <c r="B70" s="134" t="s">
        <v>2</v>
      </c>
      <c r="C70" s="136" t="s">
        <v>52</v>
      </c>
      <c r="D70" s="135" t="s">
        <v>236</v>
      </c>
      <c r="E70" s="171"/>
      <c r="F70" s="137">
        <f>SUM(F71:F77)</f>
        <v>5573776.45</v>
      </c>
      <c r="G70" s="137">
        <f>SUM(G71:G77)</f>
        <v>5655983.340000001</v>
      </c>
      <c r="H70" s="19">
        <f t="shared" si="0"/>
        <v>82206.8900000006</v>
      </c>
    </row>
    <row r="71" spans="1:8" ht="31.5" customHeight="1">
      <c r="A71" s="78" t="s">
        <v>110</v>
      </c>
      <c r="B71" s="214" t="s">
        <v>2</v>
      </c>
      <c r="C71" s="139" t="s">
        <v>52</v>
      </c>
      <c r="D71" s="139" t="s">
        <v>236</v>
      </c>
      <c r="E71" s="172" t="s">
        <v>111</v>
      </c>
      <c r="F71" s="141">
        <v>2953605.67</v>
      </c>
      <c r="G71" s="141">
        <f>2983587.23+18.44</f>
        <v>2983605.67</v>
      </c>
      <c r="H71" s="19">
        <f t="shared" si="0"/>
        <v>30000</v>
      </c>
    </row>
    <row r="72" spans="1:8" ht="18" customHeight="1">
      <c r="A72" s="78" t="s">
        <v>113</v>
      </c>
      <c r="B72" s="214" t="s">
        <v>2</v>
      </c>
      <c r="C72" s="139" t="s">
        <v>52</v>
      </c>
      <c r="D72" s="139" t="s">
        <v>236</v>
      </c>
      <c r="E72" s="172" t="s">
        <v>112</v>
      </c>
      <c r="F72" s="141">
        <v>21500</v>
      </c>
      <c r="G72" s="141">
        <v>21500</v>
      </c>
      <c r="H72" s="19">
        <f t="shared" si="0"/>
        <v>0</v>
      </c>
    </row>
    <row r="73" spans="1:8" ht="18.75" customHeight="1">
      <c r="A73" s="78" t="s">
        <v>86</v>
      </c>
      <c r="B73" s="214" t="s">
        <v>2</v>
      </c>
      <c r="C73" s="139" t="s">
        <v>52</v>
      </c>
      <c r="D73" s="139" t="s">
        <v>236</v>
      </c>
      <c r="E73" s="172" t="s">
        <v>88</v>
      </c>
      <c r="F73" s="141">
        <v>4000</v>
      </c>
      <c r="G73" s="141">
        <v>4000</v>
      </c>
      <c r="H73" s="19">
        <f t="shared" si="0"/>
        <v>0</v>
      </c>
    </row>
    <row r="74" spans="1:8" ht="22.5" customHeight="1">
      <c r="A74" s="291" t="s">
        <v>114</v>
      </c>
      <c r="B74" s="214" t="s">
        <v>2</v>
      </c>
      <c r="C74" s="139" t="s">
        <v>52</v>
      </c>
      <c r="D74" s="139" t="s">
        <v>236</v>
      </c>
      <c r="E74" s="172" t="s">
        <v>89</v>
      </c>
      <c r="F74" s="141">
        <v>2374348.34</v>
      </c>
      <c r="G74" s="141">
        <v>2426555.23</v>
      </c>
      <c r="H74" s="19">
        <f t="shared" si="0"/>
        <v>52206.89000000013</v>
      </c>
    </row>
    <row r="75" spans="1:8" ht="76.5" customHeight="1">
      <c r="A75" s="52" t="s">
        <v>109</v>
      </c>
      <c r="B75" s="214" t="s">
        <v>2</v>
      </c>
      <c r="C75" s="139" t="s">
        <v>52</v>
      </c>
      <c r="D75" s="139" t="s">
        <v>236</v>
      </c>
      <c r="E75" s="172" t="s">
        <v>105</v>
      </c>
      <c r="F75" s="141">
        <v>10000</v>
      </c>
      <c r="G75" s="141">
        <v>10000</v>
      </c>
      <c r="H75" s="19">
        <f>G75-F75</f>
        <v>0</v>
      </c>
    </row>
    <row r="76" spans="1:8" ht="16.5" customHeight="1">
      <c r="A76" s="78" t="s">
        <v>104</v>
      </c>
      <c r="B76" s="37" t="s">
        <v>2</v>
      </c>
      <c r="C76" s="67" t="s">
        <v>52</v>
      </c>
      <c r="D76" s="139" t="s">
        <v>236</v>
      </c>
      <c r="E76" s="167" t="s">
        <v>107</v>
      </c>
      <c r="F76" s="18">
        <v>86000</v>
      </c>
      <c r="G76" s="18">
        <v>86000</v>
      </c>
      <c r="H76" s="19">
        <f t="shared" si="0"/>
        <v>0</v>
      </c>
    </row>
    <row r="77" spans="1:8" ht="18" customHeight="1">
      <c r="A77" s="78" t="s">
        <v>106</v>
      </c>
      <c r="B77" s="37" t="s">
        <v>2</v>
      </c>
      <c r="C77" s="67" t="s">
        <v>52</v>
      </c>
      <c r="D77" s="139" t="s">
        <v>236</v>
      </c>
      <c r="E77" s="167" t="s">
        <v>108</v>
      </c>
      <c r="F77" s="18">
        <v>124322.44</v>
      </c>
      <c r="G77" s="18">
        <v>124322.44</v>
      </c>
      <c r="H77" s="19">
        <f t="shared" si="0"/>
        <v>0</v>
      </c>
    </row>
    <row r="78" spans="1:8" ht="30" customHeight="1">
      <c r="A78" s="34" t="s">
        <v>249</v>
      </c>
      <c r="B78" s="64" t="s">
        <v>2</v>
      </c>
      <c r="C78" s="69" t="s">
        <v>52</v>
      </c>
      <c r="D78" s="31" t="s">
        <v>250</v>
      </c>
      <c r="E78" s="181"/>
      <c r="F78" s="32">
        <f>SUM(F79:F79)</f>
        <v>5000</v>
      </c>
      <c r="G78" s="32">
        <f>SUM(G79:G79)</f>
        <v>5000</v>
      </c>
      <c r="H78" s="19">
        <f t="shared" si="0"/>
        <v>0</v>
      </c>
    </row>
    <row r="79" spans="1:8" ht="40.5" customHeight="1">
      <c r="A79" s="78" t="s">
        <v>278</v>
      </c>
      <c r="B79" s="45" t="s">
        <v>2</v>
      </c>
      <c r="C79" s="100" t="s">
        <v>52</v>
      </c>
      <c r="D79" s="8" t="s">
        <v>250</v>
      </c>
      <c r="E79" s="181" t="s">
        <v>273</v>
      </c>
      <c r="F79" s="18">
        <v>5000</v>
      </c>
      <c r="G79" s="18">
        <f>90000-85000</f>
        <v>5000</v>
      </c>
      <c r="H79" s="19">
        <f t="shared" si="0"/>
        <v>0</v>
      </c>
    </row>
    <row r="80" spans="1:8" ht="18" customHeight="1">
      <c r="A80" s="81" t="s">
        <v>67</v>
      </c>
      <c r="B80" s="82" t="s">
        <v>9</v>
      </c>
      <c r="C80" s="157"/>
      <c r="D80" s="115"/>
      <c r="E80" s="157"/>
      <c r="F80" s="122">
        <f aca="true" t="shared" si="2" ref="F80:G82">F81</f>
        <v>571000</v>
      </c>
      <c r="G80" s="122">
        <f t="shared" si="2"/>
        <v>571000</v>
      </c>
      <c r="H80" s="19">
        <f t="shared" si="0"/>
        <v>0</v>
      </c>
    </row>
    <row r="81" spans="1:8" ht="16.5" customHeight="1">
      <c r="A81" s="123" t="s">
        <v>68</v>
      </c>
      <c r="B81" s="124" t="s">
        <v>9</v>
      </c>
      <c r="C81" s="90" t="s">
        <v>11</v>
      </c>
      <c r="D81" s="7"/>
      <c r="E81" s="174"/>
      <c r="F81" s="19">
        <f t="shared" si="2"/>
        <v>571000</v>
      </c>
      <c r="G81" s="19">
        <f t="shared" si="2"/>
        <v>571000</v>
      </c>
      <c r="H81" s="19">
        <f t="shared" si="0"/>
        <v>0</v>
      </c>
    </row>
    <row r="82" spans="1:8" ht="27.75" customHeight="1">
      <c r="A82" s="77" t="s">
        <v>53</v>
      </c>
      <c r="B82" s="38" t="s">
        <v>9</v>
      </c>
      <c r="C82" s="69" t="s">
        <v>11</v>
      </c>
      <c r="D82" s="31" t="s">
        <v>218</v>
      </c>
      <c r="E82" s="175"/>
      <c r="F82" s="32">
        <f t="shared" si="2"/>
        <v>571000</v>
      </c>
      <c r="G82" s="32">
        <f t="shared" si="2"/>
        <v>571000</v>
      </c>
      <c r="H82" s="19">
        <f t="shared" si="0"/>
        <v>0</v>
      </c>
    </row>
    <row r="83" spans="1:8" ht="18.75" customHeight="1">
      <c r="A83" s="78" t="s">
        <v>98</v>
      </c>
      <c r="B83" s="37" t="s">
        <v>9</v>
      </c>
      <c r="C83" s="67" t="s">
        <v>11</v>
      </c>
      <c r="D83" s="8" t="s">
        <v>218</v>
      </c>
      <c r="E83" s="176" t="s">
        <v>76</v>
      </c>
      <c r="F83" s="18">
        <v>571000</v>
      </c>
      <c r="G83" s="18">
        <v>571000</v>
      </c>
      <c r="H83" s="19">
        <f t="shared" si="0"/>
        <v>0</v>
      </c>
    </row>
    <row r="84" spans="1:8" ht="18.75" customHeight="1">
      <c r="A84" s="292" t="s">
        <v>349</v>
      </c>
      <c r="B84" s="293" t="s">
        <v>11</v>
      </c>
      <c r="C84" s="158"/>
      <c r="D84" s="76"/>
      <c r="E84" s="158"/>
      <c r="F84" s="294">
        <f>F85</f>
        <v>1421151</v>
      </c>
      <c r="G84" s="294">
        <f>G85</f>
        <v>1421151</v>
      </c>
      <c r="H84" s="19">
        <f t="shared" si="0"/>
        <v>0</v>
      </c>
    </row>
    <row r="85" spans="1:8" ht="26.25" customHeight="1">
      <c r="A85" s="84" t="s">
        <v>350</v>
      </c>
      <c r="B85" s="39" t="s">
        <v>11</v>
      </c>
      <c r="C85" s="159" t="s">
        <v>40</v>
      </c>
      <c r="D85" s="7"/>
      <c r="E85" s="159"/>
      <c r="F85" s="19">
        <f>F86+F88</f>
        <v>1421151</v>
      </c>
      <c r="G85" s="19">
        <f>G86+G88</f>
        <v>1421151</v>
      </c>
      <c r="H85" s="19">
        <f t="shared" si="0"/>
        <v>0</v>
      </c>
    </row>
    <row r="86" spans="1:8" ht="18.75" customHeight="1">
      <c r="A86" s="281" t="s">
        <v>351</v>
      </c>
      <c r="B86" s="33" t="s">
        <v>11</v>
      </c>
      <c r="C86" s="160" t="s">
        <v>40</v>
      </c>
      <c r="D86" s="31" t="s">
        <v>352</v>
      </c>
      <c r="E86" s="160"/>
      <c r="F86" s="32">
        <f>F87</f>
        <v>39818</v>
      </c>
      <c r="G86" s="32">
        <f>G87</f>
        <v>1421151</v>
      </c>
      <c r="H86" s="19">
        <f t="shared" si="0"/>
        <v>1381333</v>
      </c>
    </row>
    <row r="87" spans="1:8" ht="26.25" customHeight="1">
      <c r="A87" s="290" t="s">
        <v>293</v>
      </c>
      <c r="B87" s="16" t="s">
        <v>11</v>
      </c>
      <c r="C87" s="67" t="s">
        <v>40</v>
      </c>
      <c r="D87" s="8" t="s">
        <v>352</v>
      </c>
      <c r="E87" s="177" t="s">
        <v>137</v>
      </c>
      <c r="F87" s="18">
        <v>39818</v>
      </c>
      <c r="G87" s="18">
        <f>39818+1381333</f>
        <v>1421151</v>
      </c>
      <c r="H87" s="19">
        <f t="shared" si="0"/>
        <v>1381333</v>
      </c>
    </row>
    <row r="88" spans="1:8" ht="18.75" customHeight="1">
      <c r="A88" s="281" t="s">
        <v>351</v>
      </c>
      <c r="B88" s="33" t="s">
        <v>11</v>
      </c>
      <c r="C88" s="160" t="s">
        <v>40</v>
      </c>
      <c r="D88" s="31" t="s">
        <v>341</v>
      </c>
      <c r="E88" s="160"/>
      <c r="F88" s="32">
        <f>F89</f>
        <v>1381333</v>
      </c>
      <c r="G88" s="32">
        <f>G89</f>
        <v>0</v>
      </c>
      <c r="H88" s="19">
        <f t="shared" si="0"/>
        <v>-1381333</v>
      </c>
    </row>
    <row r="89" spans="1:8" ht="28.5" customHeight="1">
      <c r="A89" s="290" t="s">
        <v>293</v>
      </c>
      <c r="B89" s="16" t="s">
        <v>11</v>
      </c>
      <c r="C89" s="67" t="s">
        <v>40</v>
      </c>
      <c r="D89" s="8" t="s">
        <v>341</v>
      </c>
      <c r="E89" s="177" t="s">
        <v>137</v>
      </c>
      <c r="F89" s="18">
        <v>1381333</v>
      </c>
      <c r="G89" s="18"/>
      <c r="H89" s="19">
        <f t="shared" si="0"/>
        <v>-1381333</v>
      </c>
    </row>
    <row r="90" spans="1:8" ht="26.25" customHeight="1">
      <c r="A90" s="81" t="s">
        <v>32</v>
      </c>
      <c r="B90" s="82" t="s">
        <v>12</v>
      </c>
      <c r="C90" s="158"/>
      <c r="D90" s="76"/>
      <c r="E90" s="158"/>
      <c r="F90" s="122">
        <f>F91+F94+F102</f>
        <v>1174000</v>
      </c>
      <c r="G90" s="122">
        <f>G91+G94+G102</f>
        <v>1198000</v>
      </c>
      <c r="H90" s="19">
        <f t="shared" si="0"/>
        <v>24000</v>
      </c>
    </row>
    <row r="91" spans="1:8" ht="18" customHeight="1">
      <c r="A91" s="84" t="s">
        <v>135</v>
      </c>
      <c r="B91" s="39" t="s">
        <v>12</v>
      </c>
      <c r="C91" s="159" t="s">
        <v>8</v>
      </c>
      <c r="D91" s="7"/>
      <c r="E91" s="159"/>
      <c r="F91" s="19">
        <f>F92</f>
        <v>180000</v>
      </c>
      <c r="G91" s="19">
        <f>G92</f>
        <v>180000</v>
      </c>
      <c r="H91" s="19">
        <f aca="true" t="shared" si="3" ref="H91:H211">G91-F91</f>
        <v>0</v>
      </c>
    </row>
    <row r="92" spans="1:8" ht="44.25" customHeight="1">
      <c r="A92" s="132" t="s">
        <v>136</v>
      </c>
      <c r="B92" s="33" t="s">
        <v>12</v>
      </c>
      <c r="C92" s="160" t="s">
        <v>8</v>
      </c>
      <c r="D92" s="31" t="s">
        <v>288</v>
      </c>
      <c r="E92" s="160"/>
      <c r="F92" s="32">
        <f>F93</f>
        <v>180000</v>
      </c>
      <c r="G92" s="32">
        <f>G93</f>
        <v>180000</v>
      </c>
      <c r="H92" s="19">
        <f t="shared" si="3"/>
        <v>0</v>
      </c>
    </row>
    <row r="93" spans="1:8" ht="25.5">
      <c r="A93" s="52" t="s">
        <v>114</v>
      </c>
      <c r="B93" s="16" t="s">
        <v>12</v>
      </c>
      <c r="C93" s="67" t="s">
        <v>8</v>
      </c>
      <c r="D93" s="8" t="s">
        <v>288</v>
      </c>
      <c r="E93" s="177" t="s">
        <v>89</v>
      </c>
      <c r="F93" s="18">
        <v>180000</v>
      </c>
      <c r="G93" s="18">
        <v>180000</v>
      </c>
      <c r="H93" s="19">
        <f t="shared" si="3"/>
        <v>0</v>
      </c>
    </row>
    <row r="94" spans="1:8" ht="12.75">
      <c r="A94" s="84" t="s">
        <v>353</v>
      </c>
      <c r="B94" s="39" t="s">
        <v>12</v>
      </c>
      <c r="C94" s="159" t="s">
        <v>5</v>
      </c>
      <c r="D94" s="7"/>
      <c r="E94" s="159"/>
      <c r="F94" s="19">
        <f>F95</f>
        <v>881000</v>
      </c>
      <c r="G94" s="19">
        <f>G95+G97</f>
        <v>905000</v>
      </c>
      <c r="H94" s="19">
        <f t="shared" si="3"/>
        <v>24000</v>
      </c>
    </row>
    <row r="95" spans="1:8" ht="42" customHeight="1">
      <c r="A95" s="132" t="s">
        <v>354</v>
      </c>
      <c r="B95" s="33" t="s">
        <v>12</v>
      </c>
      <c r="C95" s="160" t="s">
        <v>5</v>
      </c>
      <c r="D95" s="31" t="s">
        <v>355</v>
      </c>
      <c r="E95" s="160"/>
      <c r="F95" s="32">
        <f>F96</f>
        <v>881000</v>
      </c>
      <c r="G95" s="32">
        <f>G96</f>
        <v>881000</v>
      </c>
      <c r="H95" s="19">
        <f t="shared" si="3"/>
        <v>0</v>
      </c>
    </row>
    <row r="96" spans="1:8" ht="25.5">
      <c r="A96" s="290" t="s">
        <v>293</v>
      </c>
      <c r="B96" s="16" t="s">
        <v>12</v>
      </c>
      <c r="C96" s="67" t="s">
        <v>5</v>
      </c>
      <c r="D96" s="8" t="s">
        <v>355</v>
      </c>
      <c r="E96" s="177" t="s">
        <v>137</v>
      </c>
      <c r="F96" s="18">
        <v>881000</v>
      </c>
      <c r="G96" s="18">
        <v>881000</v>
      </c>
      <c r="H96" s="19">
        <f t="shared" si="3"/>
        <v>0</v>
      </c>
    </row>
    <row r="97" spans="1:8" ht="25.5">
      <c r="A97" s="308" t="s">
        <v>371</v>
      </c>
      <c r="B97" s="309" t="s">
        <v>12</v>
      </c>
      <c r="C97" s="304" t="s">
        <v>5</v>
      </c>
      <c r="D97" s="305" t="s">
        <v>372</v>
      </c>
      <c r="E97" s="306"/>
      <c r="F97" s="307">
        <f>F98+F100</f>
        <v>0</v>
      </c>
      <c r="G97" s="307">
        <f>G98+G100</f>
        <v>24000</v>
      </c>
      <c r="H97" s="19">
        <f t="shared" si="3"/>
        <v>24000</v>
      </c>
    </row>
    <row r="98" spans="1:8" ht="12.75">
      <c r="A98" s="34" t="s">
        <v>367</v>
      </c>
      <c r="B98" s="49" t="s">
        <v>12</v>
      </c>
      <c r="C98" s="31" t="s">
        <v>5</v>
      </c>
      <c r="D98" s="31" t="s">
        <v>369</v>
      </c>
      <c r="E98" s="167"/>
      <c r="F98" s="32">
        <f>F99</f>
        <v>0</v>
      </c>
      <c r="G98" s="302">
        <f>G99</f>
        <v>8000</v>
      </c>
      <c r="H98" s="19">
        <f t="shared" si="3"/>
        <v>8000</v>
      </c>
    </row>
    <row r="99" spans="1:8" ht="25.5">
      <c r="A99" s="52" t="s">
        <v>114</v>
      </c>
      <c r="B99" s="37" t="s">
        <v>12</v>
      </c>
      <c r="C99" s="8" t="s">
        <v>5</v>
      </c>
      <c r="D99" s="8" t="s">
        <v>369</v>
      </c>
      <c r="E99" s="167" t="s">
        <v>89</v>
      </c>
      <c r="F99" s="18"/>
      <c r="G99" s="303">
        <v>8000</v>
      </c>
      <c r="H99" s="19">
        <f t="shared" si="3"/>
        <v>8000</v>
      </c>
    </row>
    <row r="100" spans="1:8" ht="25.5">
      <c r="A100" s="34" t="s">
        <v>368</v>
      </c>
      <c r="B100" s="49" t="s">
        <v>12</v>
      </c>
      <c r="C100" s="31" t="s">
        <v>5</v>
      </c>
      <c r="D100" s="31" t="s">
        <v>370</v>
      </c>
      <c r="E100" s="167"/>
      <c r="F100" s="32">
        <f>F101</f>
        <v>0</v>
      </c>
      <c r="G100" s="302">
        <f>G101</f>
        <v>16000</v>
      </c>
      <c r="H100" s="19">
        <f t="shared" si="3"/>
        <v>16000</v>
      </c>
    </row>
    <row r="101" spans="1:8" ht="25.5">
      <c r="A101" s="52" t="s">
        <v>114</v>
      </c>
      <c r="B101" s="37" t="s">
        <v>12</v>
      </c>
      <c r="C101" s="8" t="s">
        <v>5</v>
      </c>
      <c r="D101" s="8" t="s">
        <v>370</v>
      </c>
      <c r="E101" s="167" t="s">
        <v>89</v>
      </c>
      <c r="F101" s="18"/>
      <c r="G101" s="303">
        <v>16000</v>
      </c>
      <c r="H101" s="19">
        <f t="shared" si="3"/>
        <v>16000</v>
      </c>
    </row>
    <row r="102" spans="1:8" ht="12.75">
      <c r="A102" s="84" t="s">
        <v>49</v>
      </c>
      <c r="B102" s="39" t="s">
        <v>12</v>
      </c>
      <c r="C102" s="159" t="s">
        <v>6</v>
      </c>
      <c r="D102" s="7"/>
      <c r="E102" s="159"/>
      <c r="F102" s="19">
        <f>F103+F105</f>
        <v>113000</v>
      </c>
      <c r="G102" s="19">
        <f>G103+G105</f>
        <v>113000</v>
      </c>
      <c r="H102" s="19">
        <f t="shared" si="3"/>
        <v>0</v>
      </c>
    </row>
    <row r="103" spans="1:8" ht="51">
      <c r="A103" s="270" t="s">
        <v>326</v>
      </c>
      <c r="B103" s="33" t="s">
        <v>12</v>
      </c>
      <c r="C103" s="160" t="s">
        <v>6</v>
      </c>
      <c r="D103" s="31" t="s">
        <v>327</v>
      </c>
      <c r="E103" s="160"/>
      <c r="F103" s="32">
        <f>F104</f>
        <v>60000</v>
      </c>
      <c r="G103" s="32">
        <f>G104</f>
        <v>60000</v>
      </c>
      <c r="H103" s="19">
        <f>G103-F103</f>
        <v>0</v>
      </c>
    </row>
    <row r="104" spans="1:8" ht="12.75">
      <c r="A104" s="78" t="s">
        <v>297</v>
      </c>
      <c r="B104" s="16" t="s">
        <v>12</v>
      </c>
      <c r="C104" s="67" t="s">
        <v>6</v>
      </c>
      <c r="D104" s="8" t="s">
        <v>327</v>
      </c>
      <c r="E104" s="177" t="s">
        <v>299</v>
      </c>
      <c r="F104" s="18">
        <v>60000</v>
      </c>
      <c r="G104" s="18">
        <v>60000</v>
      </c>
      <c r="H104" s="19">
        <f>G104-F104</f>
        <v>0</v>
      </c>
    </row>
    <row r="105" spans="1:8" ht="30.75" customHeight="1">
      <c r="A105" s="132" t="s">
        <v>285</v>
      </c>
      <c r="B105" s="33" t="s">
        <v>12</v>
      </c>
      <c r="C105" s="160" t="s">
        <v>6</v>
      </c>
      <c r="D105" s="31" t="s">
        <v>159</v>
      </c>
      <c r="E105" s="160"/>
      <c r="F105" s="32">
        <f>F106</f>
        <v>53000</v>
      </c>
      <c r="G105" s="32">
        <f>G106</f>
        <v>53000</v>
      </c>
      <c r="H105" s="19">
        <f t="shared" si="3"/>
        <v>0</v>
      </c>
    </row>
    <row r="106" spans="1:8" ht="30" customHeight="1">
      <c r="A106" s="52" t="s">
        <v>114</v>
      </c>
      <c r="B106" s="16" t="s">
        <v>12</v>
      </c>
      <c r="C106" s="67" t="s">
        <v>6</v>
      </c>
      <c r="D106" s="8" t="s">
        <v>159</v>
      </c>
      <c r="E106" s="177" t="s">
        <v>89</v>
      </c>
      <c r="F106" s="18">
        <v>53000</v>
      </c>
      <c r="G106" s="18">
        <v>53000</v>
      </c>
      <c r="H106" s="19">
        <f t="shared" si="3"/>
        <v>0</v>
      </c>
    </row>
    <row r="107" spans="1:8" ht="16.5" customHeight="1">
      <c r="A107" s="225" t="s">
        <v>28</v>
      </c>
      <c r="B107" s="82" t="s">
        <v>8</v>
      </c>
      <c r="C107" s="116"/>
      <c r="D107" s="115"/>
      <c r="E107" s="157"/>
      <c r="F107" s="122">
        <f>F108+F123+F141+F155</f>
        <v>20561910.62</v>
      </c>
      <c r="G107" s="122">
        <f>G108+G123+G141+G155</f>
        <v>20974733.12</v>
      </c>
      <c r="H107" s="19">
        <f t="shared" si="3"/>
        <v>412822.5</v>
      </c>
    </row>
    <row r="108" spans="1:8" ht="16.5" customHeight="1">
      <c r="A108" s="58" t="s">
        <v>294</v>
      </c>
      <c r="B108" s="189" t="s">
        <v>8</v>
      </c>
      <c r="C108" s="15" t="s">
        <v>2</v>
      </c>
      <c r="D108" s="197"/>
      <c r="E108" s="198"/>
      <c r="F108" s="205">
        <f>F109+F111+F113+F115+F117+F119+F121</f>
        <v>2324870.5</v>
      </c>
      <c r="G108" s="205">
        <f>G109+G111+G113+G115+G117+G119+G121</f>
        <v>2737693</v>
      </c>
      <c r="H108" s="19">
        <f aca="true" t="shared" si="4" ref="H108:H122">G108-F108</f>
        <v>412822.5</v>
      </c>
    </row>
    <row r="109" spans="1:8" ht="48.75" customHeight="1">
      <c r="A109" s="270" t="s">
        <v>328</v>
      </c>
      <c r="B109" s="191" t="s">
        <v>8</v>
      </c>
      <c r="C109" s="33" t="s">
        <v>2</v>
      </c>
      <c r="D109" s="33" t="s">
        <v>324</v>
      </c>
      <c r="E109" s="198"/>
      <c r="F109" s="203">
        <f>F110</f>
        <v>140000</v>
      </c>
      <c r="G109" s="203">
        <f>G110</f>
        <v>140000</v>
      </c>
      <c r="H109" s="19">
        <f t="shared" si="4"/>
        <v>0</v>
      </c>
    </row>
    <row r="110" spans="1:8" ht="16.5" customHeight="1">
      <c r="A110" s="78" t="s">
        <v>297</v>
      </c>
      <c r="B110" s="271" t="s">
        <v>8</v>
      </c>
      <c r="C110" s="16" t="s">
        <v>2</v>
      </c>
      <c r="D110" s="16" t="s">
        <v>324</v>
      </c>
      <c r="E110" s="167" t="s">
        <v>299</v>
      </c>
      <c r="F110" s="18">
        <v>140000</v>
      </c>
      <c r="G110" s="18">
        <v>140000</v>
      </c>
      <c r="H110" s="19">
        <f t="shared" si="4"/>
        <v>0</v>
      </c>
    </row>
    <row r="111" spans="1:8" ht="16.5" customHeight="1">
      <c r="A111" s="270" t="s">
        <v>378</v>
      </c>
      <c r="B111" s="191" t="s">
        <v>8</v>
      </c>
      <c r="C111" s="33" t="s">
        <v>2</v>
      </c>
      <c r="D111" s="33" t="s">
        <v>377</v>
      </c>
      <c r="E111" s="198"/>
      <c r="F111" s="203">
        <f>F112</f>
        <v>0</v>
      </c>
      <c r="G111" s="203">
        <f>G112</f>
        <v>256201.98</v>
      </c>
      <c r="H111" s="19">
        <f>G111-F111</f>
        <v>256201.98</v>
      </c>
    </row>
    <row r="112" spans="1:8" ht="16.5" customHeight="1">
      <c r="A112" s="78" t="s">
        <v>103</v>
      </c>
      <c r="B112" s="271" t="s">
        <v>8</v>
      </c>
      <c r="C112" s="16" t="s">
        <v>2</v>
      </c>
      <c r="D112" s="16" t="s">
        <v>377</v>
      </c>
      <c r="E112" s="167" t="s">
        <v>79</v>
      </c>
      <c r="F112" s="18"/>
      <c r="G112" s="18">
        <v>256201.98</v>
      </c>
      <c r="H112" s="19">
        <f>G112-F112</f>
        <v>256201.98</v>
      </c>
    </row>
    <row r="113" spans="1:8" ht="16.5" customHeight="1">
      <c r="A113" s="270" t="s">
        <v>379</v>
      </c>
      <c r="B113" s="191" t="s">
        <v>8</v>
      </c>
      <c r="C113" s="33" t="s">
        <v>2</v>
      </c>
      <c r="D113" s="33" t="s">
        <v>380</v>
      </c>
      <c r="E113" s="198"/>
      <c r="F113" s="203">
        <f>F114</f>
        <v>0</v>
      </c>
      <c r="G113" s="203">
        <f>G114</f>
        <v>156620.52</v>
      </c>
      <c r="H113" s="19">
        <f>G113-F113</f>
        <v>156620.52</v>
      </c>
    </row>
    <row r="114" spans="1:8" ht="16.5" customHeight="1">
      <c r="A114" s="78" t="s">
        <v>103</v>
      </c>
      <c r="B114" s="271" t="s">
        <v>8</v>
      </c>
      <c r="C114" s="16" t="s">
        <v>2</v>
      </c>
      <c r="D114" s="16" t="s">
        <v>380</v>
      </c>
      <c r="E114" s="167" t="s">
        <v>79</v>
      </c>
      <c r="F114" s="18"/>
      <c r="G114" s="18">
        <v>156620.52</v>
      </c>
      <c r="H114" s="19">
        <f>G114-F114</f>
        <v>156620.52</v>
      </c>
    </row>
    <row r="115" spans="1:8" ht="55.5" customHeight="1">
      <c r="A115" s="270" t="s">
        <v>329</v>
      </c>
      <c r="B115" s="191" t="s">
        <v>8</v>
      </c>
      <c r="C115" s="33" t="s">
        <v>2</v>
      </c>
      <c r="D115" s="33" t="s">
        <v>325</v>
      </c>
      <c r="E115" s="198"/>
      <c r="F115" s="203">
        <f>F116</f>
        <v>1252535.5</v>
      </c>
      <c r="G115" s="203">
        <f>G116</f>
        <v>1252535.5</v>
      </c>
      <c r="H115" s="19">
        <f t="shared" si="4"/>
        <v>0</v>
      </c>
    </row>
    <row r="116" spans="1:8" ht="23.25" customHeight="1">
      <c r="A116" s="78" t="s">
        <v>297</v>
      </c>
      <c r="B116" s="271" t="s">
        <v>8</v>
      </c>
      <c r="C116" s="16" t="s">
        <v>2</v>
      </c>
      <c r="D116" s="16" t="s">
        <v>325</v>
      </c>
      <c r="E116" s="167" t="s">
        <v>299</v>
      </c>
      <c r="F116" s="18">
        <v>1252535.5</v>
      </c>
      <c r="G116" s="18">
        <v>1252535.5</v>
      </c>
      <c r="H116" s="19">
        <f t="shared" si="4"/>
        <v>0</v>
      </c>
    </row>
    <row r="117" spans="1:8" ht="19.5" customHeight="1">
      <c r="A117" s="281" t="s">
        <v>351</v>
      </c>
      <c r="B117" s="33" t="s">
        <v>8</v>
      </c>
      <c r="C117" s="160" t="s">
        <v>2</v>
      </c>
      <c r="D117" s="31" t="s">
        <v>352</v>
      </c>
      <c r="E117" s="160"/>
      <c r="F117" s="32">
        <f>F118</f>
        <v>0</v>
      </c>
      <c r="G117" s="32">
        <f>G118</f>
        <v>99000</v>
      </c>
      <c r="H117" s="19">
        <f t="shared" si="4"/>
        <v>99000</v>
      </c>
    </row>
    <row r="118" spans="1:8" ht="23.25" customHeight="1">
      <c r="A118" s="290" t="s">
        <v>293</v>
      </c>
      <c r="B118" s="16" t="s">
        <v>8</v>
      </c>
      <c r="C118" s="67" t="s">
        <v>2</v>
      </c>
      <c r="D118" s="8" t="s">
        <v>352</v>
      </c>
      <c r="E118" s="177" t="s">
        <v>137</v>
      </c>
      <c r="F118" s="18"/>
      <c r="G118" s="18">
        <v>99000</v>
      </c>
      <c r="H118" s="19">
        <f t="shared" si="4"/>
        <v>99000</v>
      </c>
    </row>
    <row r="119" spans="1:8" ht="23.25" customHeight="1">
      <c r="A119" s="281" t="s">
        <v>351</v>
      </c>
      <c r="B119" s="33" t="s">
        <v>8</v>
      </c>
      <c r="C119" s="160" t="s">
        <v>2</v>
      </c>
      <c r="D119" s="31" t="s">
        <v>356</v>
      </c>
      <c r="E119" s="160"/>
      <c r="F119" s="32">
        <f>F120</f>
        <v>99000</v>
      </c>
      <c r="G119" s="32">
        <f>G120</f>
        <v>0</v>
      </c>
      <c r="H119" s="19">
        <f>G119-F119</f>
        <v>-99000</v>
      </c>
    </row>
    <row r="120" spans="1:8" ht="23.25" customHeight="1">
      <c r="A120" s="290" t="s">
        <v>293</v>
      </c>
      <c r="B120" s="16" t="s">
        <v>8</v>
      </c>
      <c r="C120" s="67" t="s">
        <v>2</v>
      </c>
      <c r="D120" s="8" t="s">
        <v>356</v>
      </c>
      <c r="E120" s="177" t="s">
        <v>137</v>
      </c>
      <c r="F120" s="18">
        <v>99000</v>
      </c>
      <c r="G120" s="18"/>
      <c r="H120" s="19">
        <f>G120-F120</f>
        <v>-99000</v>
      </c>
    </row>
    <row r="121" spans="1:8" ht="23.25" customHeight="1">
      <c r="A121" s="281" t="s">
        <v>351</v>
      </c>
      <c r="B121" s="33" t="s">
        <v>8</v>
      </c>
      <c r="C121" s="160" t="s">
        <v>2</v>
      </c>
      <c r="D121" s="31" t="s">
        <v>357</v>
      </c>
      <c r="E121" s="160"/>
      <c r="F121" s="32">
        <f>F122</f>
        <v>833335</v>
      </c>
      <c r="G121" s="32">
        <f>G122</f>
        <v>833335</v>
      </c>
      <c r="H121" s="19">
        <f t="shared" si="4"/>
        <v>0</v>
      </c>
    </row>
    <row r="122" spans="1:8" ht="23.25" customHeight="1">
      <c r="A122" s="290" t="s">
        <v>155</v>
      </c>
      <c r="B122" s="16" t="s">
        <v>8</v>
      </c>
      <c r="C122" s="67" t="s">
        <v>2</v>
      </c>
      <c r="D122" s="8" t="s">
        <v>357</v>
      </c>
      <c r="E122" s="177" t="s">
        <v>146</v>
      </c>
      <c r="F122" s="18">
        <v>833335</v>
      </c>
      <c r="G122" s="18">
        <v>833335</v>
      </c>
      <c r="H122" s="19">
        <f t="shared" si="4"/>
        <v>0</v>
      </c>
    </row>
    <row r="123" spans="1:8" ht="16.5" customHeight="1">
      <c r="A123" s="150" t="s">
        <v>93</v>
      </c>
      <c r="B123" s="151" t="s">
        <v>8</v>
      </c>
      <c r="C123" s="204" t="s">
        <v>9</v>
      </c>
      <c r="D123" s="197"/>
      <c r="E123" s="198"/>
      <c r="F123" s="205">
        <f>F124+F126+F130+F132+F134+F136+F138+F128</f>
        <v>17029972.12</v>
      </c>
      <c r="G123" s="205">
        <f>G124+G126+G130+G132+G134+G136+G138+G128</f>
        <v>17029972.12</v>
      </c>
      <c r="H123" s="19">
        <f t="shared" si="3"/>
        <v>0</v>
      </c>
    </row>
    <row r="124" spans="1:8" ht="27" customHeight="1">
      <c r="A124" s="131" t="s">
        <v>291</v>
      </c>
      <c r="B124" s="199" t="s">
        <v>8</v>
      </c>
      <c r="C124" s="200" t="s">
        <v>9</v>
      </c>
      <c r="D124" s="201" t="s">
        <v>295</v>
      </c>
      <c r="E124" s="202"/>
      <c r="F124" s="203">
        <f>F125</f>
        <v>403060</v>
      </c>
      <c r="G124" s="203">
        <f>G125</f>
        <v>403060</v>
      </c>
      <c r="H124" s="19">
        <f aca="true" t="shared" si="5" ref="H124:H131">G124-F124</f>
        <v>0</v>
      </c>
    </row>
    <row r="125" spans="1:8" ht="31.5" customHeight="1">
      <c r="A125" s="102" t="s">
        <v>305</v>
      </c>
      <c r="B125" s="37" t="s">
        <v>8</v>
      </c>
      <c r="C125" s="67" t="s">
        <v>9</v>
      </c>
      <c r="D125" s="8" t="s">
        <v>295</v>
      </c>
      <c r="E125" s="167" t="s">
        <v>137</v>
      </c>
      <c r="F125" s="18">
        <v>403060</v>
      </c>
      <c r="G125" s="18">
        <v>403060</v>
      </c>
      <c r="H125" s="19">
        <f t="shared" si="5"/>
        <v>0</v>
      </c>
    </row>
    <row r="126" spans="1:8" ht="18" customHeight="1">
      <c r="A126" s="281" t="s">
        <v>351</v>
      </c>
      <c r="B126" s="33" t="s">
        <v>8</v>
      </c>
      <c r="C126" s="160" t="s">
        <v>9</v>
      </c>
      <c r="D126" s="31" t="s">
        <v>352</v>
      </c>
      <c r="E126" s="160"/>
      <c r="F126" s="32">
        <f>F127</f>
        <v>181818</v>
      </c>
      <c r="G126" s="32">
        <f>G127</f>
        <v>181818</v>
      </c>
      <c r="H126" s="19">
        <f t="shared" si="5"/>
        <v>0</v>
      </c>
    </row>
    <row r="127" spans="1:8" ht="31.5" customHeight="1">
      <c r="A127" s="290" t="s">
        <v>293</v>
      </c>
      <c r="B127" s="16" t="s">
        <v>8</v>
      </c>
      <c r="C127" s="67" t="s">
        <v>9</v>
      </c>
      <c r="D127" s="8" t="s">
        <v>352</v>
      </c>
      <c r="E127" s="177" t="s">
        <v>137</v>
      </c>
      <c r="F127" s="18">
        <v>181818</v>
      </c>
      <c r="G127" s="18">
        <v>181818</v>
      </c>
      <c r="H127" s="19">
        <f t="shared" si="5"/>
        <v>0</v>
      </c>
    </row>
    <row r="128" spans="1:8" ht="17.25" customHeight="1">
      <c r="A128" s="77" t="s">
        <v>345</v>
      </c>
      <c r="B128" s="38" t="s">
        <v>8</v>
      </c>
      <c r="C128" s="200" t="s">
        <v>9</v>
      </c>
      <c r="D128" s="201" t="s">
        <v>346</v>
      </c>
      <c r="E128" s="202"/>
      <c r="F128" s="203">
        <v>704789</v>
      </c>
      <c r="G128" s="203">
        <v>704789</v>
      </c>
      <c r="H128" s="19">
        <f t="shared" si="5"/>
        <v>0</v>
      </c>
    </row>
    <row r="129" spans="1:8" ht="25.5" customHeight="1">
      <c r="A129" s="285" t="s">
        <v>347</v>
      </c>
      <c r="B129" s="283" t="s">
        <v>8</v>
      </c>
      <c r="C129" s="8" t="s">
        <v>9</v>
      </c>
      <c r="D129" s="16" t="s">
        <v>346</v>
      </c>
      <c r="E129" s="271" t="s">
        <v>137</v>
      </c>
      <c r="F129" s="284">
        <v>704789</v>
      </c>
      <c r="G129" s="284">
        <v>704789</v>
      </c>
      <c r="H129" s="19">
        <f t="shared" si="5"/>
        <v>0</v>
      </c>
    </row>
    <row r="130" spans="1:8" ht="50.25" customHeight="1">
      <c r="A130" s="270" t="s">
        <v>331</v>
      </c>
      <c r="B130" s="191" t="s">
        <v>8</v>
      </c>
      <c r="C130" s="33" t="s">
        <v>9</v>
      </c>
      <c r="D130" s="33" t="s">
        <v>330</v>
      </c>
      <c r="E130" s="198"/>
      <c r="F130" s="203">
        <f>F131</f>
        <v>10000</v>
      </c>
      <c r="G130" s="203">
        <f>G131</f>
        <v>10000</v>
      </c>
      <c r="H130" s="19">
        <f t="shared" si="5"/>
        <v>0</v>
      </c>
    </row>
    <row r="131" spans="1:8" ht="17.25" customHeight="1">
      <c r="A131" s="78" t="s">
        <v>297</v>
      </c>
      <c r="B131" s="271" t="s">
        <v>8</v>
      </c>
      <c r="C131" s="16" t="s">
        <v>9</v>
      </c>
      <c r="D131" s="16" t="s">
        <v>330</v>
      </c>
      <c r="E131" s="167" t="s">
        <v>299</v>
      </c>
      <c r="F131" s="18">
        <v>10000</v>
      </c>
      <c r="G131" s="18">
        <v>10000</v>
      </c>
      <c r="H131" s="19">
        <f t="shared" si="5"/>
        <v>0</v>
      </c>
    </row>
    <row r="132" spans="1:8" ht="27.75" customHeight="1">
      <c r="A132" s="131" t="s">
        <v>284</v>
      </c>
      <c r="B132" s="199" t="s">
        <v>8</v>
      </c>
      <c r="C132" s="200" t="s">
        <v>9</v>
      </c>
      <c r="D132" s="201" t="s">
        <v>160</v>
      </c>
      <c r="E132" s="202"/>
      <c r="F132" s="203">
        <f>F133</f>
        <v>50000</v>
      </c>
      <c r="G132" s="203">
        <f>G133</f>
        <v>50000</v>
      </c>
      <c r="H132" s="19">
        <f t="shared" si="3"/>
        <v>0</v>
      </c>
    </row>
    <row r="133" spans="1:8" ht="22.5" customHeight="1">
      <c r="A133" s="78" t="s">
        <v>87</v>
      </c>
      <c r="B133" s="37" t="s">
        <v>8</v>
      </c>
      <c r="C133" s="67" t="s">
        <v>9</v>
      </c>
      <c r="D133" s="8" t="s">
        <v>160</v>
      </c>
      <c r="E133" s="167" t="s">
        <v>89</v>
      </c>
      <c r="F133" s="18">
        <v>50000</v>
      </c>
      <c r="G133" s="18">
        <v>50000</v>
      </c>
      <c r="H133" s="19">
        <f t="shared" si="3"/>
        <v>0</v>
      </c>
    </row>
    <row r="134" spans="1:8" ht="31.5" customHeight="1">
      <c r="A134" s="131" t="s">
        <v>296</v>
      </c>
      <c r="B134" s="199" t="s">
        <v>8</v>
      </c>
      <c r="C134" s="200" t="s">
        <v>9</v>
      </c>
      <c r="D134" s="201" t="s">
        <v>298</v>
      </c>
      <c r="E134" s="202"/>
      <c r="F134" s="203">
        <f>F135</f>
        <v>243022</v>
      </c>
      <c r="G134" s="203">
        <f>G135</f>
        <v>243022</v>
      </c>
      <c r="H134" s="19">
        <f aca="true" t="shared" si="6" ref="H134:H139">G134-F134</f>
        <v>0</v>
      </c>
    </row>
    <row r="135" spans="1:8" ht="22.5" customHeight="1">
      <c r="A135" s="78" t="s">
        <v>297</v>
      </c>
      <c r="B135" s="37" t="s">
        <v>8</v>
      </c>
      <c r="C135" s="67" t="s">
        <v>9</v>
      </c>
      <c r="D135" s="8" t="s">
        <v>298</v>
      </c>
      <c r="E135" s="167" t="s">
        <v>299</v>
      </c>
      <c r="F135" s="18">
        <v>243022</v>
      </c>
      <c r="G135" s="18">
        <v>243022</v>
      </c>
      <c r="H135" s="19">
        <f t="shared" si="6"/>
        <v>0</v>
      </c>
    </row>
    <row r="136" spans="1:8" ht="22.5" customHeight="1">
      <c r="A136" s="131" t="s">
        <v>358</v>
      </c>
      <c r="B136" s="199" t="s">
        <v>8</v>
      </c>
      <c r="C136" s="295" t="s">
        <v>9</v>
      </c>
      <c r="D136" s="296" t="s">
        <v>359</v>
      </c>
      <c r="E136" s="297"/>
      <c r="F136" s="298">
        <f>F137</f>
        <v>408642.96</v>
      </c>
      <c r="G136" s="298">
        <f>G137</f>
        <v>408642.96</v>
      </c>
      <c r="H136" s="19">
        <f t="shared" si="6"/>
        <v>0</v>
      </c>
    </row>
    <row r="137" spans="1:8" ht="22.5" customHeight="1">
      <c r="A137" s="78" t="s">
        <v>87</v>
      </c>
      <c r="B137" s="37" t="s">
        <v>8</v>
      </c>
      <c r="C137" s="67" t="s">
        <v>9</v>
      </c>
      <c r="D137" s="8" t="s">
        <v>359</v>
      </c>
      <c r="E137" s="167" t="s">
        <v>89</v>
      </c>
      <c r="F137" s="18">
        <v>408642.96</v>
      </c>
      <c r="G137" s="18">
        <v>408642.96</v>
      </c>
      <c r="H137" s="19">
        <f t="shared" si="6"/>
        <v>0</v>
      </c>
    </row>
    <row r="138" spans="1:8" ht="27" customHeight="1">
      <c r="A138" s="131" t="s">
        <v>301</v>
      </c>
      <c r="B138" s="199" t="s">
        <v>8</v>
      </c>
      <c r="C138" s="200" t="s">
        <v>9</v>
      </c>
      <c r="D138" s="201" t="s">
        <v>302</v>
      </c>
      <c r="E138" s="202"/>
      <c r="F138" s="203">
        <f>F139+F140</f>
        <v>15028640.16</v>
      </c>
      <c r="G138" s="203">
        <f>G139+G140</f>
        <v>15028640.16</v>
      </c>
      <c r="H138" s="19">
        <f t="shared" si="6"/>
        <v>0</v>
      </c>
    </row>
    <row r="139" spans="1:8" ht="30.75" customHeight="1">
      <c r="A139" s="78" t="s">
        <v>304</v>
      </c>
      <c r="B139" s="37" t="s">
        <v>8</v>
      </c>
      <c r="C139" s="67" t="s">
        <v>9</v>
      </c>
      <c r="D139" s="8" t="s">
        <v>302</v>
      </c>
      <c r="E139" s="167" t="s">
        <v>303</v>
      </c>
      <c r="F139" s="18">
        <v>4961640.16</v>
      </c>
      <c r="G139" s="18">
        <v>4961640.16</v>
      </c>
      <c r="H139" s="19">
        <f t="shared" si="6"/>
        <v>0</v>
      </c>
    </row>
    <row r="140" spans="1:8" ht="30.75" customHeight="1">
      <c r="A140" s="78" t="s">
        <v>300</v>
      </c>
      <c r="B140" s="37" t="s">
        <v>8</v>
      </c>
      <c r="C140" s="67" t="s">
        <v>9</v>
      </c>
      <c r="D140" s="8" t="s">
        <v>302</v>
      </c>
      <c r="E140" s="167" t="s">
        <v>303</v>
      </c>
      <c r="F140" s="18">
        <v>10067000</v>
      </c>
      <c r="G140" s="18">
        <v>10067000</v>
      </c>
      <c r="H140" s="19">
        <f aca="true" t="shared" si="7" ref="H140:H154">G140-F140</f>
        <v>0</v>
      </c>
    </row>
    <row r="141" spans="1:8" ht="16.5" customHeight="1">
      <c r="A141" s="29" t="s">
        <v>306</v>
      </c>
      <c r="B141" s="272" t="s">
        <v>8</v>
      </c>
      <c r="C141" s="273" t="s">
        <v>11</v>
      </c>
      <c r="D141" s="7"/>
      <c r="E141" s="273"/>
      <c r="F141" s="19">
        <f>F142+F144+F146+F148+F150</f>
        <v>1168068</v>
      </c>
      <c r="G141" s="19">
        <f>G142+G144+G146+G148+G150</f>
        <v>1168068</v>
      </c>
      <c r="H141" s="19">
        <f t="shared" si="7"/>
        <v>0</v>
      </c>
    </row>
    <row r="142" spans="1:8" ht="16.5" customHeight="1">
      <c r="A142" s="281" t="s">
        <v>351</v>
      </c>
      <c r="B142" s="38" t="s">
        <v>8</v>
      </c>
      <c r="C142" s="69" t="s">
        <v>11</v>
      </c>
      <c r="D142" s="31" t="s">
        <v>352</v>
      </c>
      <c r="E142" s="160"/>
      <c r="F142" s="32">
        <f>F143</f>
        <v>982837</v>
      </c>
      <c r="G142" s="32">
        <f>G143</f>
        <v>1081837</v>
      </c>
      <c r="H142" s="19">
        <f t="shared" si="7"/>
        <v>99000</v>
      </c>
    </row>
    <row r="143" spans="1:8" ht="29.25" customHeight="1">
      <c r="A143" s="299" t="s">
        <v>293</v>
      </c>
      <c r="B143" s="41" t="s">
        <v>8</v>
      </c>
      <c r="C143" s="67" t="s">
        <v>11</v>
      </c>
      <c r="D143" s="8" t="s">
        <v>352</v>
      </c>
      <c r="E143" s="167" t="s">
        <v>137</v>
      </c>
      <c r="F143" s="18">
        <v>982837</v>
      </c>
      <c r="G143" s="18">
        <f>982837+99000</f>
        <v>1081837</v>
      </c>
      <c r="H143" s="19">
        <f t="shared" si="7"/>
        <v>99000</v>
      </c>
    </row>
    <row r="144" spans="1:8" ht="52.5" customHeight="1">
      <c r="A144" s="270" t="s">
        <v>332</v>
      </c>
      <c r="B144" s="191" t="s">
        <v>8</v>
      </c>
      <c r="C144" s="33" t="s">
        <v>11</v>
      </c>
      <c r="D144" s="33" t="s">
        <v>333</v>
      </c>
      <c r="E144" s="198"/>
      <c r="F144" s="203">
        <f>F145</f>
        <v>20000</v>
      </c>
      <c r="G144" s="203">
        <f>G145</f>
        <v>20000</v>
      </c>
      <c r="H144" s="19">
        <f t="shared" si="7"/>
        <v>0</v>
      </c>
    </row>
    <row r="145" spans="1:8" ht="16.5" customHeight="1">
      <c r="A145" s="78" t="s">
        <v>297</v>
      </c>
      <c r="B145" s="271" t="s">
        <v>8</v>
      </c>
      <c r="C145" s="16" t="s">
        <v>11</v>
      </c>
      <c r="D145" s="16" t="s">
        <v>333</v>
      </c>
      <c r="E145" s="167" t="s">
        <v>299</v>
      </c>
      <c r="F145" s="18">
        <v>20000</v>
      </c>
      <c r="G145" s="18">
        <v>20000</v>
      </c>
      <c r="H145" s="19">
        <f t="shared" si="7"/>
        <v>0</v>
      </c>
    </row>
    <row r="146" spans="1:8" ht="54" customHeight="1">
      <c r="A146" s="270" t="s">
        <v>335</v>
      </c>
      <c r="B146" s="191" t="s">
        <v>8</v>
      </c>
      <c r="C146" s="33" t="s">
        <v>11</v>
      </c>
      <c r="D146" s="33" t="s">
        <v>334</v>
      </c>
      <c r="E146" s="198"/>
      <c r="F146" s="203">
        <f>F147</f>
        <v>50000</v>
      </c>
      <c r="G146" s="203">
        <f>G147</f>
        <v>50000</v>
      </c>
      <c r="H146" s="19">
        <f>G146-F146</f>
        <v>0</v>
      </c>
    </row>
    <row r="147" spans="1:8" ht="16.5" customHeight="1">
      <c r="A147" s="78" t="s">
        <v>297</v>
      </c>
      <c r="B147" s="271" t="s">
        <v>8</v>
      </c>
      <c r="C147" s="16" t="s">
        <v>11</v>
      </c>
      <c r="D147" s="16" t="s">
        <v>334</v>
      </c>
      <c r="E147" s="167" t="s">
        <v>299</v>
      </c>
      <c r="F147" s="18">
        <v>50000</v>
      </c>
      <c r="G147" s="18">
        <v>50000</v>
      </c>
      <c r="H147" s="19">
        <f>G147-F147</f>
        <v>0</v>
      </c>
    </row>
    <row r="148" spans="1:8" ht="18.75" customHeight="1">
      <c r="A148" s="281" t="s">
        <v>351</v>
      </c>
      <c r="B148" s="38" t="s">
        <v>8</v>
      </c>
      <c r="C148" s="69" t="s">
        <v>11</v>
      </c>
      <c r="D148" s="31" t="s">
        <v>356</v>
      </c>
      <c r="E148" s="160"/>
      <c r="F148" s="32">
        <f>F149</f>
        <v>99000</v>
      </c>
      <c r="G148" s="32">
        <f>G149</f>
        <v>0</v>
      </c>
      <c r="H148" s="19">
        <f>G148-F148</f>
        <v>-99000</v>
      </c>
    </row>
    <row r="149" spans="1:8" ht="26.25" customHeight="1">
      <c r="A149" s="290" t="s">
        <v>293</v>
      </c>
      <c r="B149" s="41" t="s">
        <v>8</v>
      </c>
      <c r="C149" s="67" t="s">
        <v>11</v>
      </c>
      <c r="D149" s="8" t="s">
        <v>356</v>
      </c>
      <c r="E149" s="167" t="s">
        <v>137</v>
      </c>
      <c r="F149" s="18">
        <v>99000</v>
      </c>
      <c r="G149" s="18"/>
      <c r="H149" s="19">
        <f>G149-F149</f>
        <v>-99000</v>
      </c>
    </row>
    <row r="150" spans="1:8" ht="15.75" customHeight="1">
      <c r="A150" s="274" t="s">
        <v>306</v>
      </c>
      <c r="B150" s="275" t="s">
        <v>8</v>
      </c>
      <c r="C150" s="276" t="s">
        <v>11</v>
      </c>
      <c r="D150" s="11" t="s">
        <v>307</v>
      </c>
      <c r="E150" s="276"/>
      <c r="F150" s="17">
        <f>F151+F153</f>
        <v>16231</v>
      </c>
      <c r="G150" s="17">
        <f>G151+G153</f>
        <v>16231</v>
      </c>
      <c r="H150" s="19">
        <f t="shared" si="7"/>
        <v>0</v>
      </c>
    </row>
    <row r="151" spans="1:8" ht="15.75" customHeight="1">
      <c r="A151" s="270" t="s">
        <v>308</v>
      </c>
      <c r="B151" s="277" t="s">
        <v>8</v>
      </c>
      <c r="C151" s="278" t="s">
        <v>11</v>
      </c>
      <c r="D151" s="31" t="s">
        <v>310</v>
      </c>
      <c r="E151" s="278"/>
      <c r="F151" s="32">
        <f>F152</f>
        <v>2250</v>
      </c>
      <c r="G151" s="32">
        <f>G152</f>
        <v>2250</v>
      </c>
      <c r="H151" s="19">
        <f t="shared" si="7"/>
        <v>0</v>
      </c>
    </row>
    <row r="152" spans="1:8" ht="15.75" customHeight="1">
      <c r="A152" s="78" t="s">
        <v>87</v>
      </c>
      <c r="B152" s="279" t="s">
        <v>8</v>
      </c>
      <c r="C152" s="280" t="s">
        <v>11</v>
      </c>
      <c r="D152" s="8" t="s">
        <v>310</v>
      </c>
      <c r="E152" s="280" t="s">
        <v>89</v>
      </c>
      <c r="F152" s="18">
        <v>2250</v>
      </c>
      <c r="G152" s="18">
        <v>2250</v>
      </c>
      <c r="H152" s="19">
        <f t="shared" si="7"/>
        <v>0</v>
      </c>
    </row>
    <row r="153" spans="1:8" ht="15.75" customHeight="1">
      <c r="A153" s="270" t="s">
        <v>309</v>
      </c>
      <c r="B153" s="277" t="s">
        <v>8</v>
      </c>
      <c r="C153" s="278" t="s">
        <v>11</v>
      </c>
      <c r="D153" s="31" t="s">
        <v>311</v>
      </c>
      <c r="E153" s="278"/>
      <c r="F153" s="32">
        <f>F154</f>
        <v>13981</v>
      </c>
      <c r="G153" s="32">
        <f>G154</f>
        <v>13981</v>
      </c>
      <c r="H153" s="19">
        <f t="shared" si="7"/>
        <v>0</v>
      </c>
    </row>
    <row r="154" spans="1:8" ht="18" customHeight="1">
      <c r="A154" s="78" t="s">
        <v>87</v>
      </c>
      <c r="B154" s="279" t="s">
        <v>8</v>
      </c>
      <c r="C154" s="280" t="s">
        <v>11</v>
      </c>
      <c r="D154" s="8" t="s">
        <v>311</v>
      </c>
      <c r="E154" s="280" t="s">
        <v>89</v>
      </c>
      <c r="F154" s="18">
        <v>13981</v>
      </c>
      <c r="G154" s="18">
        <v>13981</v>
      </c>
      <c r="H154" s="19">
        <f t="shared" si="7"/>
        <v>0</v>
      </c>
    </row>
    <row r="155" spans="1:8" ht="17.25" customHeight="1">
      <c r="A155" s="29" t="s">
        <v>29</v>
      </c>
      <c r="B155" s="43" t="s">
        <v>8</v>
      </c>
      <c r="C155" s="90" t="s">
        <v>8</v>
      </c>
      <c r="D155" s="7"/>
      <c r="E155" s="159"/>
      <c r="F155" s="21">
        <f>F156</f>
        <v>39000</v>
      </c>
      <c r="G155" s="21">
        <f>G156</f>
        <v>39000</v>
      </c>
      <c r="H155" s="19">
        <f t="shared" si="3"/>
        <v>0</v>
      </c>
    </row>
    <row r="156" spans="1:8" ht="15" customHeight="1">
      <c r="A156" s="34" t="s">
        <v>219</v>
      </c>
      <c r="B156" s="38" t="s">
        <v>8</v>
      </c>
      <c r="C156" s="69" t="s">
        <v>8</v>
      </c>
      <c r="D156" s="31" t="s">
        <v>237</v>
      </c>
      <c r="E156" s="160"/>
      <c r="F156" s="32">
        <f>F157</f>
        <v>39000</v>
      </c>
      <c r="G156" s="32">
        <f>G157</f>
        <v>39000</v>
      </c>
      <c r="H156" s="19">
        <f t="shared" si="3"/>
        <v>0</v>
      </c>
    </row>
    <row r="157" spans="1:8" ht="18" customHeight="1">
      <c r="A157" s="12" t="s">
        <v>158</v>
      </c>
      <c r="B157" s="41" t="s">
        <v>8</v>
      </c>
      <c r="C157" s="67" t="s">
        <v>8</v>
      </c>
      <c r="D157" s="8" t="s">
        <v>237</v>
      </c>
      <c r="E157" s="167" t="s">
        <v>157</v>
      </c>
      <c r="F157" s="18">
        <v>39000</v>
      </c>
      <c r="G157" s="18">
        <v>39000</v>
      </c>
      <c r="H157" s="19">
        <f t="shared" si="3"/>
        <v>0</v>
      </c>
    </row>
    <row r="158" spans="1:8" ht="18.75" customHeight="1">
      <c r="A158" s="225" t="s">
        <v>23</v>
      </c>
      <c r="B158" s="82" t="s">
        <v>3</v>
      </c>
      <c r="C158" s="116"/>
      <c r="D158" s="115"/>
      <c r="E158" s="157"/>
      <c r="F158" s="122">
        <f>F159+F193+F246+F259</f>
        <v>274261642.41</v>
      </c>
      <c r="G158" s="122">
        <f>G159+G193+G246+G259</f>
        <v>281108850.05</v>
      </c>
      <c r="H158" s="19">
        <f t="shared" si="3"/>
        <v>6847207.639999986</v>
      </c>
    </row>
    <row r="159" spans="1:8" ht="18" customHeight="1">
      <c r="A159" s="29" t="s">
        <v>24</v>
      </c>
      <c r="B159" s="42" t="s">
        <v>3</v>
      </c>
      <c r="C159" s="103" t="s">
        <v>2</v>
      </c>
      <c r="D159" s="9"/>
      <c r="E159" s="179"/>
      <c r="F159" s="21">
        <f>F161+F163+F165+F174+F180+F183+F187+F189+F191</f>
        <v>70951541.28</v>
      </c>
      <c r="G159" s="21">
        <f>G161+G163+G165+G174+G180+G183+G187+G189+G191</f>
        <v>70951541.28</v>
      </c>
      <c r="H159" s="19">
        <f t="shared" si="3"/>
        <v>0</v>
      </c>
    </row>
    <row r="160" spans="1:8" ht="18" customHeight="1">
      <c r="A160" s="206" t="s">
        <v>161</v>
      </c>
      <c r="B160" s="238" t="s">
        <v>3</v>
      </c>
      <c r="C160" s="209" t="s">
        <v>2</v>
      </c>
      <c r="D160" s="239" t="s">
        <v>162</v>
      </c>
      <c r="E160" s="240"/>
      <c r="F160" s="211">
        <f>F159</f>
        <v>70951541.28</v>
      </c>
      <c r="G160" s="211">
        <f>G159</f>
        <v>70951541.28</v>
      </c>
      <c r="H160" s="19">
        <f t="shared" si="3"/>
        <v>0</v>
      </c>
    </row>
    <row r="161" spans="1:8" ht="12.75">
      <c r="A161" s="28" t="s">
        <v>164</v>
      </c>
      <c r="B161" s="40" t="s">
        <v>3</v>
      </c>
      <c r="C161" s="68" t="s">
        <v>2</v>
      </c>
      <c r="D161" s="11" t="s">
        <v>251</v>
      </c>
      <c r="E161" s="162"/>
      <c r="F161" s="17">
        <f>F162</f>
        <v>11538000</v>
      </c>
      <c r="G161" s="17">
        <f>G162</f>
        <v>11538000</v>
      </c>
      <c r="H161" s="19">
        <f t="shared" si="3"/>
        <v>0</v>
      </c>
    </row>
    <row r="162" spans="1:8" ht="26.25" customHeight="1">
      <c r="A162" s="78" t="s">
        <v>114</v>
      </c>
      <c r="B162" s="41" t="s">
        <v>3</v>
      </c>
      <c r="C162" s="67" t="s">
        <v>2</v>
      </c>
      <c r="D162" s="8" t="s">
        <v>251</v>
      </c>
      <c r="E162" s="167" t="s">
        <v>89</v>
      </c>
      <c r="F162" s="18">
        <v>11538000</v>
      </c>
      <c r="G162" s="18">
        <v>11538000</v>
      </c>
      <c r="H162" s="19">
        <f t="shared" si="3"/>
        <v>0</v>
      </c>
    </row>
    <row r="163" spans="1:8" ht="26.25" customHeight="1">
      <c r="A163" s="28" t="s">
        <v>338</v>
      </c>
      <c r="B163" s="40" t="s">
        <v>3</v>
      </c>
      <c r="C163" s="68" t="s">
        <v>2</v>
      </c>
      <c r="D163" s="11" t="s">
        <v>339</v>
      </c>
      <c r="E163" s="162"/>
      <c r="F163" s="17">
        <f>F164</f>
        <v>200000</v>
      </c>
      <c r="G163" s="17">
        <f>G164</f>
        <v>200000</v>
      </c>
      <c r="H163" s="19">
        <f t="shared" si="3"/>
        <v>0</v>
      </c>
    </row>
    <row r="164" spans="1:8" ht="26.25" customHeight="1">
      <c r="A164" s="78" t="s">
        <v>114</v>
      </c>
      <c r="B164" s="41" t="s">
        <v>3</v>
      </c>
      <c r="C164" s="67" t="s">
        <v>2</v>
      </c>
      <c r="D164" s="8" t="s">
        <v>339</v>
      </c>
      <c r="E164" s="167" t="s">
        <v>89</v>
      </c>
      <c r="F164" s="18">
        <v>200000</v>
      </c>
      <c r="G164" s="18">
        <v>200000</v>
      </c>
      <c r="H164" s="19">
        <f t="shared" si="3"/>
        <v>0</v>
      </c>
    </row>
    <row r="165" spans="1:8" ht="17.25" customHeight="1">
      <c r="A165" s="241" t="s">
        <v>163</v>
      </c>
      <c r="B165" s="40" t="s">
        <v>3</v>
      </c>
      <c r="C165" s="68" t="s">
        <v>2</v>
      </c>
      <c r="D165" s="11" t="s">
        <v>252</v>
      </c>
      <c r="E165" s="162"/>
      <c r="F165" s="17">
        <f>SUM(F166:F173)</f>
        <v>26728579.28</v>
      </c>
      <c r="G165" s="17">
        <f>SUM(G166:G173)</f>
        <v>26728579.28</v>
      </c>
      <c r="H165" s="19">
        <f t="shared" si="3"/>
        <v>0</v>
      </c>
    </row>
    <row r="166" spans="1:8" ht="25.5">
      <c r="A166" s="78" t="s">
        <v>110</v>
      </c>
      <c r="B166" s="45" t="s">
        <v>3</v>
      </c>
      <c r="C166" s="100" t="s">
        <v>2</v>
      </c>
      <c r="D166" s="8" t="s">
        <v>252</v>
      </c>
      <c r="E166" s="172" t="s">
        <v>111</v>
      </c>
      <c r="F166" s="18">
        <v>17867400</v>
      </c>
      <c r="G166" s="18">
        <v>17867400</v>
      </c>
      <c r="H166" s="19">
        <f t="shared" si="3"/>
        <v>0</v>
      </c>
    </row>
    <row r="167" spans="1:8" ht="25.5">
      <c r="A167" s="78" t="s">
        <v>113</v>
      </c>
      <c r="B167" s="45" t="s">
        <v>3</v>
      </c>
      <c r="C167" s="100" t="s">
        <v>2</v>
      </c>
      <c r="D167" s="8" t="s">
        <v>252</v>
      </c>
      <c r="E167" s="172" t="s">
        <v>112</v>
      </c>
      <c r="F167" s="18">
        <v>560079.63</v>
      </c>
      <c r="G167" s="18">
        <v>560079.63</v>
      </c>
      <c r="H167" s="19">
        <f t="shared" si="3"/>
        <v>0</v>
      </c>
    </row>
    <row r="168" spans="1:8" ht="21.75" customHeight="1">
      <c r="A168" s="78" t="s">
        <v>86</v>
      </c>
      <c r="B168" s="45" t="s">
        <v>3</v>
      </c>
      <c r="C168" s="100" t="s">
        <v>2</v>
      </c>
      <c r="D168" s="8" t="s">
        <v>252</v>
      </c>
      <c r="E168" s="172" t="s">
        <v>88</v>
      </c>
      <c r="F168" s="18">
        <v>7000</v>
      </c>
      <c r="G168" s="18">
        <v>7000</v>
      </c>
      <c r="H168" s="19">
        <f t="shared" si="3"/>
        <v>0</v>
      </c>
    </row>
    <row r="169" spans="1:8" ht="25.5">
      <c r="A169" s="78" t="s">
        <v>114</v>
      </c>
      <c r="B169" s="45" t="s">
        <v>3</v>
      </c>
      <c r="C169" s="100" t="s">
        <v>2</v>
      </c>
      <c r="D169" s="8" t="s">
        <v>252</v>
      </c>
      <c r="E169" s="172" t="s">
        <v>89</v>
      </c>
      <c r="F169" s="18">
        <v>7192700</v>
      </c>
      <c r="G169" s="18">
        <v>7192700</v>
      </c>
      <c r="H169" s="19">
        <f t="shared" si="3"/>
        <v>0</v>
      </c>
    </row>
    <row r="170" spans="1:8" ht="38.25">
      <c r="A170" s="196" t="s">
        <v>115</v>
      </c>
      <c r="B170" s="216" t="s">
        <v>3</v>
      </c>
      <c r="C170" s="100" t="s">
        <v>2</v>
      </c>
      <c r="D170" s="8" t="s">
        <v>252</v>
      </c>
      <c r="E170" s="172" t="s">
        <v>116</v>
      </c>
      <c r="F170" s="18">
        <v>340000</v>
      </c>
      <c r="G170" s="18">
        <v>340000</v>
      </c>
      <c r="H170" s="19">
        <f t="shared" si="3"/>
        <v>0</v>
      </c>
    </row>
    <row r="171" spans="1:8" ht="12.75">
      <c r="A171" s="78" t="s">
        <v>109</v>
      </c>
      <c r="B171" s="45" t="s">
        <v>3</v>
      </c>
      <c r="C171" s="100" t="s">
        <v>2</v>
      </c>
      <c r="D171" s="8" t="s">
        <v>252</v>
      </c>
      <c r="E171" s="172" t="s">
        <v>105</v>
      </c>
      <c r="F171" s="18">
        <v>171846.48</v>
      </c>
      <c r="G171" s="18">
        <v>171846.48</v>
      </c>
      <c r="H171" s="19">
        <f t="shared" si="3"/>
        <v>0</v>
      </c>
    </row>
    <row r="172" spans="1:8" ht="12.75">
      <c r="A172" s="78" t="s">
        <v>104</v>
      </c>
      <c r="B172" s="45" t="s">
        <v>3</v>
      </c>
      <c r="C172" s="100" t="s">
        <v>2</v>
      </c>
      <c r="D172" s="8" t="s">
        <v>252</v>
      </c>
      <c r="E172" s="167" t="s">
        <v>107</v>
      </c>
      <c r="F172" s="18">
        <v>520186.14</v>
      </c>
      <c r="G172" s="18">
        <v>520186.14</v>
      </c>
      <c r="H172" s="19">
        <f t="shared" si="3"/>
        <v>0</v>
      </c>
    </row>
    <row r="173" spans="1:8" ht="12.75">
      <c r="A173" s="78" t="s">
        <v>106</v>
      </c>
      <c r="B173" s="45" t="s">
        <v>3</v>
      </c>
      <c r="C173" s="100" t="s">
        <v>2</v>
      </c>
      <c r="D173" s="8" t="s">
        <v>252</v>
      </c>
      <c r="E173" s="167" t="s">
        <v>108</v>
      </c>
      <c r="F173" s="18">
        <v>69367.03</v>
      </c>
      <c r="G173" s="18">
        <v>69367.03</v>
      </c>
      <c r="H173" s="19">
        <f t="shared" si="3"/>
        <v>0</v>
      </c>
    </row>
    <row r="174" spans="1:8" ht="37.5" customHeight="1">
      <c r="A174" s="215" t="s">
        <v>275</v>
      </c>
      <c r="B174" s="217" t="s">
        <v>3</v>
      </c>
      <c r="C174" s="218" t="s">
        <v>2</v>
      </c>
      <c r="D174" s="200" t="s">
        <v>253</v>
      </c>
      <c r="E174" s="210"/>
      <c r="F174" s="211">
        <f>SUM(F175:F179)</f>
        <v>29102000</v>
      </c>
      <c r="G174" s="211">
        <f>SUM(G175:G179)</f>
        <v>29102000</v>
      </c>
      <c r="H174" s="19">
        <f t="shared" si="3"/>
        <v>0</v>
      </c>
    </row>
    <row r="175" spans="1:8" ht="25.5">
      <c r="A175" s="78" t="s">
        <v>110</v>
      </c>
      <c r="B175" s="45" t="s">
        <v>3</v>
      </c>
      <c r="C175" s="100" t="s">
        <v>2</v>
      </c>
      <c r="D175" s="8" t="s">
        <v>253</v>
      </c>
      <c r="E175" s="172" t="s">
        <v>111</v>
      </c>
      <c r="F175" s="18">
        <v>27017517</v>
      </c>
      <c r="G175" s="18">
        <v>27017517</v>
      </c>
      <c r="H175" s="19">
        <f t="shared" si="3"/>
        <v>0</v>
      </c>
    </row>
    <row r="176" spans="1:10" ht="25.5">
      <c r="A176" s="78" t="s">
        <v>113</v>
      </c>
      <c r="B176" s="45" t="s">
        <v>3</v>
      </c>
      <c r="C176" s="100" t="s">
        <v>2</v>
      </c>
      <c r="D176" s="8" t="s">
        <v>253</v>
      </c>
      <c r="E176" s="172" t="s">
        <v>112</v>
      </c>
      <c r="F176" s="18">
        <v>352749.04</v>
      </c>
      <c r="G176" s="18">
        <v>352749.04</v>
      </c>
      <c r="H176" s="19">
        <f t="shared" si="3"/>
        <v>0</v>
      </c>
      <c r="J176" s="300"/>
    </row>
    <row r="177" spans="1:8" ht="16.5" customHeight="1">
      <c r="A177" s="78" t="s">
        <v>86</v>
      </c>
      <c r="B177" s="45" t="s">
        <v>3</v>
      </c>
      <c r="C177" s="100" t="s">
        <v>2</v>
      </c>
      <c r="D177" s="8" t="s">
        <v>253</v>
      </c>
      <c r="E177" s="172" t="s">
        <v>88</v>
      </c>
      <c r="F177" s="18">
        <v>2900</v>
      </c>
      <c r="G177" s="18">
        <v>2900</v>
      </c>
      <c r="H177" s="19">
        <f t="shared" si="3"/>
        <v>0</v>
      </c>
    </row>
    <row r="178" spans="1:8" ht="25.5">
      <c r="A178" s="78" t="s">
        <v>114</v>
      </c>
      <c r="B178" s="45" t="s">
        <v>3</v>
      </c>
      <c r="C178" s="100" t="s">
        <v>2</v>
      </c>
      <c r="D178" s="8" t="s">
        <v>253</v>
      </c>
      <c r="E178" s="172" t="s">
        <v>89</v>
      </c>
      <c r="F178" s="18">
        <v>633833.96</v>
      </c>
      <c r="G178" s="18">
        <v>633833.96</v>
      </c>
      <c r="H178" s="19">
        <f t="shared" si="3"/>
        <v>0</v>
      </c>
    </row>
    <row r="179" spans="1:8" ht="38.25">
      <c r="A179" s="196" t="s">
        <v>115</v>
      </c>
      <c r="B179" s="216" t="s">
        <v>3</v>
      </c>
      <c r="C179" s="100" t="s">
        <v>2</v>
      </c>
      <c r="D179" s="8" t="s">
        <v>253</v>
      </c>
      <c r="E179" s="172" t="s">
        <v>116</v>
      </c>
      <c r="F179" s="18">
        <v>1095000</v>
      </c>
      <c r="G179" s="18">
        <v>1095000</v>
      </c>
      <c r="H179" s="19">
        <f t="shared" si="3"/>
        <v>0</v>
      </c>
    </row>
    <row r="180" spans="1:8" ht="66" customHeight="1">
      <c r="A180" s="34" t="s">
        <v>282</v>
      </c>
      <c r="B180" s="38" t="s">
        <v>3</v>
      </c>
      <c r="C180" s="69" t="s">
        <v>2</v>
      </c>
      <c r="D180" s="31" t="s">
        <v>254</v>
      </c>
      <c r="E180" s="160"/>
      <c r="F180" s="32">
        <f>F181+F182</f>
        <v>1020000</v>
      </c>
      <c r="G180" s="32">
        <f>G181+G182</f>
        <v>1020000</v>
      </c>
      <c r="H180" s="19">
        <f t="shared" si="3"/>
        <v>0</v>
      </c>
    </row>
    <row r="181" spans="1:8" ht="25.5">
      <c r="A181" s="12" t="s">
        <v>113</v>
      </c>
      <c r="B181" s="37" t="s">
        <v>3</v>
      </c>
      <c r="C181" s="67" t="s">
        <v>2</v>
      </c>
      <c r="D181" s="8" t="s">
        <v>254</v>
      </c>
      <c r="E181" s="167" t="s">
        <v>112</v>
      </c>
      <c r="F181" s="18">
        <v>920000</v>
      </c>
      <c r="G181" s="18">
        <v>920000</v>
      </c>
      <c r="H181" s="19">
        <f t="shared" si="3"/>
        <v>0</v>
      </c>
    </row>
    <row r="182" spans="1:8" ht="13.5" customHeight="1">
      <c r="A182" s="12" t="s">
        <v>84</v>
      </c>
      <c r="B182" s="37" t="s">
        <v>3</v>
      </c>
      <c r="C182" s="67" t="s">
        <v>2</v>
      </c>
      <c r="D182" s="8" t="s">
        <v>254</v>
      </c>
      <c r="E182" s="167" t="s">
        <v>83</v>
      </c>
      <c r="F182" s="18">
        <v>100000</v>
      </c>
      <c r="G182" s="18">
        <v>100000</v>
      </c>
      <c r="H182" s="19">
        <f t="shared" si="3"/>
        <v>0</v>
      </c>
    </row>
    <row r="183" spans="1:8" ht="81.75" customHeight="1">
      <c r="A183" s="34" t="s">
        <v>283</v>
      </c>
      <c r="B183" s="38" t="s">
        <v>3</v>
      </c>
      <c r="C183" s="69" t="s">
        <v>2</v>
      </c>
      <c r="D183" s="31" t="s">
        <v>255</v>
      </c>
      <c r="E183" s="160"/>
      <c r="F183" s="32">
        <f>SUM(F184:F186)</f>
        <v>644962</v>
      </c>
      <c r="G183" s="32">
        <f>SUM(G184:G186)</f>
        <v>644962</v>
      </c>
      <c r="H183" s="19">
        <f t="shared" si="3"/>
        <v>0</v>
      </c>
    </row>
    <row r="184" spans="1:8" ht="25.5">
      <c r="A184" s="78" t="s">
        <v>110</v>
      </c>
      <c r="B184" s="62" t="s">
        <v>3</v>
      </c>
      <c r="C184" s="8" t="s">
        <v>2</v>
      </c>
      <c r="D184" s="8" t="s">
        <v>255</v>
      </c>
      <c r="E184" s="8" t="s">
        <v>111</v>
      </c>
      <c r="F184" s="18">
        <v>135000</v>
      </c>
      <c r="G184" s="18">
        <v>135000</v>
      </c>
      <c r="H184" s="19">
        <f t="shared" si="3"/>
        <v>0</v>
      </c>
    </row>
    <row r="185" spans="1:8" ht="25.5">
      <c r="A185" s="78" t="s">
        <v>114</v>
      </c>
      <c r="B185" s="62" t="s">
        <v>3</v>
      </c>
      <c r="C185" s="8" t="s">
        <v>2</v>
      </c>
      <c r="D185" s="8" t="s">
        <v>255</v>
      </c>
      <c r="E185" s="8" t="s">
        <v>89</v>
      </c>
      <c r="F185" s="18">
        <v>509962</v>
      </c>
      <c r="G185" s="18">
        <v>509962</v>
      </c>
      <c r="H185" s="19">
        <f t="shared" si="3"/>
        <v>0</v>
      </c>
    </row>
    <row r="186" spans="1:8" ht="17.25" customHeight="1">
      <c r="A186" s="12" t="s">
        <v>84</v>
      </c>
      <c r="B186" s="62" t="s">
        <v>3</v>
      </c>
      <c r="C186" s="8" t="s">
        <v>2</v>
      </c>
      <c r="D186" s="8" t="s">
        <v>255</v>
      </c>
      <c r="E186" s="8" t="s">
        <v>83</v>
      </c>
      <c r="F186" s="18"/>
      <c r="G186" s="18"/>
      <c r="H186" s="19">
        <f t="shared" si="3"/>
        <v>0</v>
      </c>
    </row>
    <row r="187" spans="1:8" ht="25.5">
      <c r="A187" s="206" t="s">
        <v>139</v>
      </c>
      <c r="B187" s="38" t="s">
        <v>3</v>
      </c>
      <c r="C187" s="69" t="s">
        <v>2</v>
      </c>
      <c r="D187" s="31" t="s">
        <v>256</v>
      </c>
      <c r="E187" s="160"/>
      <c r="F187" s="32">
        <f>F188</f>
        <v>320000</v>
      </c>
      <c r="G187" s="32">
        <f>G188</f>
        <v>320000</v>
      </c>
      <c r="H187" s="19">
        <f t="shared" si="3"/>
        <v>0</v>
      </c>
    </row>
    <row r="188" spans="1:8" ht="28.5" customHeight="1">
      <c r="A188" s="12" t="s">
        <v>122</v>
      </c>
      <c r="B188" s="37" t="s">
        <v>3</v>
      </c>
      <c r="C188" s="67" t="s">
        <v>2</v>
      </c>
      <c r="D188" s="8" t="s">
        <v>256</v>
      </c>
      <c r="E188" s="8" t="s">
        <v>123</v>
      </c>
      <c r="F188" s="18">
        <v>320000</v>
      </c>
      <c r="G188" s="18">
        <v>320000</v>
      </c>
      <c r="H188" s="19">
        <f t="shared" si="3"/>
        <v>0</v>
      </c>
    </row>
    <row r="189" spans="1:8" ht="28.5" customHeight="1">
      <c r="A189" s="206" t="s">
        <v>313</v>
      </c>
      <c r="B189" s="212" t="s">
        <v>3</v>
      </c>
      <c r="C189" s="209" t="s">
        <v>2</v>
      </c>
      <c r="D189" s="200" t="s">
        <v>312</v>
      </c>
      <c r="E189" s="210"/>
      <c r="F189" s="211">
        <f>F190</f>
        <v>1363000</v>
      </c>
      <c r="G189" s="211">
        <f>G190</f>
        <v>1363000</v>
      </c>
      <c r="H189" s="19">
        <f t="shared" si="3"/>
        <v>0</v>
      </c>
    </row>
    <row r="190" spans="1:8" ht="28.5" customHeight="1">
      <c r="A190" s="78" t="s">
        <v>114</v>
      </c>
      <c r="B190" s="37" t="s">
        <v>3</v>
      </c>
      <c r="C190" s="67" t="s">
        <v>2</v>
      </c>
      <c r="D190" s="8" t="s">
        <v>312</v>
      </c>
      <c r="E190" s="167" t="s">
        <v>89</v>
      </c>
      <c r="F190" s="18">
        <v>1363000</v>
      </c>
      <c r="G190" s="18">
        <v>1363000</v>
      </c>
      <c r="H190" s="19">
        <f t="shared" si="3"/>
        <v>0</v>
      </c>
    </row>
    <row r="191" spans="1:8" ht="31.5" customHeight="1">
      <c r="A191" s="34" t="s">
        <v>140</v>
      </c>
      <c r="B191" s="38" t="s">
        <v>3</v>
      </c>
      <c r="C191" s="69" t="s">
        <v>2</v>
      </c>
      <c r="D191" s="31" t="s">
        <v>141</v>
      </c>
      <c r="E191" s="160"/>
      <c r="F191" s="32">
        <f>F192</f>
        <v>35000</v>
      </c>
      <c r="G191" s="32">
        <f>G192</f>
        <v>35000</v>
      </c>
      <c r="H191" s="19">
        <f t="shared" si="3"/>
        <v>0</v>
      </c>
    </row>
    <row r="192" spans="1:8" ht="27.75" customHeight="1">
      <c r="A192" s="12" t="s">
        <v>122</v>
      </c>
      <c r="B192" s="37" t="s">
        <v>3</v>
      </c>
      <c r="C192" s="67" t="s">
        <v>2</v>
      </c>
      <c r="D192" s="8" t="s">
        <v>141</v>
      </c>
      <c r="E192" s="8" t="s">
        <v>123</v>
      </c>
      <c r="F192" s="18">
        <v>35000</v>
      </c>
      <c r="G192" s="18">
        <v>35000</v>
      </c>
      <c r="H192" s="19">
        <f t="shared" si="3"/>
        <v>0</v>
      </c>
    </row>
    <row r="193" spans="1:8" ht="14.25" customHeight="1">
      <c r="A193" s="29" t="s">
        <v>25</v>
      </c>
      <c r="B193" s="43" t="s">
        <v>3</v>
      </c>
      <c r="C193" s="97" t="s">
        <v>9</v>
      </c>
      <c r="D193" s="7"/>
      <c r="E193" s="182"/>
      <c r="F193" s="21">
        <f>F194+F196+F220+F198+F233+F206+F208+F229+F211+F235+F237+F239+F242+F244</f>
        <v>186518686.41</v>
      </c>
      <c r="G193" s="21">
        <f>G194+G196+G220+G198+G233+G206+G208+G229+G211+G235+G237+G239+G242+G244</f>
        <v>192820686.41</v>
      </c>
      <c r="H193" s="19">
        <f t="shared" si="3"/>
        <v>6302000</v>
      </c>
    </row>
    <row r="194" spans="1:8" ht="12.75">
      <c r="A194" s="192" t="s">
        <v>165</v>
      </c>
      <c r="B194" s="219" t="s">
        <v>3</v>
      </c>
      <c r="C194" s="220" t="s">
        <v>9</v>
      </c>
      <c r="D194" s="193" t="s">
        <v>257</v>
      </c>
      <c r="E194" s="194"/>
      <c r="F194" s="195">
        <f>F195</f>
        <v>2950000</v>
      </c>
      <c r="G194" s="195">
        <f>G195</f>
        <v>2950000</v>
      </c>
      <c r="H194" s="19">
        <f t="shared" si="3"/>
        <v>0</v>
      </c>
    </row>
    <row r="195" spans="1:8" ht="25.5">
      <c r="A195" s="78" t="s">
        <v>114</v>
      </c>
      <c r="B195" s="45" t="s">
        <v>3</v>
      </c>
      <c r="C195" s="100" t="s">
        <v>9</v>
      </c>
      <c r="D195" s="8" t="s">
        <v>257</v>
      </c>
      <c r="E195" s="167" t="s">
        <v>89</v>
      </c>
      <c r="F195" s="18">
        <v>2950000</v>
      </c>
      <c r="G195" s="18">
        <v>2950000</v>
      </c>
      <c r="H195" s="19">
        <f t="shared" si="3"/>
        <v>0</v>
      </c>
    </row>
    <row r="196" spans="1:8" ht="12.75">
      <c r="A196" s="233" t="s">
        <v>168</v>
      </c>
      <c r="B196" s="65" t="s">
        <v>3</v>
      </c>
      <c r="C196" s="98" t="s">
        <v>9</v>
      </c>
      <c r="D196" s="11" t="s">
        <v>258</v>
      </c>
      <c r="E196" s="183"/>
      <c r="F196" s="17">
        <f>F197</f>
        <v>197000</v>
      </c>
      <c r="G196" s="17">
        <f>G197</f>
        <v>197000</v>
      </c>
      <c r="H196" s="19">
        <f t="shared" si="3"/>
        <v>0</v>
      </c>
    </row>
    <row r="197" spans="1:8" ht="25.5">
      <c r="A197" s="231" t="s">
        <v>114</v>
      </c>
      <c r="B197" s="216" t="s">
        <v>3</v>
      </c>
      <c r="C197" s="100" t="s">
        <v>9</v>
      </c>
      <c r="D197" s="8" t="s">
        <v>258</v>
      </c>
      <c r="E197" s="181" t="s">
        <v>89</v>
      </c>
      <c r="F197" s="18">
        <v>197000</v>
      </c>
      <c r="G197" s="18">
        <v>197000</v>
      </c>
      <c r="H197" s="19">
        <f t="shared" si="3"/>
        <v>0</v>
      </c>
    </row>
    <row r="198" spans="1:8" ht="17.25" customHeight="1">
      <c r="A198" s="28" t="s">
        <v>166</v>
      </c>
      <c r="B198" s="46" t="s">
        <v>3</v>
      </c>
      <c r="C198" s="98" t="s">
        <v>9</v>
      </c>
      <c r="D198" s="11" t="s">
        <v>259</v>
      </c>
      <c r="E198" s="183"/>
      <c r="F198" s="17">
        <f>SUM(F200:F205)</f>
        <v>25214315.410000004</v>
      </c>
      <c r="G198" s="17">
        <f>SUM(G199:G205)</f>
        <v>31514315.410000004</v>
      </c>
      <c r="H198" s="19">
        <f t="shared" si="3"/>
        <v>6300000</v>
      </c>
    </row>
    <row r="199" spans="1:8" ht="27.75" customHeight="1">
      <c r="A199" s="78" t="s">
        <v>110</v>
      </c>
      <c r="B199" s="45" t="s">
        <v>3</v>
      </c>
      <c r="C199" s="100" t="s">
        <v>9</v>
      </c>
      <c r="D199" s="8" t="s">
        <v>259</v>
      </c>
      <c r="E199" s="172" t="s">
        <v>111</v>
      </c>
      <c r="F199" s="18"/>
      <c r="G199" s="18">
        <v>6000000</v>
      </c>
      <c r="H199" s="19">
        <f>G199-F199</f>
        <v>6000000</v>
      </c>
    </row>
    <row r="200" spans="1:8" ht="25.5">
      <c r="A200" s="78" t="s">
        <v>113</v>
      </c>
      <c r="B200" s="45" t="s">
        <v>3</v>
      </c>
      <c r="C200" s="100" t="s">
        <v>9</v>
      </c>
      <c r="D200" s="8" t="s">
        <v>259</v>
      </c>
      <c r="E200" s="172" t="s">
        <v>112</v>
      </c>
      <c r="F200" s="18">
        <v>196750</v>
      </c>
      <c r="G200" s="18">
        <v>196750</v>
      </c>
      <c r="H200" s="19">
        <f t="shared" si="3"/>
        <v>0</v>
      </c>
    </row>
    <row r="201" spans="1:8" ht="25.5">
      <c r="A201" s="78" t="s">
        <v>114</v>
      </c>
      <c r="B201" s="45" t="s">
        <v>3</v>
      </c>
      <c r="C201" s="100" t="s">
        <v>9</v>
      </c>
      <c r="D201" s="8" t="s">
        <v>259</v>
      </c>
      <c r="E201" s="172" t="s">
        <v>89</v>
      </c>
      <c r="F201" s="18">
        <v>13891422.41</v>
      </c>
      <c r="G201" s="18">
        <v>14191422.41</v>
      </c>
      <c r="H201" s="19">
        <f t="shared" si="3"/>
        <v>300000</v>
      </c>
    </row>
    <row r="202" spans="1:8" ht="40.5" customHeight="1">
      <c r="A202" s="196" t="s">
        <v>115</v>
      </c>
      <c r="B202" s="216" t="s">
        <v>3</v>
      </c>
      <c r="C202" s="100" t="s">
        <v>9</v>
      </c>
      <c r="D202" s="8" t="s">
        <v>259</v>
      </c>
      <c r="E202" s="172" t="s">
        <v>116</v>
      </c>
      <c r="F202" s="18">
        <v>9775500</v>
      </c>
      <c r="G202" s="18">
        <v>9775500</v>
      </c>
      <c r="H202" s="19">
        <f t="shared" si="3"/>
        <v>0</v>
      </c>
    </row>
    <row r="203" spans="1:8" ht="12.75">
      <c r="A203" s="231" t="s">
        <v>109</v>
      </c>
      <c r="B203" s="216" t="s">
        <v>3</v>
      </c>
      <c r="C203" s="100" t="s">
        <v>9</v>
      </c>
      <c r="D203" s="8" t="s">
        <v>259</v>
      </c>
      <c r="E203" s="172" t="s">
        <v>105</v>
      </c>
      <c r="F203" s="18">
        <v>203955.39</v>
      </c>
      <c r="G203" s="18">
        <v>203955.39</v>
      </c>
      <c r="H203" s="19">
        <f t="shared" si="3"/>
        <v>0</v>
      </c>
    </row>
    <row r="204" spans="1:8" ht="12.75">
      <c r="A204" s="231" t="s">
        <v>104</v>
      </c>
      <c r="B204" s="216" t="s">
        <v>3</v>
      </c>
      <c r="C204" s="100" t="s">
        <v>9</v>
      </c>
      <c r="D204" s="8" t="s">
        <v>259</v>
      </c>
      <c r="E204" s="167" t="s">
        <v>107</v>
      </c>
      <c r="F204" s="18">
        <v>953809.51</v>
      </c>
      <c r="G204" s="18">
        <v>953809.51</v>
      </c>
      <c r="H204" s="19">
        <f t="shared" si="3"/>
        <v>0</v>
      </c>
    </row>
    <row r="205" spans="1:8" ht="12.75">
      <c r="A205" s="231" t="s">
        <v>106</v>
      </c>
      <c r="B205" s="216" t="s">
        <v>3</v>
      </c>
      <c r="C205" s="100" t="s">
        <v>9</v>
      </c>
      <c r="D205" s="8" t="s">
        <v>259</v>
      </c>
      <c r="E205" s="167" t="s">
        <v>108</v>
      </c>
      <c r="F205" s="18">
        <v>192878.1</v>
      </c>
      <c r="G205" s="18">
        <v>192878.1</v>
      </c>
      <c r="H205" s="19">
        <f t="shared" si="3"/>
        <v>0</v>
      </c>
    </row>
    <row r="206" spans="1:8" ht="27.75" customHeight="1">
      <c r="A206" s="233" t="s">
        <v>167</v>
      </c>
      <c r="B206" s="65" t="s">
        <v>3</v>
      </c>
      <c r="C206" s="98" t="s">
        <v>9</v>
      </c>
      <c r="D206" s="11" t="s">
        <v>260</v>
      </c>
      <c r="E206" s="183"/>
      <c r="F206" s="17">
        <f>F207</f>
        <v>18000000</v>
      </c>
      <c r="G206" s="17">
        <f>G207</f>
        <v>18000000</v>
      </c>
      <c r="H206" s="19">
        <f t="shared" si="3"/>
        <v>0</v>
      </c>
    </row>
    <row r="207" spans="1:8" ht="43.5" customHeight="1">
      <c r="A207" s="196" t="s">
        <v>115</v>
      </c>
      <c r="B207" s="216" t="s">
        <v>3</v>
      </c>
      <c r="C207" s="100" t="s">
        <v>9</v>
      </c>
      <c r="D207" s="8" t="s">
        <v>260</v>
      </c>
      <c r="E207" s="181" t="s">
        <v>116</v>
      </c>
      <c r="F207" s="18">
        <v>18000000</v>
      </c>
      <c r="G207" s="18">
        <v>18000000</v>
      </c>
      <c r="H207" s="19">
        <f t="shared" si="3"/>
        <v>0</v>
      </c>
    </row>
    <row r="208" spans="1:8" ht="63.75" customHeight="1">
      <c r="A208" s="34" t="s">
        <v>282</v>
      </c>
      <c r="B208" s="38" t="s">
        <v>3</v>
      </c>
      <c r="C208" s="69" t="s">
        <v>9</v>
      </c>
      <c r="D208" s="31" t="s">
        <v>254</v>
      </c>
      <c r="E208" s="160"/>
      <c r="F208" s="32">
        <f>F209+F210</f>
        <v>3872000</v>
      </c>
      <c r="G208" s="32">
        <f>G209+G210</f>
        <v>3872000</v>
      </c>
      <c r="H208" s="19">
        <f t="shared" si="3"/>
        <v>0</v>
      </c>
    </row>
    <row r="209" spans="1:8" ht="21.75" customHeight="1">
      <c r="A209" s="12" t="s">
        <v>113</v>
      </c>
      <c r="B209" s="37" t="s">
        <v>3</v>
      </c>
      <c r="C209" s="67" t="s">
        <v>9</v>
      </c>
      <c r="D209" s="8" t="s">
        <v>254</v>
      </c>
      <c r="E209" s="167" t="s">
        <v>112</v>
      </c>
      <c r="F209" s="22">
        <v>2872000</v>
      </c>
      <c r="G209" s="22">
        <v>2872000</v>
      </c>
      <c r="H209" s="19">
        <f t="shared" si="3"/>
        <v>0</v>
      </c>
    </row>
    <row r="210" spans="1:8" ht="18" customHeight="1">
      <c r="A210" s="12" t="s">
        <v>84</v>
      </c>
      <c r="B210" s="37" t="s">
        <v>3</v>
      </c>
      <c r="C210" s="67" t="s">
        <v>9</v>
      </c>
      <c r="D210" s="8" t="s">
        <v>254</v>
      </c>
      <c r="E210" s="167" t="s">
        <v>83</v>
      </c>
      <c r="F210" s="18">
        <v>1000000</v>
      </c>
      <c r="G210" s="18">
        <v>1000000</v>
      </c>
      <c r="H210" s="19">
        <f t="shared" si="3"/>
        <v>0</v>
      </c>
    </row>
    <row r="211" spans="1:8" ht="66.75" customHeight="1">
      <c r="A211" s="154" t="s">
        <v>373</v>
      </c>
      <c r="B211" s="221" t="s">
        <v>3</v>
      </c>
      <c r="C211" s="98" t="s">
        <v>9</v>
      </c>
      <c r="D211" s="193" t="s">
        <v>261</v>
      </c>
      <c r="E211" s="183"/>
      <c r="F211" s="17">
        <f>SUM(F212:F219)</f>
        <v>119252000</v>
      </c>
      <c r="G211" s="17">
        <f>SUM(G212:G219)</f>
        <v>119252000</v>
      </c>
      <c r="H211" s="19">
        <f t="shared" si="3"/>
        <v>0</v>
      </c>
    </row>
    <row r="212" spans="1:8" ht="25.5">
      <c r="A212" s="78" t="s">
        <v>110</v>
      </c>
      <c r="B212" s="62" t="s">
        <v>3</v>
      </c>
      <c r="C212" s="8" t="s">
        <v>9</v>
      </c>
      <c r="D212" s="8" t="s">
        <v>261</v>
      </c>
      <c r="E212" s="172" t="s">
        <v>111</v>
      </c>
      <c r="F212" s="18">
        <v>61354728.73</v>
      </c>
      <c r="G212" s="18">
        <v>61354728.73</v>
      </c>
      <c r="H212" s="19">
        <f aca="true" t="shared" si="8" ref="H212:H294">G212-F212</f>
        <v>0</v>
      </c>
    </row>
    <row r="213" spans="1:8" ht="25.5">
      <c r="A213" s="78" t="s">
        <v>113</v>
      </c>
      <c r="B213" s="62" t="s">
        <v>3</v>
      </c>
      <c r="C213" s="8" t="s">
        <v>9</v>
      </c>
      <c r="D213" s="8" t="s">
        <v>261</v>
      </c>
      <c r="E213" s="172" t="s">
        <v>112</v>
      </c>
      <c r="F213" s="18">
        <v>800013.41</v>
      </c>
      <c r="G213" s="18">
        <v>800013.41</v>
      </c>
      <c r="H213" s="19">
        <f t="shared" si="8"/>
        <v>0</v>
      </c>
    </row>
    <row r="214" spans="1:8" ht="25.5">
      <c r="A214" s="78" t="s">
        <v>86</v>
      </c>
      <c r="B214" s="62" t="s">
        <v>3</v>
      </c>
      <c r="C214" s="8" t="s">
        <v>9</v>
      </c>
      <c r="D214" s="8" t="s">
        <v>261</v>
      </c>
      <c r="E214" s="172" t="s">
        <v>88</v>
      </c>
      <c r="F214" s="18"/>
      <c r="G214" s="18"/>
      <c r="H214" s="19">
        <f t="shared" si="8"/>
        <v>0</v>
      </c>
    </row>
    <row r="215" spans="1:8" ht="25.5">
      <c r="A215" s="78" t="s">
        <v>114</v>
      </c>
      <c r="B215" s="62" t="s">
        <v>3</v>
      </c>
      <c r="C215" s="8" t="s">
        <v>9</v>
      </c>
      <c r="D215" s="8" t="s">
        <v>261</v>
      </c>
      <c r="E215" s="172" t="s">
        <v>89</v>
      </c>
      <c r="F215" s="18">
        <v>2803187.83</v>
      </c>
      <c r="G215" s="18">
        <v>2803187.83</v>
      </c>
      <c r="H215" s="19">
        <f t="shared" si="8"/>
        <v>0</v>
      </c>
    </row>
    <row r="216" spans="1:8" ht="42" customHeight="1">
      <c r="A216" s="196" t="s">
        <v>115</v>
      </c>
      <c r="B216" s="62" t="s">
        <v>3</v>
      </c>
      <c r="C216" s="8" t="s">
        <v>9</v>
      </c>
      <c r="D216" s="8" t="s">
        <v>261</v>
      </c>
      <c r="E216" s="172" t="s">
        <v>116</v>
      </c>
      <c r="F216" s="18">
        <v>54231000</v>
      </c>
      <c r="G216" s="18">
        <v>54231000</v>
      </c>
      <c r="H216" s="19">
        <f t="shared" si="8"/>
        <v>0</v>
      </c>
    </row>
    <row r="217" spans="1:8" ht="12.75">
      <c r="A217" s="78" t="s">
        <v>109</v>
      </c>
      <c r="B217" s="62" t="s">
        <v>3</v>
      </c>
      <c r="C217" s="8" t="s">
        <v>9</v>
      </c>
      <c r="D217" s="8" t="s">
        <v>261</v>
      </c>
      <c r="E217" s="172" t="s">
        <v>105</v>
      </c>
      <c r="F217" s="18"/>
      <c r="G217" s="18"/>
      <c r="H217" s="19">
        <f t="shared" si="8"/>
        <v>0</v>
      </c>
    </row>
    <row r="218" spans="1:8" ht="12.75">
      <c r="A218" s="78" t="s">
        <v>104</v>
      </c>
      <c r="B218" s="62" t="s">
        <v>3</v>
      </c>
      <c r="C218" s="8" t="s">
        <v>9</v>
      </c>
      <c r="D218" s="8" t="s">
        <v>261</v>
      </c>
      <c r="E218" s="167" t="s">
        <v>107</v>
      </c>
      <c r="F218" s="18">
        <v>11575</v>
      </c>
      <c r="G218" s="18">
        <v>11575</v>
      </c>
      <c r="H218" s="19">
        <f t="shared" si="8"/>
        <v>0</v>
      </c>
    </row>
    <row r="219" spans="1:10" ht="18" customHeight="1">
      <c r="A219" s="78" t="s">
        <v>106</v>
      </c>
      <c r="B219" s="62" t="s">
        <v>3</v>
      </c>
      <c r="C219" s="8" t="s">
        <v>9</v>
      </c>
      <c r="D219" s="8" t="s">
        <v>261</v>
      </c>
      <c r="E219" s="167" t="s">
        <v>108</v>
      </c>
      <c r="F219" s="18">
        <v>51495.03</v>
      </c>
      <c r="G219" s="18">
        <v>51495.03</v>
      </c>
      <c r="H219" s="19">
        <f t="shared" si="8"/>
        <v>0</v>
      </c>
      <c r="J219" s="300"/>
    </row>
    <row r="220" spans="1:8" ht="51">
      <c r="A220" s="34" t="s">
        <v>50</v>
      </c>
      <c r="B220" s="44" t="s">
        <v>3</v>
      </c>
      <c r="C220" s="99" t="s">
        <v>9</v>
      </c>
      <c r="D220" s="31" t="s">
        <v>262</v>
      </c>
      <c r="E220" s="180"/>
      <c r="F220" s="32">
        <f>SUM(F221:F228)</f>
        <v>11180000</v>
      </c>
      <c r="G220" s="32">
        <f>SUM(G221:G228)</f>
        <v>11180000</v>
      </c>
      <c r="H220" s="19">
        <f t="shared" si="8"/>
        <v>0</v>
      </c>
    </row>
    <row r="221" spans="1:8" ht="25.5">
      <c r="A221" s="78" t="s">
        <v>110</v>
      </c>
      <c r="B221" s="45" t="s">
        <v>3</v>
      </c>
      <c r="C221" s="100" t="s">
        <v>9</v>
      </c>
      <c r="D221" s="8" t="s">
        <v>262</v>
      </c>
      <c r="E221" s="172" t="s">
        <v>111</v>
      </c>
      <c r="F221" s="18">
        <v>7591189</v>
      </c>
      <c r="G221" s="18">
        <v>7591189</v>
      </c>
      <c r="H221" s="19">
        <f t="shared" si="8"/>
        <v>0</v>
      </c>
    </row>
    <row r="222" spans="1:8" ht="25.5">
      <c r="A222" s="78" t="s">
        <v>113</v>
      </c>
      <c r="B222" s="45" t="s">
        <v>3</v>
      </c>
      <c r="C222" s="100" t="s">
        <v>9</v>
      </c>
      <c r="D222" s="8" t="s">
        <v>262</v>
      </c>
      <c r="E222" s="172" t="s">
        <v>112</v>
      </c>
      <c r="F222" s="18">
        <v>127835</v>
      </c>
      <c r="G222" s="18">
        <v>127835</v>
      </c>
      <c r="H222" s="19">
        <f t="shared" si="8"/>
        <v>0</v>
      </c>
    </row>
    <row r="223" spans="1:8" ht="21" customHeight="1">
      <c r="A223" s="78" t="s">
        <v>86</v>
      </c>
      <c r="B223" s="45" t="s">
        <v>3</v>
      </c>
      <c r="C223" s="100" t="s">
        <v>9</v>
      </c>
      <c r="D223" s="8" t="s">
        <v>262</v>
      </c>
      <c r="E223" s="172" t="s">
        <v>88</v>
      </c>
      <c r="F223" s="18"/>
      <c r="G223" s="18"/>
      <c r="H223" s="19">
        <f t="shared" si="8"/>
        <v>0</v>
      </c>
    </row>
    <row r="224" spans="1:8" ht="32.25" customHeight="1">
      <c r="A224" s="78" t="s">
        <v>114</v>
      </c>
      <c r="B224" s="45" t="s">
        <v>3</v>
      </c>
      <c r="C224" s="100" t="s">
        <v>9</v>
      </c>
      <c r="D224" s="8" t="s">
        <v>262</v>
      </c>
      <c r="E224" s="172" t="s">
        <v>89</v>
      </c>
      <c r="F224" s="18">
        <v>3029900</v>
      </c>
      <c r="G224" s="18">
        <v>3029900</v>
      </c>
      <c r="H224" s="19">
        <f t="shared" si="8"/>
        <v>0</v>
      </c>
    </row>
    <row r="225" spans="1:8" ht="25.5">
      <c r="A225" s="78" t="s">
        <v>122</v>
      </c>
      <c r="B225" s="45" t="s">
        <v>3</v>
      </c>
      <c r="C225" s="100" t="s">
        <v>9</v>
      </c>
      <c r="D225" s="8" t="s">
        <v>262</v>
      </c>
      <c r="E225" s="172" t="s">
        <v>123</v>
      </c>
      <c r="F225" s="18">
        <v>350811</v>
      </c>
      <c r="G225" s="18">
        <v>350811</v>
      </c>
      <c r="H225" s="19">
        <f t="shared" si="8"/>
        <v>0</v>
      </c>
    </row>
    <row r="226" spans="1:8" ht="71.25" customHeight="1">
      <c r="A226" s="78" t="s">
        <v>109</v>
      </c>
      <c r="B226" s="45" t="s">
        <v>3</v>
      </c>
      <c r="C226" s="100" t="s">
        <v>9</v>
      </c>
      <c r="D226" s="8" t="s">
        <v>262</v>
      </c>
      <c r="E226" s="167" t="s">
        <v>105</v>
      </c>
      <c r="F226" s="18">
        <v>3500</v>
      </c>
      <c r="G226" s="18">
        <v>3500</v>
      </c>
      <c r="H226" s="19">
        <f>G226-F226</f>
        <v>0</v>
      </c>
    </row>
    <row r="227" spans="1:8" ht="24.75" customHeight="1">
      <c r="A227" s="78" t="s">
        <v>104</v>
      </c>
      <c r="B227" s="45" t="s">
        <v>3</v>
      </c>
      <c r="C227" s="100" t="s">
        <v>9</v>
      </c>
      <c r="D227" s="8" t="s">
        <v>262</v>
      </c>
      <c r="E227" s="167" t="s">
        <v>107</v>
      </c>
      <c r="F227" s="18">
        <v>73000</v>
      </c>
      <c r="G227" s="18">
        <v>73000</v>
      </c>
      <c r="H227" s="19">
        <f t="shared" si="8"/>
        <v>0</v>
      </c>
    </row>
    <row r="228" spans="1:8" ht="15.75" customHeight="1">
      <c r="A228" s="78" t="s">
        <v>106</v>
      </c>
      <c r="B228" s="45" t="s">
        <v>3</v>
      </c>
      <c r="C228" s="100" t="s">
        <v>9</v>
      </c>
      <c r="D228" s="8" t="s">
        <v>262</v>
      </c>
      <c r="E228" s="167" t="s">
        <v>108</v>
      </c>
      <c r="F228" s="18">
        <v>3765</v>
      </c>
      <c r="G228" s="18">
        <v>3765</v>
      </c>
      <c r="H228" s="19">
        <f t="shared" si="8"/>
        <v>0</v>
      </c>
    </row>
    <row r="229" spans="1:8" ht="81" customHeight="1">
      <c r="A229" s="34" t="s">
        <v>283</v>
      </c>
      <c r="B229" s="38" t="s">
        <v>3</v>
      </c>
      <c r="C229" s="69" t="s">
        <v>9</v>
      </c>
      <c r="D229" s="31" t="s">
        <v>255</v>
      </c>
      <c r="E229" s="160"/>
      <c r="F229" s="32">
        <f>SUM(F230:F232)</f>
        <v>40038</v>
      </c>
      <c r="G229" s="32">
        <f>SUM(G230:G232)</f>
        <v>40038</v>
      </c>
      <c r="H229" s="19">
        <f t="shared" si="8"/>
        <v>0</v>
      </c>
    </row>
    <row r="230" spans="1:8" ht="25.5">
      <c r="A230" s="78" t="s">
        <v>110</v>
      </c>
      <c r="B230" s="62" t="s">
        <v>3</v>
      </c>
      <c r="C230" s="8" t="s">
        <v>9</v>
      </c>
      <c r="D230" s="8" t="s">
        <v>255</v>
      </c>
      <c r="E230" s="8" t="s">
        <v>111</v>
      </c>
      <c r="F230" s="18"/>
      <c r="G230" s="18"/>
      <c r="H230" s="19">
        <f t="shared" si="8"/>
        <v>0</v>
      </c>
    </row>
    <row r="231" spans="1:8" ht="21" customHeight="1">
      <c r="A231" s="78" t="s">
        <v>114</v>
      </c>
      <c r="B231" s="62" t="s">
        <v>3</v>
      </c>
      <c r="C231" s="8" t="s">
        <v>9</v>
      </c>
      <c r="D231" s="8" t="s">
        <v>255</v>
      </c>
      <c r="E231" s="8" t="s">
        <v>89</v>
      </c>
      <c r="F231" s="18">
        <v>15780</v>
      </c>
      <c r="G231" s="18">
        <v>15780</v>
      </c>
      <c r="H231" s="19">
        <f t="shared" si="8"/>
        <v>0</v>
      </c>
    </row>
    <row r="232" spans="1:8" ht="18.75" customHeight="1">
      <c r="A232" s="12" t="s">
        <v>84</v>
      </c>
      <c r="B232" s="62" t="s">
        <v>3</v>
      </c>
      <c r="C232" s="8" t="s">
        <v>9</v>
      </c>
      <c r="D232" s="8" t="s">
        <v>255</v>
      </c>
      <c r="E232" s="8" t="s">
        <v>83</v>
      </c>
      <c r="F232" s="18">
        <v>24258</v>
      </c>
      <c r="G232" s="18">
        <v>24258</v>
      </c>
      <c r="H232" s="19">
        <f t="shared" si="8"/>
        <v>0</v>
      </c>
    </row>
    <row r="233" spans="1:8" ht="30.75" customHeight="1">
      <c r="A233" s="232" t="s">
        <v>313</v>
      </c>
      <c r="B233" s="61" t="s">
        <v>3</v>
      </c>
      <c r="C233" s="69" t="s">
        <v>9</v>
      </c>
      <c r="D233" s="31" t="s">
        <v>312</v>
      </c>
      <c r="E233" s="160"/>
      <c r="F233" s="32">
        <f>F234</f>
        <v>4177000</v>
      </c>
      <c r="G233" s="32">
        <f>G234</f>
        <v>4177000</v>
      </c>
      <c r="H233" s="19">
        <f t="shared" si="8"/>
        <v>0</v>
      </c>
    </row>
    <row r="234" spans="1:8" ht="30" customHeight="1">
      <c r="A234" s="231" t="s">
        <v>114</v>
      </c>
      <c r="B234" s="62" t="s">
        <v>3</v>
      </c>
      <c r="C234" s="67" t="s">
        <v>9</v>
      </c>
      <c r="D234" s="8" t="s">
        <v>312</v>
      </c>
      <c r="E234" s="8" t="s">
        <v>89</v>
      </c>
      <c r="F234" s="18">
        <v>4177000</v>
      </c>
      <c r="G234" s="18">
        <v>4177000</v>
      </c>
      <c r="H234" s="19">
        <f t="shared" si="8"/>
        <v>0</v>
      </c>
    </row>
    <row r="235" spans="1:8" ht="59.25" customHeight="1">
      <c r="A235" s="232" t="s">
        <v>314</v>
      </c>
      <c r="B235" s="61" t="s">
        <v>3</v>
      </c>
      <c r="C235" s="69" t="s">
        <v>9</v>
      </c>
      <c r="D235" s="31" t="s">
        <v>315</v>
      </c>
      <c r="E235" s="160"/>
      <c r="F235" s="32">
        <f>F236</f>
        <v>876000</v>
      </c>
      <c r="G235" s="32">
        <f>G236</f>
        <v>876000</v>
      </c>
      <c r="H235" s="19">
        <f>G235-F235</f>
        <v>0</v>
      </c>
    </row>
    <row r="236" spans="1:8" ht="20.25" customHeight="1">
      <c r="A236" s="12" t="s">
        <v>84</v>
      </c>
      <c r="B236" s="62" t="s">
        <v>3</v>
      </c>
      <c r="C236" s="67" t="s">
        <v>9</v>
      </c>
      <c r="D236" s="8" t="s">
        <v>315</v>
      </c>
      <c r="E236" s="8" t="s">
        <v>83</v>
      </c>
      <c r="F236" s="18">
        <v>876000</v>
      </c>
      <c r="G236" s="18">
        <v>876000</v>
      </c>
      <c r="H236" s="19">
        <f>G236-F236</f>
        <v>0</v>
      </c>
    </row>
    <row r="237" spans="1:8" ht="39.75" customHeight="1">
      <c r="A237" s="222" t="s">
        <v>142</v>
      </c>
      <c r="B237" s="221" t="s">
        <v>3</v>
      </c>
      <c r="C237" s="98" t="s">
        <v>9</v>
      </c>
      <c r="D237" s="193" t="s">
        <v>263</v>
      </c>
      <c r="E237" s="183"/>
      <c r="F237" s="17">
        <f>F238</f>
        <v>73000</v>
      </c>
      <c r="G237" s="17">
        <f>G238</f>
        <v>73000</v>
      </c>
      <c r="H237" s="19">
        <f t="shared" si="8"/>
        <v>0</v>
      </c>
    </row>
    <row r="238" spans="1:8" ht="27.75" customHeight="1">
      <c r="A238" s="78" t="s">
        <v>110</v>
      </c>
      <c r="B238" s="62" t="s">
        <v>3</v>
      </c>
      <c r="C238" s="8" t="s">
        <v>9</v>
      </c>
      <c r="D238" s="8" t="s">
        <v>263</v>
      </c>
      <c r="E238" s="172" t="s">
        <v>111</v>
      </c>
      <c r="F238" s="18">
        <v>73000</v>
      </c>
      <c r="G238" s="18">
        <v>73000</v>
      </c>
      <c r="H238" s="19">
        <f t="shared" si="8"/>
        <v>0</v>
      </c>
    </row>
    <row r="239" spans="1:8" ht="25.5">
      <c r="A239" s="222" t="s">
        <v>143</v>
      </c>
      <c r="B239" s="221" t="s">
        <v>3</v>
      </c>
      <c r="C239" s="98" t="s">
        <v>9</v>
      </c>
      <c r="D239" s="193" t="s">
        <v>144</v>
      </c>
      <c r="E239" s="183"/>
      <c r="F239" s="17">
        <f>F240+F241</f>
        <v>590000</v>
      </c>
      <c r="G239" s="17">
        <f>G240+G241</f>
        <v>590000</v>
      </c>
      <c r="H239" s="19">
        <f t="shared" si="8"/>
        <v>0</v>
      </c>
    </row>
    <row r="240" spans="1:8" ht="25.5">
      <c r="A240" s="78" t="s">
        <v>114</v>
      </c>
      <c r="B240" s="62" t="s">
        <v>3</v>
      </c>
      <c r="C240" s="8" t="s">
        <v>9</v>
      </c>
      <c r="D240" s="8" t="s">
        <v>144</v>
      </c>
      <c r="E240" s="172" t="s">
        <v>89</v>
      </c>
      <c r="F240" s="18">
        <f>257140+31860</f>
        <v>289000</v>
      </c>
      <c r="G240" s="18">
        <f>257140+31860</f>
        <v>289000</v>
      </c>
      <c r="H240" s="19">
        <f t="shared" si="8"/>
        <v>0</v>
      </c>
    </row>
    <row r="241" spans="1:8" ht="12.75">
      <c r="A241" s="12" t="s">
        <v>84</v>
      </c>
      <c r="B241" s="62" t="s">
        <v>3</v>
      </c>
      <c r="C241" s="8" t="s">
        <v>9</v>
      </c>
      <c r="D241" s="8" t="s">
        <v>144</v>
      </c>
      <c r="E241" s="172" t="s">
        <v>83</v>
      </c>
      <c r="F241" s="18">
        <v>301000</v>
      </c>
      <c r="G241" s="18">
        <v>301000</v>
      </c>
      <c r="H241" s="19">
        <f t="shared" si="8"/>
        <v>0</v>
      </c>
    </row>
    <row r="242" spans="1:8" ht="63.75">
      <c r="A242" s="232" t="s">
        <v>316</v>
      </c>
      <c r="B242" s="61" t="s">
        <v>3</v>
      </c>
      <c r="C242" s="69" t="s">
        <v>9</v>
      </c>
      <c r="D242" s="31" t="s">
        <v>317</v>
      </c>
      <c r="E242" s="160"/>
      <c r="F242" s="32">
        <f>F243</f>
        <v>97333</v>
      </c>
      <c r="G242" s="32">
        <f>G243</f>
        <v>97333</v>
      </c>
      <c r="H242" s="19">
        <f t="shared" si="8"/>
        <v>0</v>
      </c>
    </row>
    <row r="243" spans="1:8" ht="12.75">
      <c r="A243" s="12" t="s">
        <v>84</v>
      </c>
      <c r="B243" s="62" t="s">
        <v>3</v>
      </c>
      <c r="C243" s="67" t="s">
        <v>9</v>
      </c>
      <c r="D243" s="8" t="s">
        <v>317</v>
      </c>
      <c r="E243" s="8" t="s">
        <v>83</v>
      </c>
      <c r="F243" s="18">
        <v>97333</v>
      </c>
      <c r="G243" s="18">
        <v>97333</v>
      </c>
      <c r="H243" s="19">
        <f t="shared" si="8"/>
        <v>0</v>
      </c>
    </row>
    <row r="244" spans="1:8" ht="53.25" customHeight="1">
      <c r="A244" s="109" t="s">
        <v>384</v>
      </c>
      <c r="B244" s="61" t="s">
        <v>3</v>
      </c>
      <c r="C244" s="69" t="s">
        <v>9</v>
      </c>
      <c r="D244" s="31" t="s">
        <v>383</v>
      </c>
      <c r="E244" s="167"/>
      <c r="F244" s="32">
        <f>F245</f>
        <v>0</v>
      </c>
      <c r="G244" s="32">
        <f>G245</f>
        <v>2000</v>
      </c>
      <c r="H244" s="19">
        <f t="shared" si="8"/>
        <v>2000</v>
      </c>
    </row>
    <row r="245" spans="1:8" ht="25.5">
      <c r="A245" s="78" t="s">
        <v>114</v>
      </c>
      <c r="B245" s="37" t="s">
        <v>385</v>
      </c>
      <c r="C245" s="67" t="s">
        <v>9</v>
      </c>
      <c r="D245" s="8" t="s">
        <v>383</v>
      </c>
      <c r="E245" s="167" t="s">
        <v>89</v>
      </c>
      <c r="F245" s="18"/>
      <c r="G245" s="18">
        <v>2000</v>
      </c>
      <c r="H245" s="19">
        <v>2000</v>
      </c>
    </row>
    <row r="246" spans="1:8" ht="12.75">
      <c r="A246" s="150" t="s">
        <v>82</v>
      </c>
      <c r="B246" s="151" t="s">
        <v>3</v>
      </c>
      <c r="C246" s="161" t="s">
        <v>3</v>
      </c>
      <c r="D246" s="152"/>
      <c r="E246" s="184"/>
      <c r="F246" s="153">
        <f>F247+F253+F256</f>
        <v>1597523</v>
      </c>
      <c r="G246" s="153">
        <f>G247+G253+G256</f>
        <v>1547523</v>
      </c>
      <c r="H246" s="19">
        <f t="shared" si="8"/>
        <v>-50000</v>
      </c>
    </row>
    <row r="247" spans="1:8" ht="12.75">
      <c r="A247" s="109" t="s">
        <v>170</v>
      </c>
      <c r="B247" s="64" t="s">
        <v>3</v>
      </c>
      <c r="C247" s="69" t="s">
        <v>3</v>
      </c>
      <c r="D247" s="31" t="s">
        <v>169</v>
      </c>
      <c r="E247" s="60"/>
      <c r="F247" s="32">
        <f>SUM(F248:F252)</f>
        <v>275300</v>
      </c>
      <c r="G247" s="32">
        <f>SUM(G248:G252)</f>
        <v>225300</v>
      </c>
      <c r="H247" s="19">
        <f t="shared" si="8"/>
        <v>-50000</v>
      </c>
    </row>
    <row r="248" spans="1:8" ht="25.5">
      <c r="A248" s="78" t="s">
        <v>110</v>
      </c>
      <c r="B248" s="45" t="s">
        <v>3</v>
      </c>
      <c r="C248" s="100" t="s">
        <v>3</v>
      </c>
      <c r="D248" s="8" t="s">
        <v>169</v>
      </c>
      <c r="E248" s="167" t="s">
        <v>111</v>
      </c>
      <c r="F248" s="18">
        <v>70406.62</v>
      </c>
      <c r="G248" s="18">
        <v>70406.62</v>
      </c>
      <c r="H248" s="19">
        <f t="shared" si="8"/>
        <v>0</v>
      </c>
    </row>
    <row r="249" spans="1:8" ht="38.25">
      <c r="A249" s="78" t="s">
        <v>278</v>
      </c>
      <c r="B249" s="45" t="s">
        <v>3</v>
      </c>
      <c r="C249" s="100" t="s">
        <v>3</v>
      </c>
      <c r="D249" s="8" t="s">
        <v>169</v>
      </c>
      <c r="E249" s="167" t="s">
        <v>273</v>
      </c>
      <c r="F249" s="18">
        <v>34105.88</v>
      </c>
      <c r="G249" s="18">
        <v>34105.88</v>
      </c>
      <c r="H249" s="19">
        <f t="shared" si="8"/>
        <v>0</v>
      </c>
    </row>
    <row r="250" spans="1:8" ht="25.5">
      <c r="A250" s="78" t="s">
        <v>114</v>
      </c>
      <c r="B250" s="45" t="s">
        <v>3</v>
      </c>
      <c r="C250" s="100" t="s">
        <v>3</v>
      </c>
      <c r="D250" s="8" t="s">
        <v>169</v>
      </c>
      <c r="E250" s="167" t="s">
        <v>89</v>
      </c>
      <c r="F250" s="18">
        <v>106308.58</v>
      </c>
      <c r="G250" s="18">
        <v>56308.58</v>
      </c>
      <c r="H250" s="19">
        <f>G250-F250</f>
        <v>-50000</v>
      </c>
    </row>
    <row r="251" spans="1:8" ht="12.75">
      <c r="A251" s="12" t="s">
        <v>84</v>
      </c>
      <c r="B251" s="45" t="s">
        <v>3</v>
      </c>
      <c r="C251" s="100" t="s">
        <v>3</v>
      </c>
      <c r="D251" s="8" t="s">
        <v>169</v>
      </c>
      <c r="E251" s="167" t="s">
        <v>83</v>
      </c>
      <c r="F251" s="18">
        <v>64478.92</v>
      </c>
      <c r="G251" s="18">
        <v>64478.92</v>
      </c>
      <c r="H251" s="19">
        <f>G251-F251</f>
        <v>0</v>
      </c>
    </row>
    <row r="252" spans="1:8" ht="12.75">
      <c r="A252" s="92" t="s">
        <v>103</v>
      </c>
      <c r="B252" s="45" t="s">
        <v>3</v>
      </c>
      <c r="C252" s="100" t="s">
        <v>3</v>
      </c>
      <c r="D252" s="8" t="s">
        <v>169</v>
      </c>
      <c r="E252" s="167" t="s">
        <v>79</v>
      </c>
      <c r="F252" s="18"/>
      <c r="G252" s="18"/>
      <c r="H252" s="19">
        <f>G252-F252</f>
        <v>0</v>
      </c>
    </row>
    <row r="253" spans="1:8" ht="25.5">
      <c r="A253" s="109" t="s">
        <v>220</v>
      </c>
      <c r="B253" s="64" t="s">
        <v>3</v>
      </c>
      <c r="C253" s="69" t="s">
        <v>3</v>
      </c>
      <c r="D253" s="31" t="s">
        <v>265</v>
      </c>
      <c r="E253" s="60"/>
      <c r="F253" s="32">
        <f>SUM(F254:F255)</f>
        <v>1190000</v>
      </c>
      <c r="G253" s="32">
        <f>SUM(G254:G255)</f>
        <v>1190000</v>
      </c>
      <c r="H253" s="19">
        <f t="shared" si="8"/>
        <v>0</v>
      </c>
    </row>
    <row r="254" spans="1:8" ht="25.5">
      <c r="A254" s="78" t="s">
        <v>114</v>
      </c>
      <c r="B254" s="45" t="s">
        <v>3</v>
      </c>
      <c r="C254" s="100" t="s">
        <v>3</v>
      </c>
      <c r="D254" s="8" t="s">
        <v>265</v>
      </c>
      <c r="E254" s="167" t="s">
        <v>89</v>
      </c>
      <c r="F254" s="18">
        <v>614794</v>
      </c>
      <c r="G254" s="18">
        <v>614794</v>
      </c>
      <c r="H254" s="19">
        <f t="shared" si="8"/>
        <v>0</v>
      </c>
    </row>
    <row r="255" spans="1:8" ht="12.75">
      <c r="A255" s="12" t="s">
        <v>84</v>
      </c>
      <c r="B255" s="45" t="s">
        <v>3</v>
      </c>
      <c r="C255" s="100" t="s">
        <v>3</v>
      </c>
      <c r="D255" s="8" t="s">
        <v>265</v>
      </c>
      <c r="E255" s="181" t="s">
        <v>83</v>
      </c>
      <c r="F255" s="18">
        <v>575206</v>
      </c>
      <c r="G255" s="18">
        <v>575206</v>
      </c>
      <c r="H255" s="19">
        <f t="shared" si="8"/>
        <v>0</v>
      </c>
    </row>
    <row r="256" spans="1:8" ht="38.25">
      <c r="A256" s="109" t="s">
        <v>171</v>
      </c>
      <c r="B256" s="64" t="s">
        <v>3</v>
      </c>
      <c r="C256" s="69" t="s">
        <v>3</v>
      </c>
      <c r="D256" s="31" t="s">
        <v>145</v>
      </c>
      <c r="E256" s="60"/>
      <c r="F256" s="32">
        <f>SUM(F257:F258)</f>
        <v>132223</v>
      </c>
      <c r="G256" s="32">
        <f>SUM(G257:G258)</f>
        <v>132223</v>
      </c>
      <c r="H256" s="19">
        <f t="shared" si="8"/>
        <v>0</v>
      </c>
    </row>
    <row r="257" spans="1:8" ht="25.5">
      <c r="A257" s="78" t="s">
        <v>114</v>
      </c>
      <c r="B257" s="45" t="s">
        <v>3</v>
      </c>
      <c r="C257" s="100" t="s">
        <v>3</v>
      </c>
      <c r="D257" s="8" t="s">
        <v>145</v>
      </c>
      <c r="E257" s="167" t="s">
        <v>89</v>
      </c>
      <c r="F257" s="18">
        <v>68311</v>
      </c>
      <c r="G257" s="18">
        <v>68311</v>
      </c>
      <c r="H257" s="19">
        <f t="shared" si="8"/>
        <v>0</v>
      </c>
    </row>
    <row r="258" spans="1:8" ht="12.75">
      <c r="A258" s="12" t="s">
        <v>84</v>
      </c>
      <c r="B258" s="45" t="s">
        <v>3</v>
      </c>
      <c r="C258" s="100" t="s">
        <v>3</v>
      </c>
      <c r="D258" s="8" t="s">
        <v>145</v>
      </c>
      <c r="E258" s="181" t="s">
        <v>83</v>
      </c>
      <c r="F258" s="18">
        <v>63912</v>
      </c>
      <c r="G258" s="18">
        <v>63912</v>
      </c>
      <c r="H258" s="19">
        <f t="shared" si="8"/>
        <v>0</v>
      </c>
    </row>
    <row r="259" spans="1:8" ht="12.75">
      <c r="A259" s="29" t="s">
        <v>26</v>
      </c>
      <c r="B259" s="43" t="s">
        <v>3</v>
      </c>
      <c r="C259" s="90" t="s">
        <v>5</v>
      </c>
      <c r="D259" s="7"/>
      <c r="E259" s="159"/>
      <c r="F259" s="19">
        <f>F260+F268+F274+F281+F284</f>
        <v>15193891.72</v>
      </c>
      <c r="G259" s="19">
        <f>G260+G268+G274+G281+G284</f>
        <v>15789099.36</v>
      </c>
      <c r="H259" s="19">
        <f t="shared" si="8"/>
        <v>595207.6399999987</v>
      </c>
    </row>
    <row r="260" spans="1:8" ht="25.5">
      <c r="A260" s="241" t="s">
        <v>172</v>
      </c>
      <c r="B260" s="46" t="s">
        <v>3</v>
      </c>
      <c r="C260" s="68" t="s">
        <v>5</v>
      </c>
      <c r="D260" s="11" t="s">
        <v>264</v>
      </c>
      <c r="E260" s="162"/>
      <c r="F260" s="17">
        <f>SUM(F261:F267)</f>
        <v>10739891.72</v>
      </c>
      <c r="G260" s="17">
        <f>SUM(G261:G267)</f>
        <v>10437700</v>
      </c>
      <c r="H260" s="19">
        <f t="shared" si="8"/>
        <v>-302191.72000000067</v>
      </c>
    </row>
    <row r="261" spans="1:8" ht="25.5">
      <c r="A261" s="78" t="s">
        <v>110</v>
      </c>
      <c r="B261" s="45" t="s">
        <v>3</v>
      </c>
      <c r="C261" s="67" t="s">
        <v>5</v>
      </c>
      <c r="D261" s="8" t="s">
        <v>264</v>
      </c>
      <c r="E261" s="172" t="s">
        <v>111</v>
      </c>
      <c r="F261" s="18">
        <v>9616200</v>
      </c>
      <c r="G261" s="18">
        <v>9616200</v>
      </c>
      <c r="H261" s="19">
        <f t="shared" si="8"/>
        <v>0</v>
      </c>
    </row>
    <row r="262" spans="1:8" ht="25.5">
      <c r="A262" s="78" t="s">
        <v>113</v>
      </c>
      <c r="B262" s="45" t="s">
        <v>3</v>
      </c>
      <c r="C262" s="67" t="s">
        <v>5</v>
      </c>
      <c r="D262" s="8" t="s">
        <v>264</v>
      </c>
      <c r="E262" s="172" t="s">
        <v>112</v>
      </c>
      <c r="F262" s="18">
        <v>224500</v>
      </c>
      <c r="G262" s="18">
        <v>224500</v>
      </c>
      <c r="H262" s="19">
        <f t="shared" si="8"/>
        <v>0</v>
      </c>
    </row>
    <row r="263" spans="1:8" ht="25.5">
      <c r="A263" s="78" t="s">
        <v>86</v>
      </c>
      <c r="B263" s="45" t="s">
        <v>3</v>
      </c>
      <c r="C263" s="67" t="s">
        <v>5</v>
      </c>
      <c r="D263" s="8" t="s">
        <v>264</v>
      </c>
      <c r="E263" s="172" t="s">
        <v>88</v>
      </c>
      <c r="F263" s="18">
        <v>67000</v>
      </c>
      <c r="G263" s="18">
        <v>67000</v>
      </c>
      <c r="H263" s="19">
        <f t="shared" si="8"/>
        <v>0</v>
      </c>
    </row>
    <row r="264" spans="1:8" ht="25.5">
      <c r="A264" s="78" t="s">
        <v>114</v>
      </c>
      <c r="B264" s="45" t="s">
        <v>3</v>
      </c>
      <c r="C264" s="67" t="s">
        <v>5</v>
      </c>
      <c r="D264" s="8" t="s">
        <v>264</v>
      </c>
      <c r="E264" s="172" t="s">
        <v>89</v>
      </c>
      <c r="F264" s="18">
        <v>480000</v>
      </c>
      <c r="G264" s="18">
        <v>480000</v>
      </c>
      <c r="H264" s="19">
        <f t="shared" si="8"/>
        <v>0</v>
      </c>
    </row>
    <row r="265" spans="1:8" ht="20.25" customHeight="1">
      <c r="A265" s="78" t="s">
        <v>104</v>
      </c>
      <c r="B265" s="45" t="s">
        <v>3</v>
      </c>
      <c r="C265" s="67" t="s">
        <v>5</v>
      </c>
      <c r="D265" s="8" t="s">
        <v>264</v>
      </c>
      <c r="E265" s="167" t="s">
        <v>107</v>
      </c>
      <c r="F265" s="18">
        <v>10000</v>
      </c>
      <c r="G265" s="18">
        <v>10000</v>
      </c>
      <c r="H265" s="19">
        <f t="shared" si="8"/>
        <v>0</v>
      </c>
    </row>
    <row r="266" spans="1:8" ht="12.75">
      <c r="A266" s="78" t="s">
        <v>106</v>
      </c>
      <c r="B266" s="45" t="s">
        <v>3</v>
      </c>
      <c r="C266" s="67" t="s">
        <v>5</v>
      </c>
      <c r="D266" s="8" t="s">
        <v>264</v>
      </c>
      <c r="E266" s="167" t="s">
        <v>108</v>
      </c>
      <c r="F266" s="18">
        <v>40000</v>
      </c>
      <c r="G266" s="18">
        <v>40000</v>
      </c>
      <c r="H266" s="19">
        <f t="shared" si="8"/>
        <v>0</v>
      </c>
    </row>
    <row r="267" spans="1:8" ht="12.75">
      <c r="A267" s="92" t="s">
        <v>103</v>
      </c>
      <c r="B267" s="45" t="s">
        <v>3</v>
      </c>
      <c r="C267" s="67" t="s">
        <v>5</v>
      </c>
      <c r="D267" s="8" t="s">
        <v>264</v>
      </c>
      <c r="E267" s="167" t="s">
        <v>79</v>
      </c>
      <c r="F267" s="18">
        <v>302191.72</v>
      </c>
      <c r="G267" s="18"/>
      <c r="H267" s="19">
        <f t="shared" si="8"/>
        <v>-302191.72</v>
      </c>
    </row>
    <row r="268" spans="1:8" ht="42" customHeight="1">
      <c r="A268" s="109" t="s">
        <v>318</v>
      </c>
      <c r="B268" s="64" t="s">
        <v>3</v>
      </c>
      <c r="C268" s="69" t="s">
        <v>5</v>
      </c>
      <c r="D268" s="31" t="s">
        <v>319</v>
      </c>
      <c r="E268" s="60"/>
      <c r="F268" s="32">
        <f>SUM(F269:F273)</f>
        <v>1378000</v>
      </c>
      <c r="G268" s="32">
        <f>SUM(G269:G273)</f>
        <v>2275399.36</v>
      </c>
      <c r="H268" s="19">
        <f aca="true" t="shared" si="9" ref="H268:H274">G268-F268</f>
        <v>897399.3599999999</v>
      </c>
    </row>
    <row r="269" spans="1:8" ht="27" customHeight="1">
      <c r="A269" s="78" t="s">
        <v>150</v>
      </c>
      <c r="B269" s="45" t="s">
        <v>3</v>
      </c>
      <c r="C269" s="100" t="s">
        <v>5</v>
      </c>
      <c r="D269" s="8" t="s">
        <v>319</v>
      </c>
      <c r="E269" s="167" t="s">
        <v>151</v>
      </c>
      <c r="F269" s="18">
        <v>40000</v>
      </c>
      <c r="G269" s="18">
        <v>40000</v>
      </c>
      <c r="H269" s="19">
        <f t="shared" si="9"/>
        <v>0</v>
      </c>
    </row>
    <row r="270" spans="1:8" ht="25.5">
      <c r="A270" s="78" t="s">
        <v>114</v>
      </c>
      <c r="B270" s="45" t="s">
        <v>3</v>
      </c>
      <c r="C270" s="100" t="s">
        <v>5</v>
      </c>
      <c r="D270" s="8" t="s">
        <v>319</v>
      </c>
      <c r="E270" s="167" t="s">
        <v>89</v>
      </c>
      <c r="F270" s="18">
        <v>75600</v>
      </c>
      <c r="G270" s="18">
        <v>75600</v>
      </c>
      <c r="H270" s="19">
        <f t="shared" si="9"/>
        <v>0</v>
      </c>
    </row>
    <row r="271" spans="1:8" ht="25.5">
      <c r="A271" s="282" t="s">
        <v>360</v>
      </c>
      <c r="B271" s="216" t="s">
        <v>3</v>
      </c>
      <c r="C271" s="100" t="s">
        <v>5</v>
      </c>
      <c r="D271" s="8" t="s">
        <v>319</v>
      </c>
      <c r="E271" s="167" t="s">
        <v>83</v>
      </c>
      <c r="F271" s="18">
        <v>1215000</v>
      </c>
      <c r="G271" s="18">
        <f>1200000+897399.36</f>
        <v>2097399.36</v>
      </c>
      <c r="H271" s="19">
        <f t="shared" si="9"/>
        <v>882399.3599999999</v>
      </c>
    </row>
    <row r="272" spans="1:8" ht="12.75">
      <c r="A272" s="12" t="s">
        <v>84</v>
      </c>
      <c r="B272" s="45" t="s">
        <v>3</v>
      </c>
      <c r="C272" s="100" t="s">
        <v>5</v>
      </c>
      <c r="D272" s="8" t="s">
        <v>319</v>
      </c>
      <c r="E272" s="167" t="s">
        <v>83</v>
      </c>
      <c r="F272" s="18"/>
      <c r="G272" s="18">
        <v>15000</v>
      </c>
      <c r="H272" s="19">
        <f t="shared" si="9"/>
        <v>15000</v>
      </c>
    </row>
    <row r="273" spans="1:8" ht="12.75">
      <c r="A273" s="92" t="s">
        <v>103</v>
      </c>
      <c r="B273" s="45" t="s">
        <v>3</v>
      </c>
      <c r="C273" s="100" t="s">
        <v>5</v>
      </c>
      <c r="D273" s="8" t="s">
        <v>319</v>
      </c>
      <c r="E273" s="167" t="s">
        <v>79</v>
      </c>
      <c r="F273" s="18">
        <v>47400</v>
      </c>
      <c r="G273" s="18">
        <v>47400</v>
      </c>
      <c r="H273" s="19">
        <f t="shared" si="9"/>
        <v>0</v>
      </c>
    </row>
    <row r="274" spans="1:8" ht="25.5">
      <c r="A274" s="34" t="s">
        <v>173</v>
      </c>
      <c r="B274" s="44" t="s">
        <v>3</v>
      </c>
      <c r="C274" s="69" t="s">
        <v>5</v>
      </c>
      <c r="D274" s="31" t="s">
        <v>361</v>
      </c>
      <c r="E274" s="160"/>
      <c r="F274" s="32">
        <f>F275+F279</f>
        <v>2470000</v>
      </c>
      <c r="G274" s="32">
        <f>G275+G279</f>
        <v>2470000</v>
      </c>
      <c r="H274" s="19">
        <f t="shared" si="9"/>
        <v>0</v>
      </c>
    </row>
    <row r="275" spans="1:8" ht="25.5">
      <c r="A275" s="34" t="s">
        <v>374</v>
      </c>
      <c r="B275" s="44" t="s">
        <v>3</v>
      </c>
      <c r="C275" s="69" t="s">
        <v>5</v>
      </c>
      <c r="D275" s="31" t="s">
        <v>119</v>
      </c>
      <c r="E275" s="160"/>
      <c r="F275" s="32">
        <f>F276+F277+F278</f>
        <v>970000</v>
      </c>
      <c r="G275" s="32">
        <f>G276+G277+G278</f>
        <v>970000</v>
      </c>
      <c r="H275" s="19">
        <f t="shared" si="8"/>
        <v>0</v>
      </c>
    </row>
    <row r="276" spans="1:8" ht="38.25">
      <c r="A276" s="78" t="s">
        <v>150</v>
      </c>
      <c r="B276" s="45" t="s">
        <v>3</v>
      </c>
      <c r="C276" s="67" t="s">
        <v>5</v>
      </c>
      <c r="D276" s="8" t="s">
        <v>119</v>
      </c>
      <c r="E276" s="139" t="s">
        <v>151</v>
      </c>
      <c r="G276" s="301"/>
      <c r="H276" s="19">
        <f t="shared" si="8"/>
        <v>0</v>
      </c>
    </row>
    <row r="277" spans="1:8" ht="25.5">
      <c r="A277" s="78" t="s">
        <v>114</v>
      </c>
      <c r="B277" s="45" t="s">
        <v>3</v>
      </c>
      <c r="C277" s="67" t="s">
        <v>5</v>
      </c>
      <c r="D277" s="8" t="s">
        <v>119</v>
      </c>
      <c r="E277" s="172" t="s">
        <v>89</v>
      </c>
      <c r="F277" s="18">
        <v>534558</v>
      </c>
      <c r="G277" s="18">
        <v>534558</v>
      </c>
      <c r="H277" s="19">
        <f t="shared" si="8"/>
        <v>0</v>
      </c>
    </row>
    <row r="278" spans="1:8" ht="12.75">
      <c r="A278" s="12" t="s">
        <v>84</v>
      </c>
      <c r="B278" s="45" t="s">
        <v>3</v>
      </c>
      <c r="C278" s="67" t="s">
        <v>5</v>
      </c>
      <c r="D278" s="8" t="s">
        <v>119</v>
      </c>
      <c r="E278" s="172" t="s">
        <v>83</v>
      </c>
      <c r="F278" s="18">
        <v>435442</v>
      </c>
      <c r="G278" s="18">
        <v>435442</v>
      </c>
      <c r="H278" s="19">
        <f t="shared" si="8"/>
        <v>0</v>
      </c>
    </row>
    <row r="279" spans="1:8" ht="38.25">
      <c r="A279" s="241" t="s">
        <v>216</v>
      </c>
      <c r="B279" s="251" t="s">
        <v>3</v>
      </c>
      <c r="C279" s="242" t="s">
        <v>5</v>
      </c>
      <c r="D279" s="244" t="s">
        <v>266</v>
      </c>
      <c r="E279" s="266"/>
      <c r="F279" s="243">
        <f>F280</f>
        <v>1500000</v>
      </c>
      <c r="G279" s="243">
        <f>G280</f>
        <v>1500000</v>
      </c>
      <c r="H279" s="19">
        <f t="shared" si="8"/>
        <v>0</v>
      </c>
    </row>
    <row r="280" spans="1:8" ht="25.5">
      <c r="A280" s="78" t="s">
        <v>114</v>
      </c>
      <c r="B280" s="45" t="s">
        <v>3</v>
      </c>
      <c r="C280" s="67" t="s">
        <v>5</v>
      </c>
      <c r="D280" s="8" t="s">
        <v>266</v>
      </c>
      <c r="E280" s="172" t="s">
        <v>89</v>
      </c>
      <c r="F280" s="18">
        <v>1500000</v>
      </c>
      <c r="G280" s="18">
        <v>1500000</v>
      </c>
      <c r="H280" s="19">
        <f t="shared" si="8"/>
        <v>0</v>
      </c>
    </row>
    <row r="281" spans="1:8" ht="25.5">
      <c r="A281" s="34" t="s">
        <v>174</v>
      </c>
      <c r="B281" s="44" t="s">
        <v>3</v>
      </c>
      <c r="C281" s="69" t="s">
        <v>5</v>
      </c>
      <c r="D281" s="31" t="s">
        <v>267</v>
      </c>
      <c r="E281" s="160"/>
      <c r="F281" s="32">
        <f>F282+F283</f>
        <v>606000</v>
      </c>
      <c r="G281" s="32">
        <f>G282+G283</f>
        <v>606000</v>
      </c>
      <c r="H281" s="19">
        <f t="shared" si="8"/>
        <v>0</v>
      </c>
    </row>
    <row r="282" spans="1:8" ht="25.5">
      <c r="A282" s="78" t="s">
        <v>114</v>
      </c>
      <c r="B282" s="45" t="s">
        <v>3</v>
      </c>
      <c r="C282" s="67" t="s">
        <v>5</v>
      </c>
      <c r="D282" s="8" t="s">
        <v>267</v>
      </c>
      <c r="E282" s="172" t="s">
        <v>89</v>
      </c>
      <c r="F282" s="18">
        <v>425000</v>
      </c>
      <c r="G282" s="18">
        <v>425000</v>
      </c>
      <c r="H282" s="19">
        <f t="shared" si="8"/>
        <v>0</v>
      </c>
    </row>
    <row r="283" spans="1:8" ht="12.75">
      <c r="A283" s="12" t="s">
        <v>84</v>
      </c>
      <c r="B283" s="45" t="s">
        <v>3</v>
      </c>
      <c r="C283" s="67" t="s">
        <v>5</v>
      </c>
      <c r="D283" s="8" t="s">
        <v>267</v>
      </c>
      <c r="E283" s="172" t="s">
        <v>83</v>
      </c>
      <c r="F283" s="18">
        <v>181000</v>
      </c>
      <c r="G283" s="18">
        <v>181000</v>
      </c>
      <c r="H283" s="19">
        <f t="shared" si="8"/>
        <v>0</v>
      </c>
    </row>
    <row r="284" spans="1:8" ht="33" customHeight="1">
      <c r="A284" s="34" t="s">
        <v>156</v>
      </c>
      <c r="B284" s="44" t="s">
        <v>3</v>
      </c>
      <c r="C284" s="69" t="s">
        <v>5</v>
      </c>
      <c r="D284" s="31" t="s">
        <v>320</v>
      </c>
      <c r="E284" s="160"/>
      <c r="F284" s="32">
        <f>F285</f>
        <v>0</v>
      </c>
      <c r="G284" s="32">
        <f>G285</f>
        <v>0</v>
      </c>
      <c r="H284" s="19">
        <f t="shared" si="8"/>
        <v>0</v>
      </c>
    </row>
    <row r="285" spans="1:8" ht="12.75">
      <c r="A285" s="12" t="s">
        <v>84</v>
      </c>
      <c r="B285" s="45" t="s">
        <v>3</v>
      </c>
      <c r="C285" s="67" t="s">
        <v>5</v>
      </c>
      <c r="D285" s="8" t="s">
        <v>320</v>
      </c>
      <c r="E285" s="172" t="s">
        <v>83</v>
      </c>
      <c r="F285" s="18">
        <v>0</v>
      </c>
      <c r="G285" s="18">
        <v>0</v>
      </c>
      <c r="H285" s="19">
        <f t="shared" si="8"/>
        <v>0</v>
      </c>
    </row>
    <row r="286" spans="1:8" ht="15.75">
      <c r="A286" s="55" t="s">
        <v>70</v>
      </c>
      <c r="B286" s="48" t="s">
        <v>4</v>
      </c>
      <c r="C286" s="96"/>
      <c r="D286" s="13"/>
      <c r="E286" s="178"/>
      <c r="F286" s="20">
        <f>F287</f>
        <v>16138975.59</v>
      </c>
      <c r="G286" s="20">
        <f>G287</f>
        <v>15888975.59</v>
      </c>
      <c r="H286" s="19">
        <f t="shared" si="8"/>
        <v>-250000</v>
      </c>
    </row>
    <row r="287" spans="1:8" ht="12.75">
      <c r="A287" s="29" t="s">
        <v>27</v>
      </c>
      <c r="B287" s="39" t="s">
        <v>4</v>
      </c>
      <c r="C287" s="90" t="s">
        <v>2</v>
      </c>
      <c r="D287" s="7"/>
      <c r="E287" s="159"/>
      <c r="F287" s="21">
        <f>F288+F323+F325+F327+F329</f>
        <v>16138975.59</v>
      </c>
      <c r="G287" s="21">
        <f>G288+G323+G325+G327+G329</f>
        <v>15888975.59</v>
      </c>
      <c r="H287" s="19">
        <f t="shared" si="8"/>
        <v>-250000</v>
      </c>
    </row>
    <row r="288" spans="1:8" ht="12.75">
      <c r="A288" s="256" t="s">
        <v>180</v>
      </c>
      <c r="B288" s="257" t="s">
        <v>4</v>
      </c>
      <c r="C288" s="258" t="s">
        <v>2</v>
      </c>
      <c r="D288" s="259" t="s">
        <v>176</v>
      </c>
      <c r="E288" s="260"/>
      <c r="F288" s="261">
        <f>F289+F291+F310+F314+F317+F320</f>
        <v>13168233</v>
      </c>
      <c r="G288" s="261">
        <f>G289+G291+G310+G314+G317+G320</f>
        <v>12830900</v>
      </c>
      <c r="H288" s="19">
        <f t="shared" si="8"/>
        <v>-337333</v>
      </c>
    </row>
    <row r="289" spans="1:8" ht="12.75">
      <c r="A289" s="281" t="s">
        <v>351</v>
      </c>
      <c r="B289" s="38" t="s">
        <v>4</v>
      </c>
      <c r="C289" s="69" t="s">
        <v>2</v>
      </c>
      <c r="D289" s="31" t="s">
        <v>362</v>
      </c>
      <c r="E289" s="160"/>
      <c r="F289" s="32">
        <f>F290</f>
        <v>87333</v>
      </c>
      <c r="G289" s="32">
        <f>G290</f>
        <v>0</v>
      </c>
      <c r="H289" s="19">
        <f t="shared" si="8"/>
        <v>-87333</v>
      </c>
    </row>
    <row r="290" spans="1:8" ht="25.5">
      <c r="A290" s="290" t="s">
        <v>293</v>
      </c>
      <c r="B290" s="41" t="s">
        <v>4</v>
      </c>
      <c r="C290" s="67" t="s">
        <v>2</v>
      </c>
      <c r="D290" s="8" t="s">
        <v>362</v>
      </c>
      <c r="E290" s="167" t="s">
        <v>137</v>
      </c>
      <c r="F290" s="18">
        <v>87333</v>
      </c>
      <c r="G290" s="18"/>
      <c r="H290" s="19">
        <f t="shared" si="8"/>
        <v>-87333</v>
      </c>
    </row>
    <row r="291" spans="1:8" ht="38.25">
      <c r="A291" s="27" t="s">
        <v>175</v>
      </c>
      <c r="B291" s="39" t="s">
        <v>213</v>
      </c>
      <c r="C291" s="90" t="s">
        <v>2</v>
      </c>
      <c r="D291" s="7" t="s">
        <v>181</v>
      </c>
      <c r="E291" s="159"/>
      <c r="F291" s="21">
        <f>F292+F296+F298+F302</f>
        <v>12230900</v>
      </c>
      <c r="G291" s="21">
        <f>G292+G296+G298+G302</f>
        <v>12230900</v>
      </c>
      <c r="H291" s="19">
        <f t="shared" si="8"/>
        <v>0</v>
      </c>
    </row>
    <row r="292" spans="1:8" ht="38.25">
      <c r="A292" s="34" t="s">
        <v>177</v>
      </c>
      <c r="B292" s="38" t="s">
        <v>4</v>
      </c>
      <c r="C292" s="69" t="s">
        <v>2</v>
      </c>
      <c r="D292" s="31" t="s">
        <v>248</v>
      </c>
      <c r="E292" s="160"/>
      <c r="F292" s="32">
        <f>SUM(F293:F295)</f>
        <v>1000000</v>
      </c>
      <c r="G292" s="32">
        <f>SUM(G293:G295)</f>
        <v>1000000</v>
      </c>
      <c r="H292" s="19">
        <f t="shared" si="8"/>
        <v>0</v>
      </c>
    </row>
    <row r="293" spans="1:8" ht="25.5">
      <c r="A293" s="78" t="s">
        <v>110</v>
      </c>
      <c r="B293" s="138" t="s">
        <v>4</v>
      </c>
      <c r="C293" s="140" t="s">
        <v>2</v>
      </c>
      <c r="D293" s="139" t="s">
        <v>248</v>
      </c>
      <c r="E293" s="172" t="s">
        <v>111</v>
      </c>
      <c r="F293" s="141">
        <v>750000</v>
      </c>
      <c r="G293" s="141">
        <v>750000</v>
      </c>
      <c r="H293" s="19">
        <f t="shared" si="8"/>
        <v>0</v>
      </c>
    </row>
    <row r="294" spans="1:8" ht="23.25" customHeight="1">
      <c r="A294" s="78" t="s">
        <v>113</v>
      </c>
      <c r="B294" s="138" t="s">
        <v>4</v>
      </c>
      <c r="C294" s="140" t="s">
        <v>2</v>
      </c>
      <c r="D294" s="139" t="s">
        <v>248</v>
      </c>
      <c r="E294" s="172" t="s">
        <v>112</v>
      </c>
      <c r="F294" s="141">
        <v>4000</v>
      </c>
      <c r="G294" s="141">
        <v>4000</v>
      </c>
      <c r="H294" s="19">
        <f t="shared" si="8"/>
        <v>0</v>
      </c>
    </row>
    <row r="295" spans="1:8" ht="25.5">
      <c r="A295" s="78" t="s">
        <v>114</v>
      </c>
      <c r="B295" s="138" t="s">
        <v>4</v>
      </c>
      <c r="C295" s="140" t="s">
        <v>2</v>
      </c>
      <c r="D295" s="139" t="s">
        <v>248</v>
      </c>
      <c r="E295" s="167" t="s">
        <v>89</v>
      </c>
      <c r="F295" s="141">
        <v>246000</v>
      </c>
      <c r="G295" s="141">
        <v>246000</v>
      </c>
      <c r="H295" s="19">
        <f aca="true" t="shared" si="10" ref="H295:H368">G295-F295</f>
        <v>0</v>
      </c>
    </row>
    <row r="296" spans="1:8" ht="25.5">
      <c r="A296" s="237" t="s">
        <v>152</v>
      </c>
      <c r="B296" s="199" t="s">
        <v>4</v>
      </c>
      <c r="C296" s="200" t="s">
        <v>2</v>
      </c>
      <c r="D296" s="201" t="s">
        <v>153</v>
      </c>
      <c r="E296" s="202"/>
      <c r="F296" s="203">
        <f>F297</f>
        <v>0</v>
      </c>
      <c r="G296" s="203">
        <f>G297</f>
        <v>0</v>
      </c>
      <c r="H296" s="19">
        <f t="shared" si="10"/>
        <v>0</v>
      </c>
    </row>
    <row r="297" spans="1:8" ht="38.25">
      <c r="A297" s="78" t="s">
        <v>138</v>
      </c>
      <c r="B297" s="37" t="s">
        <v>4</v>
      </c>
      <c r="C297" s="67" t="s">
        <v>2</v>
      </c>
      <c r="D297" s="8" t="s">
        <v>153</v>
      </c>
      <c r="E297" s="167" t="s">
        <v>137</v>
      </c>
      <c r="F297" s="18"/>
      <c r="G297" s="18"/>
      <c r="H297" s="19">
        <f t="shared" si="10"/>
        <v>0</v>
      </c>
    </row>
    <row r="298" spans="1:8" ht="20.25" customHeight="1">
      <c r="A298" s="206" t="s">
        <v>178</v>
      </c>
      <c r="B298" s="38" t="s">
        <v>4</v>
      </c>
      <c r="C298" s="69" t="s">
        <v>2</v>
      </c>
      <c r="D298" s="31" t="s">
        <v>182</v>
      </c>
      <c r="E298" s="160"/>
      <c r="F298" s="32">
        <f>F299+F300+F301</f>
        <v>315000</v>
      </c>
      <c r="G298" s="32">
        <f>G299+G300+G301</f>
        <v>315000</v>
      </c>
      <c r="H298" s="19">
        <f t="shared" si="10"/>
        <v>0</v>
      </c>
    </row>
    <row r="299" spans="1:8" ht="25.5">
      <c r="A299" s="78" t="s">
        <v>113</v>
      </c>
      <c r="B299" s="47" t="s">
        <v>4</v>
      </c>
      <c r="C299" s="67" t="s">
        <v>2</v>
      </c>
      <c r="D299" s="8" t="s">
        <v>182</v>
      </c>
      <c r="E299" s="167" t="s">
        <v>112</v>
      </c>
      <c r="F299" s="18">
        <v>10000</v>
      </c>
      <c r="G299" s="18">
        <v>10000</v>
      </c>
      <c r="H299" s="19">
        <f t="shared" si="10"/>
        <v>0</v>
      </c>
    </row>
    <row r="300" spans="1:8" ht="27.75" customHeight="1">
      <c r="A300" s="78" t="s">
        <v>114</v>
      </c>
      <c r="B300" s="47" t="s">
        <v>4</v>
      </c>
      <c r="C300" s="67" t="s">
        <v>2</v>
      </c>
      <c r="D300" s="8" t="s">
        <v>182</v>
      </c>
      <c r="E300" s="167" t="s">
        <v>89</v>
      </c>
      <c r="F300" s="18">
        <v>275000</v>
      </c>
      <c r="G300" s="18">
        <v>275000</v>
      </c>
      <c r="H300" s="19">
        <f t="shared" si="10"/>
        <v>0</v>
      </c>
    </row>
    <row r="301" spans="1:8" ht="12.75">
      <c r="A301" s="78" t="s">
        <v>106</v>
      </c>
      <c r="B301" s="47" t="s">
        <v>4</v>
      </c>
      <c r="C301" s="67" t="s">
        <v>2</v>
      </c>
      <c r="D301" s="8" t="s">
        <v>182</v>
      </c>
      <c r="E301" s="167" t="s">
        <v>108</v>
      </c>
      <c r="F301" s="18">
        <v>30000</v>
      </c>
      <c r="G301" s="18">
        <v>30000</v>
      </c>
      <c r="H301" s="19">
        <f t="shared" si="10"/>
        <v>0</v>
      </c>
    </row>
    <row r="302" spans="1:8" ht="12.75">
      <c r="A302" s="206" t="s">
        <v>179</v>
      </c>
      <c r="B302" s="38" t="s">
        <v>4</v>
      </c>
      <c r="C302" s="69" t="s">
        <v>2</v>
      </c>
      <c r="D302" s="31" t="s">
        <v>183</v>
      </c>
      <c r="E302" s="160"/>
      <c r="F302" s="32">
        <f>SUM(F303:F309)</f>
        <v>10915900</v>
      </c>
      <c r="G302" s="32">
        <f>SUM(G303:G309)</f>
        <v>10915900</v>
      </c>
      <c r="H302" s="19">
        <f t="shared" si="10"/>
        <v>0</v>
      </c>
    </row>
    <row r="303" spans="1:8" ht="25.5">
      <c r="A303" s="78" t="s">
        <v>110</v>
      </c>
      <c r="B303" s="47" t="s">
        <v>4</v>
      </c>
      <c r="C303" s="67" t="s">
        <v>2</v>
      </c>
      <c r="D303" s="8" t="s">
        <v>183</v>
      </c>
      <c r="E303" s="172" t="s">
        <v>111</v>
      </c>
      <c r="F303" s="18">
        <v>9300000</v>
      </c>
      <c r="G303" s="18">
        <v>9300000</v>
      </c>
      <c r="H303" s="19">
        <f t="shared" si="10"/>
        <v>0</v>
      </c>
    </row>
    <row r="304" spans="1:8" ht="17.25" customHeight="1">
      <c r="A304" s="78" t="s">
        <v>113</v>
      </c>
      <c r="B304" s="47" t="s">
        <v>4</v>
      </c>
      <c r="C304" s="67" t="s">
        <v>2</v>
      </c>
      <c r="D304" s="8" t="s">
        <v>183</v>
      </c>
      <c r="E304" s="172" t="s">
        <v>112</v>
      </c>
      <c r="F304" s="18">
        <v>104000</v>
      </c>
      <c r="G304" s="18">
        <v>104000</v>
      </c>
      <c r="H304" s="19">
        <f t="shared" si="10"/>
        <v>0</v>
      </c>
    </row>
    <row r="305" spans="1:8" ht="25.5">
      <c r="A305" s="78" t="s">
        <v>86</v>
      </c>
      <c r="B305" s="47" t="s">
        <v>4</v>
      </c>
      <c r="C305" s="67" t="s">
        <v>2</v>
      </c>
      <c r="D305" s="8" t="s">
        <v>183</v>
      </c>
      <c r="E305" s="172" t="s">
        <v>88</v>
      </c>
      <c r="F305" s="18"/>
      <c r="G305" s="18"/>
      <c r="H305" s="19">
        <f t="shared" si="10"/>
        <v>0</v>
      </c>
    </row>
    <row r="306" spans="1:8" ht="25.5">
      <c r="A306" s="78" t="s">
        <v>114</v>
      </c>
      <c r="B306" s="47" t="s">
        <v>4</v>
      </c>
      <c r="C306" s="67" t="s">
        <v>2</v>
      </c>
      <c r="D306" s="8" t="s">
        <v>183</v>
      </c>
      <c r="E306" s="167" t="s">
        <v>89</v>
      </c>
      <c r="F306" s="18">
        <v>1461400</v>
      </c>
      <c r="G306" s="18">
        <v>1461400</v>
      </c>
      <c r="H306" s="19">
        <f t="shared" si="10"/>
        <v>0</v>
      </c>
    </row>
    <row r="307" spans="1:8" ht="12.75">
      <c r="A307" s="78" t="s">
        <v>109</v>
      </c>
      <c r="B307" s="47" t="s">
        <v>4</v>
      </c>
      <c r="C307" s="67" t="s">
        <v>2</v>
      </c>
      <c r="D307" s="8" t="s">
        <v>183</v>
      </c>
      <c r="E307" s="167" t="s">
        <v>105</v>
      </c>
      <c r="F307" s="18">
        <v>12500</v>
      </c>
      <c r="G307" s="18">
        <v>12500</v>
      </c>
      <c r="H307" s="19">
        <f t="shared" si="10"/>
        <v>0</v>
      </c>
    </row>
    <row r="308" spans="1:8" ht="12.75">
      <c r="A308" s="78" t="s">
        <v>104</v>
      </c>
      <c r="B308" s="47" t="s">
        <v>4</v>
      </c>
      <c r="C308" s="67" t="s">
        <v>2</v>
      </c>
      <c r="D308" s="8" t="s">
        <v>183</v>
      </c>
      <c r="E308" s="167" t="s">
        <v>107</v>
      </c>
      <c r="F308" s="18">
        <v>16000</v>
      </c>
      <c r="G308" s="18">
        <v>16000</v>
      </c>
      <c r="H308" s="19">
        <f t="shared" si="10"/>
        <v>0</v>
      </c>
    </row>
    <row r="309" spans="1:8" ht="12.75">
      <c r="A309" s="78" t="s">
        <v>106</v>
      </c>
      <c r="B309" s="47" t="s">
        <v>4</v>
      </c>
      <c r="C309" s="67" t="s">
        <v>2</v>
      </c>
      <c r="D309" s="8" t="s">
        <v>183</v>
      </c>
      <c r="E309" s="167" t="s">
        <v>108</v>
      </c>
      <c r="F309" s="18">
        <v>22000</v>
      </c>
      <c r="G309" s="18">
        <v>22000</v>
      </c>
      <c r="H309" s="19">
        <f t="shared" si="10"/>
        <v>0</v>
      </c>
    </row>
    <row r="310" spans="1:8" ht="12.75">
      <c r="A310" s="246" t="s">
        <v>184</v>
      </c>
      <c r="B310" s="247" t="s">
        <v>4</v>
      </c>
      <c r="C310" s="244" t="s">
        <v>2</v>
      </c>
      <c r="D310" s="248" t="s">
        <v>186</v>
      </c>
      <c r="E310" s="249"/>
      <c r="F310" s="250">
        <f>F311</f>
        <v>300000</v>
      </c>
      <c r="G310" s="250">
        <f>G311</f>
        <v>100000</v>
      </c>
      <c r="H310" s="19">
        <f t="shared" si="10"/>
        <v>-200000</v>
      </c>
    </row>
    <row r="311" spans="1:8" ht="25.5">
      <c r="A311" s="237" t="s">
        <v>185</v>
      </c>
      <c r="B311" s="199" t="s">
        <v>4</v>
      </c>
      <c r="C311" s="200" t="s">
        <v>2</v>
      </c>
      <c r="D311" s="201" t="s">
        <v>187</v>
      </c>
      <c r="E311" s="202"/>
      <c r="F311" s="203">
        <f>F312</f>
        <v>300000</v>
      </c>
      <c r="G311" s="203">
        <f>G312</f>
        <v>100000</v>
      </c>
      <c r="H311" s="19">
        <f t="shared" si="10"/>
        <v>-200000</v>
      </c>
    </row>
    <row r="312" spans="1:8" ht="25.5">
      <c r="A312" s="78" t="s">
        <v>114</v>
      </c>
      <c r="B312" s="37" t="s">
        <v>4</v>
      </c>
      <c r="C312" s="67" t="s">
        <v>2</v>
      </c>
      <c r="D312" s="8" t="s">
        <v>187</v>
      </c>
      <c r="E312" s="167" t="s">
        <v>89</v>
      </c>
      <c r="F312" s="18">
        <v>300000</v>
      </c>
      <c r="G312" s="18">
        <v>100000</v>
      </c>
      <c r="H312" s="19">
        <f t="shared" si="10"/>
        <v>-200000</v>
      </c>
    </row>
    <row r="313" spans="1:8" ht="25.5">
      <c r="A313" s="78" t="s">
        <v>114</v>
      </c>
      <c r="B313" s="45" t="s">
        <v>4</v>
      </c>
      <c r="C313" s="67" t="s">
        <v>2</v>
      </c>
      <c r="D313" s="8" t="s">
        <v>120</v>
      </c>
      <c r="E313" s="167" t="s">
        <v>89</v>
      </c>
      <c r="F313" s="18"/>
      <c r="G313" s="18"/>
      <c r="H313" s="19">
        <f t="shared" si="10"/>
        <v>0</v>
      </c>
    </row>
    <row r="314" spans="1:8" ht="12.75">
      <c r="A314" s="241" t="s">
        <v>188</v>
      </c>
      <c r="B314" s="251" t="s">
        <v>4</v>
      </c>
      <c r="C314" s="242" t="s">
        <v>2</v>
      </c>
      <c r="D314" s="244" t="s">
        <v>189</v>
      </c>
      <c r="E314" s="245"/>
      <c r="F314" s="243">
        <f>F315</f>
        <v>300000</v>
      </c>
      <c r="G314" s="243">
        <f>G315</f>
        <v>250000</v>
      </c>
      <c r="H314" s="19">
        <f t="shared" si="10"/>
        <v>-50000</v>
      </c>
    </row>
    <row r="315" spans="1:8" ht="12.75">
      <c r="A315" s="34" t="s">
        <v>190</v>
      </c>
      <c r="B315" s="44" t="s">
        <v>4</v>
      </c>
      <c r="C315" s="69" t="s">
        <v>2</v>
      </c>
      <c r="D315" s="31" t="s">
        <v>191</v>
      </c>
      <c r="E315" s="160"/>
      <c r="F315" s="32">
        <f>F316</f>
        <v>300000</v>
      </c>
      <c r="G315" s="32">
        <f>G316</f>
        <v>250000</v>
      </c>
      <c r="H315" s="19">
        <f t="shared" si="10"/>
        <v>-50000</v>
      </c>
    </row>
    <row r="316" spans="1:8" ht="25.5">
      <c r="A316" s="78" t="s">
        <v>114</v>
      </c>
      <c r="B316" s="45" t="s">
        <v>4</v>
      </c>
      <c r="C316" s="67" t="s">
        <v>2</v>
      </c>
      <c r="D316" s="8" t="s">
        <v>191</v>
      </c>
      <c r="E316" s="167" t="s">
        <v>89</v>
      </c>
      <c r="F316" s="18">
        <v>300000</v>
      </c>
      <c r="G316" s="18">
        <f>300000-50000</f>
        <v>250000</v>
      </c>
      <c r="H316" s="19">
        <f t="shared" si="10"/>
        <v>-50000</v>
      </c>
    </row>
    <row r="317" spans="1:8" ht="25.5">
      <c r="A317" s="241" t="s">
        <v>174</v>
      </c>
      <c r="B317" s="251" t="s">
        <v>4</v>
      </c>
      <c r="C317" s="242" t="s">
        <v>2</v>
      </c>
      <c r="D317" s="244" t="s">
        <v>192</v>
      </c>
      <c r="E317" s="245"/>
      <c r="F317" s="243">
        <f>F318</f>
        <v>150000</v>
      </c>
      <c r="G317" s="243">
        <f>G318</f>
        <v>150000</v>
      </c>
      <c r="H317" s="19">
        <f t="shared" si="10"/>
        <v>0</v>
      </c>
    </row>
    <row r="318" spans="1:8" ht="25.5">
      <c r="A318" s="34" t="s">
        <v>193</v>
      </c>
      <c r="B318" s="44" t="s">
        <v>4</v>
      </c>
      <c r="C318" s="69" t="s">
        <v>2</v>
      </c>
      <c r="D318" s="31" t="s">
        <v>120</v>
      </c>
      <c r="E318" s="160"/>
      <c r="F318" s="32">
        <f>F319</f>
        <v>150000</v>
      </c>
      <c r="G318" s="32">
        <f>G319</f>
        <v>150000</v>
      </c>
      <c r="H318" s="19">
        <f t="shared" si="10"/>
        <v>0</v>
      </c>
    </row>
    <row r="319" spans="1:8" ht="25.5">
      <c r="A319" s="231" t="s">
        <v>114</v>
      </c>
      <c r="B319" s="216" t="s">
        <v>4</v>
      </c>
      <c r="C319" s="67" t="s">
        <v>2</v>
      </c>
      <c r="D319" s="8" t="s">
        <v>120</v>
      </c>
      <c r="E319" s="167" t="s">
        <v>89</v>
      </c>
      <c r="F319" s="18">
        <v>150000</v>
      </c>
      <c r="G319" s="18">
        <v>150000</v>
      </c>
      <c r="H319" s="19">
        <f t="shared" si="10"/>
        <v>0</v>
      </c>
    </row>
    <row r="320" spans="1:8" ht="12.75">
      <c r="A320" s="252" t="s">
        <v>194</v>
      </c>
      <c r="B320" s="262" t="s">
        <v>4</v>
      </c>
      <c r="C320" s="242" t="s">
        <v>2</v>
      </c>
      <c r="D320" s="244" t="s">
        <v>196</v>
      </c>
      <c r="E320" s="245"/>
      <c r="F320" s="243">
        <f>F321</f>
        <v>100000</v>
      </c>
      <c r="G320" s="243">
        <f>G321</f>
        <v>100000</v>
      </c>
      <c r="H320" s="19">
        <f t="shared" si="10"/>
        <v>0</v>
      </c>
    </row>
    <row r="321" spans="1:8" ht="25.5">
      <c r="A321" s="237" t="s">
        <v>195</v>
      </c>
      <c r="B321" s="64" t="s">
        <v>4</v>
      </c>
      <c r="C321" s="69" t="s">
        <v>2</v>
      </c>
      <c r="D321" s="31" t="s">
        <v>121</v>
      </c>
      <c r="E321" s="160"/>
      <c r="F321" s="32">
        <f>F322</f>
        <v>100000</v>
      </c>
      <c r="G321" s="32">
        <f>G322</f>
        <v>100000</v>
      </c>
      <c r="H321" s="19">
        <f t="shared" si="10"/>
        <v>0</v>
      </c>
    </row>
    <row r="322" spans="1:8" ht="25.5">
      <c r="A322" s="231" t="s">
        <v>114</v>
      </c>
      <c r="B322" s="216" t="s">
        <v>4</v>
      </c>
      <c r="C322" s="67" t="s">
        <v>2</v>
      </c>
      <c r="D322" s="8" t="s">
        <v>121</v>
      </c>
      <c r="E322" s="167" t="s">
        <v>89</v>
      </c>
      <c r="F322" s="18">
        <v>100000</v>
      </c>
      <c r="G322" s="18">
        <v>100000</v>
      </c>
      <c r="H322" s="19">
        <f t="shared" si="10"/>
        <v>0</v>
      </c>
    </row>
    <row r="323" spans="1:8" ht="31.5" customHeight="1">
      <c r="A323" s="237" t="s">
        <v>321</v>
      </c>
      <c r="B323" s="64" t="s">
        <v>4</v>
      </c>
      <c r="C323" s="69" t="s">
        <v>2</v>
      </c>
      <c r="D323" s="31" t="s">
        <v>322</v>
      </c>
      <c r="E323" s="160"/>
      <c r="F323" s="32">
        <f>F324</f>
        <v>490300</v>
      </c>
      <c r="G323" s="32">
        <f>G324</f>
        <v>490300</v>
      </c>
      <c r="H323" s="19">
        <f aca="true" t="shared" si="11" ref="H323:H330">G323-F323</f>
        <v>0</v>
      </c>
    </row>
    <row r="324" spans="1:8" ht="25.5">
      <c r="A324" s="102" t="s">
        <v>293</v>
      </c>
      <c r="B324" s="216" t="s">
        <v>4</v>
      </c>
      <c r="C324" s="67" t="s">
        <v>2</v>
      </c>
      <c r="D324" s="8" t="s">
        <v>322</v>
      </c>
      <c r="E324" s="167" t="s">
        <v>137</v>
      </c>
      <c r="F324" s="18">
        <v>490300</v>
      </c>
      <c r="G324" s="18">
        <v>490300</v>
      </c>
      <c r="H324" s="19">
        <f t="shared" si="11"/>
        <v>0</v>
      </c>
    </row>
    <row r="325" spans="1:8" ht="12.75">
      <c r="A325" s="281" t="s">
        <v>351</v>
      </c>
      <c r="B325" s="38" t="s">
        <v>4</v>
      </c>
      <c r="C325" s="69" t="s">
        <v>2</v>
      </c>
      <c r="D325" s="31" t="s">
        <v>352</v>
      </c>
      <c r="E325" s="160"/>
      <c r="F325" s="32">
        <f>F326</f>
        <v>210168</v>
      </c>
      <c r="G325" s="32">
        <f>G326</f>
        <v>297501</v>
      </c>
      <c r="H325" s="19">
        <f t="shared" si="11"/>
        <v>87333</v>
      </c>
    </row>
    <row r="326" spans="1:8" ht="25.5">
      <c r="A326" s="290" t="s">
        <v>293</v>
      </c>
      <c r="B326" s="41" t="s">
        <v>4</v>
      </c>
      <c r="C326" s="67" t="s">
        <v>2</v>
      </c>
      <c r="D326" s="8" t="s">
        <v>352</v>
      </c>
      <c r="E326" s="167" t="s">
        <v>137</v>
      </c>
      <c r="F326" s="18">
        <v>210168</v>
      </c>
      <c r="G326" s="18">
        <f>210168+87333</f>
        <v>297501</v>
      </c>
      <c r="H326" s="19">
        <f t="shared" si="11"/>
        <v>87333</v>
      </c>
    </row>
    <row r="327" spans="1:8" ht="31.5" customHeight="1">
      <c r="A327" s="281" t="s">
        <v>342</v>
      </c>
      <c r="B327" s="64" t="s">
        <v>4</v>
      </c>
      <c r="C327" s="69" t="s">
        <v>2</v>
      </c>
      <c r="D327" s="31" t="s">
        <v>344</v>
      </c>
      <c r="E327" s="160"/>
      <c r="F327" s="32">
        <v>100000</v>
      </c>
      <c r="G327" s="32">
        <v>100000</v>
      </c>
      <c r="H327" s="19">
        <f t="shared" si="11"/>
        <v>0</v>
      </c>
    </row>
    <row r="328" spans="1:8" ht="29.25" customHeight="1">
      <c r="A328" s="269" t="s">
        <v>343</v>
      </c>
      <c r="B328" s="45" t="s">
        <v>4</v>
      </c>
      <c r="C328" s="67" t="s">
        <v>2</v>
      </c>
      <c r="D328" s="8" t="s">
        <v>344</v>
      </c>
      <c r="E328" s="167" t="s">
        <v>299</v>
      </c>
      <c r="F328" s="18">
        <v>100000</v>
      </c>
      <c r="G328" s="18">
        <v>100000</v>
      </c>
      <c r="H328" s="19">
        <f t="shared" si="11"/>
        <v>0</v>
      </c>
    </row>
    <row r="329" spans="1:8" ht="22.5" customHeight="1">
      <c r="A329" s="77" t="s">
        <v>348</v>
      </c>
      <c r="B329" s="38" t="s">
        <v>4</v>
      </c>
      <c r="C329" s="200" t="s">
        <v>2</v>
      </c>
      <c r="D329" s="201" t="s">
        <v>346</v>
      </c>
      <c r="E329" s="202"/>
      <c r="F329" s="203">
        <v>2170274.59</v>
      </c>
      <c r="G329" s="203">
        <v>2170274.59</v>
      </c>
      <c r="H329" s="19">
        <f t="shared" si="11"/>
        <v>0</v>
      </c>
    </row>
    <row r="330" spans="1:8" ht="29.25" customHeight="1">
      <c r="A330" s="285" t="s">
        <v>347</v>
      </c>
      <c r="B330" s="283" t="s">
        <v>4</v>
      </c>
      <c r="C330" s="8" t="s">
        <v>2</v>
      </c>
      <c r="D330" s="16" t="s">
        <v>346</v>
      </c>
      <c r="E330" s="271" t="s">
        <v>137</v>
      </c>
      <c r="F330" s="284">
        <v>2170274.59</v>
      </c>
      <c r="G330" s="284">
        <v>2170274.59</v>
      </c>
      <c r="H330" s="19">
        <f t="shared" si="11"/>
        <v>0</v>
      </c>
    </row>
    <row r="331" spans="1:8" ht="15.75">
      <c r="A331" s="265" t="s">
        <v>214</v>
      </c>
      <c r="B331" s="114" t="s">
        <v>5</v>
      </c>
      <c r="C331" s="116"/>
      <c r="D331" s="115"/>
      <c r="E331" s="157"/>
      <c r="F331" s="112">
        <f aca="true" t="shared" si="12" ref="F331:G333">F332</f>
        <v>802200</v>
      </c>
      <c r="G331" s="112">
        <f t="shared" si="12"/>
        <v>802200</v>
      </c>
      <c r="H331" s="19">
        <f t="shared" si="10"/>
        <v>0</v>
      </c>
    </row>
    <row r="332" spans="1:8" ht="12.75">
      <c r="A332" s="263" t="s">
        <v>215</v>
      </c>
      <c r="B332" s="36" t="s">
        <v>5</v>
      </c>
      <c r="C332" s="90" t="s">
        <v>2</v>
      </c>
      <c r="D332" s="7"/>
      <c r="E332" s="159"/>
      <c r="F332" s="19">
        <f t="shared" si="12"/>
        <v>802200</v>
      </c>
      <c r="G332" s="19">
        <f t="shared" si="12"/>
        <v>802200</v>
      </c>
      <c r="H332" s="19">
        <f t="shared" si="10"/>
        <v>0</v>
      </c>
    </row>
    <row r="333" spans="1:8" ht="12.75">
      <c r="A333" s="142" t="s">
        <v>280</v>
      </c>
      <c r="B333" s="38" t="s">
        <v>5</v>
      </c>
      <c r="C333" s="69" t="s">
        <v>2</v>
      </c>
      <c r="D333" s="31" t="s">
        <v>222</v>
      </c>
      <c r="E333" s="160"/>
      <c r="F333" s="32">
        <f t="shared" si="12"/>
        <v>802200</v>
      </c>
      <c r="G333" s="32">
        <f t="shared" si="12"/>
        <v>802200</v>
      </c>
      <c r="H333" s="19">
        <f t="shared" si="10"/>
        <v>0</v>
      </c>
    </row>
    <row r="334" spans="1:8" ht="12.75">
      <c r="A334" s="264" t="s">
        <v>84</v>
      </c>
      <c r="B334" s="47" t="s">
        <v>5</v>
      </c>
      <c r="C334" s="67" t="s">
        <v>2</v>
      </c>
      <c r="D334" s="8" t="s">
        <v>222</v>
      </c>
      <c r="E334" s="167" t="s">
        <v>83</v>
      </c>
      <c r="F334" s="18">
        <v>802200</v>
      </c>
      <c r="G334" s="18">
        <v>802200</v>
      </c>
      <c r="H334" s="19">
        <f t="shared" si="10"/>
        <v>0</v>
      </c>
    </row>
    <row r="335" spans="1:8" ht="16.5" customHeight="1">
      <c r="A335" s="225" t="s">
        <v>13</v>
      </c>
      <c r="B335" s="114" t="s">
        <v>7</v>
      </c>
      <c r="C335" s="116"/>
      <c r="D335" s="115"/>
      <c r="E335" s="157"/>
      <c r="F335" s="112">
        <f>F336+F339+F344+F358+F383</f>
        <v>60284996.410000004</v>
      </c>
      <c r="G335" s="112">
        <f>G336+G339+G344+G358+G383</f>
        <v>60931672.86</v>
      </c>
      <c r="H335" s="19">
        <f t="shared" si="10"/>
        <v>646676.4499999955</v>
      </c>
    </row>
    <row r="336" spans="1:8" ht="12.75">
      <c r="A336" s="27" t="s">
        <v>18</v>
      </c>
      <c r="B336" s="36" t="s">
        <v>7</v>
      </c>
      <c r="C336" s="90" t="s">
        <v>2</v>
      </c>
      <c r="D336" s="7"/>
      <c r="E336" s="159"/>
      <c r="F336" s="19">
        <f>F337</f>
        <v>3353323.55</v>
      </c>
      <c r="G336" s="19">
        <f>G337</f>
        <v>4000000</v>
      </c>
      <c r="H336" s="19">
        <f t="shared" si="10"/>
        <v>646676.4500000002</v>
      </c>
    </row>
    <row r="337" spans="1:8" ht="12.75">
      <c r="A337" s="34" t="s">
        <v>33</v>
      </c>
      <c r="B337" s="38" t="s">
        <v>7</v>
      </c>
      <c r="C337" s="69" t="s">
        <v>2</v>
      </c>
      <c r="D337" s="31" t="s">
        <v>238</v>
      </c>
      <c r="E337" s="160"/>
      <c r="F337" s="32">
        <f>F338</f>
        <v>3353323.55</v>
      </c>
      <c r="G337" s="32">
        <f>G338</f>
        <v>4000000</v>
      </c>
      <c r="H337" s="19">
        <f t="shared" si="10"/>
        <v>646676.4500000002</v>
      </c>
    </row>
    <row r="338" spans="1:8" ht="12.75">
      <c r="A338" s="12" t="s">
        <v>124</v>
      </c>
      <c r="B338" s="47" t="s">
        <v>7</v>
      </c>
      <c r="C338" s="67" t="s">
        <v>2</v>
      </c>
      <c r="D338" s="8" t="s">
        <v>238</v>
      </c>
      <c r="E338" s="167" t="s">
        <v>125</v>
      </c>
      <c r="F338" s="18">
        <v>3353323.55</v>
      </c>
      <c r="G338" s="18">
        <v>4000000</v>
      </c>
      <c r="H338" s="19">
        <f t="shared" si="10"/>
        <v>646676.4500000002</v>
      </c>
    </row>
    <row r="339" spans="1:8" ht="12.75">
      <c r="A339" s="27" t="s">
        <v>14</v>
      </c>
      <c r="B339" s="36" t="s">
        <v>7</v>
      </c>
      <c r="C339" s="90" t="s">
        <v>9</v>
      </c>
      <c r="D339" s="8"/>
      <c r="E339" s="167"/>
      <c r="F339" s="19">
        <f>F340+F342</f>
        <v>24224000</v>
      </c>
      <c r="G339" s="19">
        <f>G340+G342</f>
        <v>24224000</v>
      </c>
      <c r="H339" s="19">
        <f t="shared" si="10"/>
        <v>0</v>
      </c>
    </row>
    <row r="340" spans="1:8" ht="48">
      <c r="A340" s="224" t="s">
        <v>44</v>
      </c>
      <c r="B340" s="208" t="s">
        <v>7</v>
      </c>
      <c r="C340" s="210" t="s">
        <v>9</v>
      </c>
      <c r="D340" s="200" t="s">
        <v>239</v>
      </c>
      <c r="E340" s="210"/>
      <c r="F340" s="211">
        <f>F341</f>
        <v>23316000</v>
      </c>
      <c r="G340" s="211">
        <f>G341</f>
        <v>23316000</v>
      </c>
      <c r="H340" s="19">
        <f t="shared" si="10"/>
        <v>0</v>
      </c>
    </row>
    <row r="341" spans="1:8" ht="45" customHeight="1">
      <c r="A341" s="56" t="s">
        <v>115</v>
      </c>
      <c r="B341" s="37" t="s">
        <v>7</v>
      </c>
      <c r="C341" s="67" t="s">
        <v>9</v>
      </c>
      <c r="D341" s="8" t="s">
        <v>239</v>
      </c>
      <c r="E341" s="167" t="s">
        <v>116</v>
      </c>
      <c r="F341" s="18">
        <v>23316000</v>
      </c>
      <c r="G341" s="18">
        <v>23316000</v>
      </c>
      <c r="H341" s="19">
        <f t="shared" si="10"/>
        <v>0</v>
      </c>
    </row>
    <row r="342" spans="1:8" ht="114.75">
      <c r="A342" s="223" t="s">
        <v>42</v>
      </c>
      <c r="B342" s="38" t="s">
        <v>7</v>
      </c>
      <c r="C342" s="69" t="s">
        <v>9</v>
      </c>
      <c r="D342" s="31" t="s">
        <v>240</v>
      </c>
      <c r="E342" s="160"/>
      <c r="F342" s="32">
        <f>F343</f>
        <v>908000</v>
      </c>
      <c r="G342" s="32">
        <f>G343</f>
        <v>908000</v>
      </c>
      <c r="H342" s="19">
        <f t="shared" si="10"/>
        <v>0</v>
      </c>
    </row>
    <row r="343" spans="1:8" ht="15.75" customHeight="1">
      <c r="A343" s="12" t="s">
        <v>122</v>
      </c>
      <c r="B343" s="37" t="s">
        <v>7</v>
      </c>
      <c r="C343" s="67" t="s">
        <v>9</v>
      </c>
      <c r="D343" s="8" t="s">
        <v>240</v>
      </c>
      <c r="E343" s="167" t="s">
        <v>83</v>
      </c>
      <c r="F343" s="22">
        <v>908000</v>
      </c>
      <c r="G343" s="22">
        <v>908000</v>
      </c>
      <c r="H343" s="19">
        <f t="shared" si="10"/>
        <v>0</v>
      </c>
    </row>
    <row r="344" spans="1:8" ht="12.75">
      <c r="A344" s="27" t="s">
        <v>15</v>
      </c>
      <c r="B344" s="36" t="s">
        <v>7</v>
      </c>
      <c r="C344" s="90" t="s">
        <v>11</v>
      </c>
      <c r="D344" s="8"/>
      <c r="E344" s="167"/>
      <c r="F344" s="19">
        <f>F345+F347+F350+F352+F356</f>
        <v>6990528.86</v>
      </c>
      <c r="G344" s="19">
        <f>G345+G347+G350+G352+G356</f>
        <v>6990528.86</v>
      </c>
      <c r="H344" s="19">
        <f t="shared" si="10"/>
        <v>0</v>
      </c>
    </row>
    <row r="345" spans="1:8" ht="12.75">
      <c r="A345" s="34" t="s">
        <v>148</v>
      </c>
      <c r="B345" s="38" t="s">
        <v>7</v>
      </c>
      <c r="C345" s="69" t="s">
        <v>11</v>
      </c>
      <c r="D345" s="31" t="s">
        <v>364</v>
      </c>
      <c r="E345" s="160"/>
      <c r="F345" s="32">
        <f>F346</f>
        <v>442598.63</v>
      </c>
      <c r="G345" s="32">
        <f>G346</f>
        <v>442598.63</v>
      </c>
      <c r="H345" s="19">
        <f t="shared" si="10"/>
        <v>0</v>
      </c>
    </row>
    <row r="346" spans="1:8" ht="12.75">
      <c r="A346" s="12" t="s">
        <v>363</v>
      </c>
      <c r="B346" s="37" t="s">
        <v>7</v>
      </c>
      <c r="C346" s="67" t="s">
        <v>11</v>
      </c>
      <c r="D346" s="8" t="s">
        <v>364</v>
      </c>
      <c r="E346" s="167" t="s">
        <v>157</v>
      </c>
      <c r="F346" s="22">
        <v>442598.63</v>
      </c>
      <c r="G346" s="22">
        <v>442598.63</v>
      </c>
      <c r="H346" s="19">
        <f t="shared" si="10"/>
        <v>0</v>
      </c>
    </row>
    <row r="347" spans="1:8" ht="12.75">
      <c r="A347" s="34" t="s">
        <v>149</v>
      </c>
      <c r="B347" s="38" t="s">
        <v>7</v>
      </c>
      <c r="C347" s="69" t="s">
        <v>11</v>
      </c>
      <c r="D347" s="31" t="s">
        <v>241</v>
      </c>
      <c r="E347" s="160"/>
      <c r="F347" s="32">
        <f>F348+F349</f>
        <v>147532.87</v>
      </c>
      <c r="G347" s="32">
        <f>G348+G349</f>
        <v>147532.87</v>
      </c>
      <c r="H347" s="19">
        <f t="shared" si="10"/>
        <v>0</v>
      </c>
    </row>
    <row r="348" spans="1:8" ht="12.75">
      <c r="A348" s="12" t="s">
        <v>158</v>
      </c>
      <c r="B348" s="37" t="s">
        <v>7</v>
      </c>
      <c r="C348" s="67" t="s">
        <v>11</v>
      </c>
      <c r="D348" s="8" t="s">
        <v>241</v>
      </c>
      <c r="E348" s="167" t="s">
        <v>157</v>
      </c>
      <c r="F348" s="18"/>
      <c r="G348" s="18"/>
      <c r="H348" s="19">
        <f t="shared" si="10"/>
        <v>0</v>
      </c>
    </row>
    <row r="349" spans="1:8" ht="12.75">
      <c r="A349" s="12" t="s">
        <v>363</v>
      </c>
      <c r="B349" s="37" t="s">
        <v>7</v>
      </c>
      <c r="C349" s="67" t="s">
        <v>11</v>
      </c>
      <c r="D349" s="8" t="s">
        <v>241</v>
      </c>
      <c r="E349" s="167" t="s">
        <v>157</v>
      </c>
      <c r="F349" s="22">
        <v>147532.87</v>
      </c>
      <c r="G349" s="22">
        <v>147532.87</v>
      </c>
      <c r="H349" s="19">
        <f t="shared" si="10"/>
        <v>0</v>
      </c>
    </row>
    <row r="350" spans="1:8" ht="82.5" customHeight="1">
      <c r="A350" s="34" t="s">
        <v>283</v>
      </c>
      <c r="B350" s="38" t="s">
        <v>7</v>
      </c>
      <c r="C350" s="69" t="s">
        <v>11</v>
      </c>
      <c r="D350" s="31" t="s">
        <v>268</v>
      </c>
      <c r="E350" s="160"/>
      <c r="F350" s="32">
        <f>F351</f>
        <v>40000</v>
      </c>
      <c r="G350" s="32">
        <f>G351</f>
        <v>40000</v>
      </c>
      <c r="H350" s="19">
        <f t="shared" si="10"/>
        <v>0</v>
      </c>
    </row>
    <row r="351" spans="1:8" ht="25.5">
      <c r="A351" s="12" t="s">
        <v>122</v>
      </c>
      <c r="B351" s="37" t="s">
        <v>7</v>
      </c>
      <c r="C351" s="67" t="s">
        <v>11</v>
      </c>
      <c r="D351" s="8" t="s">
        <v>268</v>
      </c>
      <c r="E351" s="167" t="s">
        <v>123</v>
      </c>
      <c r="F351" s="22">
        <v>40000</v>
      </c>
      <c r="G351" s="22">
        <v>40000</v>
      </c>
      <c r="H351" s="19">
        <f t="shared" si="10"/>
        <v>0</v>
      </c>
    </row>
    <row r="352" spans="1:8" ht="25.5">
      <c r="A352" s="34" t="s">
        <v>71</v>
      </c>
      <c r="B352" s="38" t="s">
        <v>7</v>
      </c>
      <c r="C352" s="69" t="s">
        <v>11</v>
      </c>
      <c r="D352" s="31" t="s">
        <v>287</v>
      </c>
      <c r="E352" s="160"/>
      <c r="F352" s="32">
        <f>SUM(F353:F355)</f>
        <v>5760397.36</v>
      </c>
      <c r="G352" s="32">
        <f>SUM(G353:G355)</f>
        <v>5760397.36</v>
      </c>
      <c r="H352" s="19">
        <f t="shared" si="10"/>
        <v>0</v>
      </c>
    </row>
    <row r="353" spans="1:8" ht="25.5">
      <c r="A353" s="12" t="s">
        <v>122</v>
      </c>
      <c r="B353" s="47" t="s">
        <v>7</v>
      </c>
      <c r="C353" s="67" t="s">
        <v>11</v>
      </c>
      <c r="D353" s="8" t="s">
        <v>287</v>
      </c>
      <c r="E353" s="167" t="s">
        <v>123</v>
      </c>
      <c r="F353" s="18">
        <v>2771000</v>
      </c>
      <c r="G353" s="18">
        <v>2771000</v>
      </c>
      <c r="H353" s="19">
        <f t="shared" si="10"/>
        <v>0</v>
      </c>
    </row>
    <row r="354" spans="1:8" ht="25.5">
      <c r="A354" s="12" t="s">
        <v>122</v>
      </c>
      <c r="B354" s="47" t="s">
        <v>7</v>
      </c>
      <c r="C354" s="67" t="s">
        <v>11</v>
      </c>
      <c r="D354" s="8" t="s">
        <v>287</v>
      </c>
      <c r="E354" s="234" t="s">
        <v>83</v>
      </c>
      <c r="F354" s="18">
        <f>2989397.36-F355</f>
        <v>2915000</v>
      </c>
      <c r="G354" s="18">
        <f>2989397.36-G355</f>
        <v>2915000</v>
      </c>
      <c r="H354" s="19">
        <f>G354-F354</f>
        <v>0</v>
      </c>
    </row>
    <row r="355" spans="1:8" ht="25.5">
      <c r="A355" s="12" t="s">
        <v>323</v>
      </c>
      <c r="B355" s="47" t="s">
        <v>7</v>
      </c>
      <c r="C355" s="67" t="s">
        <v>11</v>
      </c>
      <c r="D355" s="8" t="s">
        <v>287</v>
      </c>
      <c r="E355" s="8" t="s">
        <v>83</v>
      </c>
      <c r="F355" s="18">
        <v>74397.36</v>
      </c>
      <c r="G355" s="18">
        <v>74397.36</v>
      </c>
      <c r="H355" s="19">
        <f t="shared" si="10"/>
        <v>0</v>
      </c>
    </row>
    <row r="356" spans="1:8" ht="12.75">
      <c r="A356" s="34" t="s">
        <v>286</v>
      </c>
      <c r="B356" s="49" t="s">
        <v>7</v>
      </c>
      <c r="C356" s="101" t="s">
        <v>11</v>
      </c>
      <c r="D356" s="31" t="s">
        <v>242</v>
      </c>
      <c r="E356" s="31"/>
      <c r="F356" s="32">
        <f>F357</f>
        <v>600000</v>
      </c>
      <c r="G356" s="32">
        <f>G357</f>
        <v>600000</v>
      </c>
      <c r="H356" s="19">
        <f t="shared" si="10"/>
        <v>0</v>
      </c>
    </row>
    <row r="357" spans="1:8" ht="25.5">
      <c r="A357" s="12" t="s">
        <v>122</v>
      </c>
      <c r="B357" s="37" t="s">
        <v>7</v>
      </c>
      <c r="C357" s="67" t="s">
        <v>11</v>
      </c>
      <c r="D357" s="8" t="s">
        <v>242</v>
      </c>
      <c r="E357" s="167" t="s">
        <v>83</v>
      </c>
      <c r="F357" s="79">
        <v>600000</v>
      </c>
      <c r="G357" s="79">
        <v>600000</v>
      </c>
      <c r="H357" s="19">
        <f t="shared" si="10"/>
        <v>0</v>
      </c>
    </row>
    <row r="358" spans="1:8" ht="12.75">
      <c r="A358" s="27" t="s">
        <v>60</v>
      </c>
      <c r="B358" s="36" t="s">
        <v>7</v>
      </c>
      <c r="C358" s="90" t="s">
        <v>12</v>
      </c>
      <c r="D358" s="10"/>
      <c r="E358" s="186"/>
      <c r="F358" s="19">
        <f>F359+F363+F369+F371+F375+F377+F380</f>
        <v>25517144</v>
      </c>
      <c r="G358" s="19">
        <f>G359+G363+G369+G371+G375+G377+G380</f>
        <v>25517144</v>
      </c>
      <c r="H358" s="19">
        <f t="shared" si="10"/>
        <v>0</v>
      </c>
    </row>
    <row r="359" spans="1:8" ht="54.75" customHeight="1">
      <c r="A359" s="34" t="s">
        <v>80</v>
      </c>
      <c r="B359" s="44" t="s">
        <v>7</v>
      </c>
      <c r="C359" s="99" t="s">
        <v>12</v>
      </c>
      <c r="D359" s="31" t="s">
        <v>269</v>
      </c>
      <c r="E359" s="180"/>
      <c r="F359" s="32">
        <f>F360+F361+F362</f>
        <v>18219000</v>
      </c>
      <c r="G359" s="32">
        <f>G360+G361+G362</f>
        <v>18219000</v>
      </c>
      <c r="H359" s="19">
        <f t="shared" si="10"/>
        <v>0</v>
      </c>
    </row>
    <row r="360" spans="1:8" ht="18.75" customHeight="1">
      <c r="A360" s="78" t="s">
        <v>87</v>
      </c>
      <c r="B360" s="45" t="s">
        <v>7</v>
      </c>
      <c r="C360" s="100" t="s">
        <v>12</v>
      </c>
      <c r="D360" s="8" t="s">
        <v>269</v>
      </c>
      <c r="E360" s="181" t="s">
        <v>89</v>
      </c>
      <c r="F360" s="18">
        <v>30000</v>
      </c>
      <c r="G360" s="18">
        <v>30000</v>
      </c>
      <c r="H360" s="19">
        <f>G360-F360</f>
        <v>0</v>
      </c>
    </row>
    <row r="361" spans="1:8" ht="25.5">
      <c r="A361" s="12" t="s">
        <v>122</v>
      </c>
      <c r="B361" s="45" t="s">
        <v>7</v>
      </c>
      <c r="C361" s="100" t="s">
        <v>12</v>
      </c>
      <c r="D361" s="8" t="s">
        <v>269</v>
      </c>
      <c r="E361" s="181" t="s">
        <v>123</v>
      </c>
      <c r="F361" s="18">
        <v>11903000</v>
      </c>
      <c r="G361" s="18">
        <v>11903000</v>
      </c>
      <c r="H361" s="19">
        <f t="shared" si="10"/>
        <v>0</v>
      </c>
    </row>
    <row r="362" spans="1:8" ht="25.5">
      <c r="A362" s="12" t="s">
        <v>117</v>
      </c>
      <c r="B362" s="45" t="s">
        <v>7</v>
      </c>
      <c r="C362" s="100" t="s">
        <v>12</v>
      </c>
      <c r="D362" s="8" t="s">
        <v>269</v>
      </c>
      <c r="E362" s="181" t="s">
        <v>118</v>
      </c>
      <c r="F362" s="18">
        <v>6286000</v>
      </c>
      <c r="G362" s="18">
        <v>6286000</v>
      </c>
      <c r="H362" s="19">
        <f t="shared" si="10"/>
        <v>0</v>
      </c>
    </row>
    <row r="363" spans="1:8" ht="12.75">
      <c r="A363" s="105" t="s">
        <v>61</v>
      </c>
      <c r="B363" s="44" t="s">
        <v>7</v>
      </c>
      <c r="C363" s="99" t="s">
        <v>12</v>
      </c>
      <c r="D363" s="31" t="s">
        <v>243</v>
      </c>
      <c r="E363" s="180"/>
      <c r="F363" s="32">
        <f>SUM(F364:F368)</f>
        <v>545000</v>
      </c>
      <c r="G363" s="32">
        <f>SUM(G364:G368)</f>
        <v>545000</v>
      </c>
      <c r="H363" s="19">
        <f t="shared" si="10"/>
        <v>0</v>
      </c>
    </row>
    <row r="364" spans="1:8" ht="25.5">
      <c r="A364" s="78" t="s">
        <v>113</v>
      </c>
      <c r="B364" s="37" t="s">
        <v>7</v>
      </c>
      <c r="C364" s="67" t="s">
        <v>12</v>
      </c>
      <c r="D364" s="8" t="s">
        <v>243</v>
      </c>
      <c r="E364" s="167" t="s">
        <v>112</v>
      </c>
      <c r="F364" s="18">
        <v>60000</v>
      </c>
      <c r="G364" s="18">
        <v>60000</v>
      </c>
      <c r="H364" s="19">
        <f t="shared" si="10"/>
        <v>0</v>
      </c>
    </row>
    <row r="365" spans="1:8" ht="25.5" customHeight="1">
      <c r="A365" s="78" t="s">
        <v>90</v>
      </c>
      <c r="B365" s="37" t="s">
        <v>7</v>
      </c>
      <c r="C365" s="67" t="s">
        <v>12</v>
      </c>
      <c r="D365" s="8" t="s">
        <v>243</v>
      </c>
      <c r="E365" s="167" t="s">
        <v>91</v>
      </c>
      <c r="F365" s="18">
        <v>400000</v>
      </c>
      <c r="G365" s="18">
        <v>400000</v>
      </c>
      <c r="H365" s="19">
        <f t="shared" si="10"/>
        <v>0</v>
      </c>
    </row>
    <row r="366" spans="1:8" ht="22.5" customHeight="1">
      <c r="A366" s="78" t="s">
        <v>95</v>
      </c>
      <c r="B366" s="37" t="s">
        <v>7</v>
      </c>
      <c r="C366" s="67" t="s">
        <v>12</v>
      </c>
      <c r="D366" s="8" t="s">
        <v>243</v>
      </c>
      <c r="E366" s="167" t="s">
        <v>97</v>
      </c>
      <c r="F366" s="18">
        <v>22000</v>
      </c>
      <c r="G366" s="18">
        <v>22000</v>
      </c>
      <c r="H366" s="19">
        <f t="shared" si="10"/>
        <v>0</v>
      </c>
    </row>
    <row r="367" spans="1:8" ht="25.5">
      <c r="A367" s="78" t="s">
        <v>86</v>
      </c>
      <c r="B367" s="37" t="s">
        <v>7</v>
      </c>
      <c r="C367" s="67" t="s">
        <v>12</v>
      </c>
      <c r="D367" s="8" t="s">
        <v>243</v>
      </c>
      <c r="E367" s="167" t="s">
        <v>88</v>
      </c>
      <c r="F367" s="18">
        <v>5000</v>
      </c>
      <c r="G367" s="18">
        <v>5000</v>
      </c>
      <c r="H367" s="19">
        <f t="shared" si="10"/>
        <v>0</v>
      </c>
    </row>
    <row r="368" spans="1:8" ht="25.5" customHeight="1">
      <c r="A368" s="78" t="s">
        <v>87</v>
      </c>
      <c r="B368" s="37" t="s">
        <v>7</v>
      </c>
      <c r="C368" s="67" t="s">
        <v>12</v>
      </c>
      <c r="D368" s="8" t="s">
        <v>243</v>
      </c>
      <c r="E368" s="167" t="s">
        <v>89</v>
      </c>
      <c r="F368" s="18">
        <v>58000</v>
      </c>
      <c r="G368" s="18">
        <v>58000</v>
      </c>
      <c r="H368" s="19">
        <f t="shared" si="10"/>
        <v>0</v>
      </c>
    </row>
    <row r="369" spans="1:8" ht="38.25">
      <c r="A369" s="57" t="s">
        <v>154</v>
      </c>
      <c r="B369" s="35" t="s">
        <v>7</v>
      </c>
      <c r="C369" s="163" t="s">
        <v>12</v>
      </c>
      <c r="D369" s="135" t="s">
        <v>244</v>
      </c>
      <c r="E369" s="187"/>
      <c r="F369" s="137">
        <f>F370</f>
        <v>0</v>
      </c>
      <c r="G369" s="137">
        <f>G370</f>
        <v>0</v>
      </c>
      <c r="H369" s="19">
        <f aca="true" t="shared" si="13" ref="H369:H414">G369-F369</f>
        <v>0</v>
      </c>
    </row>
    <row r="370" spans="1:8" ht="38.25">
      <c r="A370" s="78" t="s">
        <v>147</v>
      </c>
      <c r="B370" s="50" t="s">
        <v>7</v>
      </c>
      <c r="C370" s="164" t="s">
        <v>12</v>
      </c>
      <c r="D370" s="139" t="s">
        <v>244</v>
      </c>
      <c r="E370" s="184" t="s">
        <v>146</v>
      </c>
      <c r="F370" s="141"/>
      <c r="G370" s="141"/>
      <c r="H370" s="19">
        <f t="shared" si="13"/>
        <v>0</v>
      </c>
    </row>
    <row r="371" spans="1:8" ht="38.25">
      <c r="A371" s="34" t="s">
        <v>51</v>
      </c>
      <c r="B371" s="44" t="s">
        <v>7</v>
      </c>
      <c r="C371" s="99" t="s">
        <v>12</v>
      </c>
      <c r="D371" s="31" t="s">
        <v>270</v>
      </c>
      <c r="E371" s="180"/>
      <c r="F371" s="32">
        <f>SUM(F372:F374)</f>
        <v>3734000</v>
      </c>
      <c r="G371" s="32">
        <f>SUM(G372:G374)</f>
        <v>3734000</v>
      </c>
      <c r="H371" s="19">
        <f t="shared" si="13"/>
        <v>0</v>
      </c>
    </row>
    <row r="372" spans="1:8" ht="25.5">
      <c r="A372" s="78" t="s">
        <v>87</v>
      </c>
      <c r="B372" s="45" t="s">
        <v>7</v>
      </c>
      <c r="C372" s="100" t="s">
        <v>12</v>
      </c>
      <c r="D372" s="8" t="s">
        <v>270</v>
      </c>
      <c r="E372" s="181" t="s">
        <v>89</v>
      </c>
      <c r="F372" s="18">
        <v>111300</v>
      </c>
      <c r="G372" s="18">
        <v>111300</v>
      </c>
      <c r="H372" s="19">
        <f t="shared" si="13"/>
        <v>0</v>
      </c>
    </row>
    <row r="373" spans="1:8" ht="25.5">
      <c r="A373" s="12" t="s">
        <v>122</v>
      </c>
      <c r="B373" s="45" t="s">
        <v>7</v>
      </c>
      <c r="C373" s="100" t="s">
        <v>12</v>
      </c>
      <c r="D373" s="8" t="s">
        <v>270</v>
      </c>
      <c r="E373" s="181" t="s">
        <v>123</v>
      </c>
      <c r="F373" s="18">
        <v>3430700</v>
      </c>
      <c r="G373" s="18">
        <v>3430700</v>
      </c>
      <c r="H373" s="19">
        <f t="shared" si="13"/>
        <v>0</v>
      </c>
    </row>
    <row r="374" spans="1:8" ht="21.75" customHeight="1">
      <c r="A374" s="12" t="s">
        <v>84</v>
      </c>
      <c r="B374" s="45" t="s">
        <v>126</v>
      </c>
      <c r="C374" s="100" t="s">
        <v>12</v>
      </c>
      <c r="D374" s="8" t="s">
        <v>270</v>
      </c>
      <c r="E374" s="181" t="s">
        <v>83</v>
      </c>
      <c r="F374" s="18">
        <v>192000</v>
      </c>
      <c r="G374" s="18">
        <v>192000</v>
      </c>
      <c r="H374" s="19">
        <f t="shared" si="13"/>
        <v>0</v>
      </c>
    </row>
    <row r="375" spans="1:8" ht="38.25">
      <c r="A375" s="57" t="s">
        <v>39</v>
      </c>
      <c r="B375" s="35" t="s">
        <v>7</v>
      </c>
      <c r="C375" s="163" t="s">
        <v>12</v>
      </c>
      <c r="D375" s="135" t="s">
        <v>245</v>
      </c>
      <c r="E375" s="187"/>
      <c r="F375" s="137">
        <f>F376</f>
        <v>1373000</v>
      </c>
      <c r="G375" s="137">
        <f>G376</f>
        <v>1373000</v>
      </c>
      <c r="H375" s="19">
        <f t="shared" si="13"/>
        <v>0</v>
      </c>
    </row>
    <row r="376" spans="1:8" ht="25.5">
      <c r="A376" s="78" t="s">
        <v>155</v>
      </c>
      <c r="B376" s="50" t="s">
        <v>7</v>
      </c>
      <c r="C376" s="164" t="s">
        <v>12</v>
      </c>
      <c r="D376" s="139" t="s">
        <v>245</v>
      </c>
      <c r="E376" s="184" t="s">
        <v>146</v>
      </c>
      <c r="F376" s="141">
        <v>1373000</v>
      </c>
      <c r="G376" s="141">
        <v>1373000</v>
      </c>
      <c r="H376" s="19">
        <f t="shared" si="13"/>
        <v>0</v>
      </c>
    </row>
    <row r="377" spans="1:8" ht="25.5">
      <c r="A377" s="105" t="s">
        <v>77</v>
      </c>
      <c r="B377" s="44" t="s">
        <v>7</v>
      </c>
      <c r="C377" s="99" t="s">
        <v>12</v>
      </c>
      <c r="D377" s="31" t="s">
        <v>271</v>
      </c>
      <c r="E377" s="180"/>
      <c r="F377" s="32">
        <f>F378+F379</f>
        <v>1496000</v>
      </c>
      <c r="G377" s="32">
        <f>G378+G379</f>
        <v>1496000</v>
      </c>
      <c r="H377" s="19">
        <f t="shared" si="13"/>
        <v>0</v>
      </c>
    </row>
    <row r="378" spans="1:8" ht="25.5">
      <c r="A378" s="78" t="s">
        <v>87</v>
      </c>
      <c r="B378" s="45" t="s">
        <v>7</v>
      </c>
      <c r="C378" s="100" t="s">
        <v>12</v>
      </c>
      <c r="D378" s="8" t="s">
        <v>271</v>
      </c>
      <c r="E378" s="181" t="s">
        <v>89</v>
      </c>
      <c r="F378" s="18">
        <v>532000</v>
      </c>
      <c r="G378" s="18">
        <v>532000</v>
      </c>
      <c r="H378" s="19">
        <f t="shared" si="13"/>
        <v>0</v>
      </c>
    </row>
    <row r="379" spans="1:8" ht="12.75">
      <c r="A379" s="12" t="s">
        <v>84</v>
      </c>
      <c r="B379" s="45" t="s">
        <v>7</v>
      </c>
      <c r="C379" s="100" t="s">
        <v>12</v>
      </c>
      <c r="D379" s="8" t="s">
        <v>271</v>
      </c>
      <c r="E379" s="181" t="s">
        <v>83</v>
      </c>
      <c r="F379" s="18">
        <v>964000</v>
      </c>
      <c r="G379" s="18">
        <v>964000</v>
      </c>
      <c r="H379" s="19">
        <f t="shared" si="13"/>
        <v>0</v>
      </c>
    </row>
    <row r="380" spans="1:8" ht="38.25">
      <c r="A380" s="105" t="s">
        <v>365</v>
      </c>
      <c r="B380" s="44" t="s">
        <v>7</v>
      </c>
      <c r="C380" s="99" t="s">
        <v>12</v>
      </c>
      <c r="D380" s="31" t="s">
        <v>366</v>
      </c>
      <c r="E380" s="180"/>
      <c r="F380" s="32">
        <f>F381+F382</f>
        <v>150144</v>
      </c>
      <c r="G380" s="32">
        <f>G381+G382</f>
        <v>150144</v>
      </c>
      <c r="H380" s="19">
        <f t="shared" si="13"/>
        <v>0</v>
      </c>
    </row>
    <row r="381" spans="1:8" ht="25.5">
      <c r="A381" s="78" t="s">
        <v>87</v>
      </c>
      <c r="B381" s="45" t="s">
        <v>7</v>
      </c>
      <c r="C381" s="100" t="s">
        <v>12</v>
      </c>
      <c r="D381" s="8" t="s">
        <v>366</v>
      </c>
      <c r="E381" s="181" t="s">
        <v>89</v>
      </c>
      <c r="F381" s="18">
        <v>53360</v>
      </c>
      <c r="G381" s="18">
        <v>53360</v>
      </c>
      <c r="H381" s="19">
        <f t="shared" si="13"/>
        <v>0</v>
      </c>
    </row>
    <row r="382" spans="1:8" ht="12.75">
      <c r="A382" s="12" t="s">
        <v>84</v>
      </c>
      <c r="B382" s="45" t="s">
        <v>7</v>
      </c>
      <c r="C382" s="100" t="s">
        <v>12</v>
      </c>
      <c r="D382" s="8" t="s">
        <v>366</v>
      </c>
      <c r="E382" s="181" t="s">
        <v>83</v>
      </c>
      <c r="F382" s="18">
        <v>96784</v>
      </c>
      <c r="G382" s="18">
        <v>96784</v>
      </c>
      <c r="H382" s="19">
        <f t="shared" si="13"/>
        <v>0</v>
      </c>
    </row>
    <row r="383" spans="1:8" ht="12.75">
      <c r="A383" s="27" t="s">
        <v>199</v>
      </c>
      <c r="B383" s="36" t="s">
        <v>7</v>
      </c>
      <c r="C383" s="90" t="s">
        <v>200</v>
      </c>
      <c r="D383" s="10"/>
      <c r="E383" s="186"/>
      <c r="F383" s="19">
        <f>F384</f>
        <v>200000</v>
      </c>
      <c r="G383" s="19">
        <f>G384</f>
        <v>200000</v>
      </c>
      <c r="H383" s="19">
        <f t="shared" si="13"/>
        <v>0</v>
      </c>
    </row>
    <row r="384" spans="1:8" ht="12.75">
      <c r="A384" s="34" t="s">
        <v>197</v>
      </c>
      <c r="B384" s="44" t="s">
        <v>7</v>
      </c>
      <c r="C384" s="99" t="s">
        <v>200</v>
      </c>
      <c r="D384" s="31" t="s">
        <v>198</v>
      </c>
      <c r="E384" s="180"/>
      <c r="F384" s="32">
        <f>F385+F386+F387</f>
        <v>200000</v>
      </c>
      <c r="G384" s="32">
        <v>200000</v>
      </c>
      <c r="H384" s="19">
        <f t="shared" si="13"/>
        <v>0</v>
      </c>
    </row>
    <row r="385" spans="1:8" ht="38.25">
      <c r="A385" s="12" t="s">
        <v>201</v>
      </c>
      <c r="B385" s="45" t="s">
        <v>7</v>
      </c>
      <c r="C385" s="100" t="s">
        <v>200</v>
      </c>
      <c r="D385" s="8" t="s">
        <v>198</v>
      </c>
      <c r="E385" s="181" t="s">
        <v>151</v>
      </c>
      <c r="F385" s="18">
        <v>0</v>
      </c>
      <c r="G385" s="18">
        <v>0</v>
      </c>
      <c r="H385" s="19">
        <f t="shared" si="13"/>
        <v>0</v>
      </c>
    </row>
    <row r="386" spans="1:8" ht="42" customHeight="1">
      <c r="A386" s="269" t="s">
        <v>274</v>
      </c>
      <c r="B386" s="45" t="s">
        <v>7</v>
      </c>
      <c r="C386" s="100" t="s">
        <v>200</v>
      </c>
      <c r="D386" s="8" t="s">
        <v>198</v>
      </c>
      <c r="E386" s="181" t="s">
        <v>273</v>
      </c>
      <c r="F386" s="18">
        <v>103500</v>
      </c>
      <c r="G386" s="18">
        <v>103500</v>
      </c>
      <c r="H386" s="19">
        <f t="shared" si="13"/>
        <v>0</v>
      </c>
    </row>
    <row r="387" spans="1:8" ht="25.5">
      <c r="A387" s="78" t="s">
        <v>87</v>
      </c>
      <c r="B387" s="45" t="s">
        <v>7</v>
      </c>
      <c r="C387" s="100" t="s">
        <v>200</v>
      </c>
      <c r="D387" s="8" t="s">
        <v>198</v>
      </c>
      <c r="E387" s="181" t="s">
        <v>89</v>
      </c>
      <c r="F387" s="18">
        <v>96500</v>
      </c>
      <c r="G387" s="18">
        <v>96500</v>
      </c>
      <c r="H387" s="19">
        <f t="shared" si="13"/>
        <v>0</v>
      </c>
    </row>
    <row r="388" spans="1:8" ht="12.75">
      <c r="A388" s="110" t="s">
        <v>62</v>
      </c>
      <c r="B388" s="83" t="s">
        <v>34</v>
      </c>
      <c r="C388" s="111"/>
      <c r="D388" s="76"/>
      <c r="E388" s="188"/>
      <c r="F388" s="112">
        <f>F389</f>
        <v>1887211</v>
      </c>
      <c r="G388" s="112">
        <f>G389</f>
        <v>1887211</v>
      </c>
      <c r="H388" s="19">
        <f t="shared" si="13"/>
        <v>0</v>
      </c>
    </row>
    <row r="389" spans="1:8" ht="12.75">
      <c r="A389" s="113" t="s">
        <v>69</v>
      </c>
      <c r="B389" s="63" t="s">
        <v>34</v>
      </c>
      <c r="C389" s="97" t="s">
        <v>8</v>
      </c>
      <c r="D389" s="7"/>
      <c r="E389" s="182"/>
      <c r="F389" s="19">
        <f>F390+F398+F396</f>
        <v>1887211</v>
      </c>
      <c r="G389" s="19">
        <f>G390+G398+G396</f>
        <v>1887211</v>
      </c>
      <c r="H389" s="19">
        <f t="shared" si="13"/>
        <v>0</v>
      </c>
    </row>
    <row r="390" spans="1:8" ht="25.5">
      <c r="A390" s="241" t="s">
        <v>221</v>
      </c>
      <c r="B390" s="253" t="s">
        <v>34</v>
      </c>
      <c r="C390" s="254" t="s">
        <v>8</v>
      </c>
      <c r="D390" s="244" t="s">
        <v>202</v>
      </c>
      <c r="E390" s="255"/>
      <c r="F390" s="243">
        <f>F391+F395</f>
        <v>613550</v>
      </c>
      <c r="G390" s="243">
        <f>G391+G395</f>
        <v>613550</v>
      </c>
      <c r="H390" s="19">
        <f t="shared" si="13"/>
        <v>0</v>
      </c>
    </row>
    <row r="391" spans="1:8" ht="25.5">
      <c r="A391" s="232" t="s">
        <v>203</v>
      </c>
      <c r="B391" s="61" t="s">
        <v>34</v>
      </c>
      <c r="C391" s="31" t="s">
        <v>8</v>
      </c>
      <c r="D391" s="31" t="s">
        <v>204</v>
      </c>
      <c r="E391" s="31"/>
      <c r="F391" s="32">
        <f>F392+F393</f>
        <v>350000</v>
      </c>
      <c r="G391" s="32">
        <f>G392+G393</f>
        <v>350000</v>
      </c>
      <c r="H391" s="19">
        <f t="shared" si="13"/>
        <v>0</v>
      </c>
    </row>
    <row r="392" spans="1:8" ht="38.25">
      <c r="A392" s="78" t="s">
        <v>278</v>
      </c>
      <c r="B392" s="37" t="s">
        <v>34</v>
      </c>
      <c r="C392" s="67" t="s">
        <v>8</v>
      </c>
      <c r="D392" s="8" t="s">
        <v>204</v>
      </c>
      <c r="E392" s="167" t="s">
        <v>273</v>
      </c>
      <c r="F392" s="79">
        <v>210391.35</v>
      </c>
      <c r="G392" s="79">
        <v>210391.35</v>
      </c>
      <c r="H392" s="19">
        <f t="shared" si="13"/>
        <v>0</v>
      </c>
    </row>
    <row r="393" spans="1:8" ht="25.5">
      <c r="A393" s="78" t="s">
        <v>87</v>
      </c>
      <c r="B393" s="37" t="s">
        <v>34</v>
      </c>
      <c r="C393" s="67" t="s">
        <v>8</v>
      </c>
      <c r="D393" s="8" t="s">
        <v>204</v>
      </c>
      <c r="E393" s="234" t="s">
        <v>89</v>
      </c>
      <c r="F393" s="79">
        <v>139608.65</v>
      </c>
      <c r="G393" s="79">
        <v>139608.65</v>
      </c>
      <c r="H393" s="19">
        <f t="shared" si="13"/>
        <v>0</v>
      </c>
    </row>
    <row r="394" spans="1:8" ht="12.75">
      <c r="A394" s="34" t="s">
        <v>205</v>
      </c>
      <c r="B394" s="49" t="s">
        <v>34</v>
      </c>
      <c r="C394" s="101" t="s">
        <v>8</v>
      </c>
      <c r="D394" s="31" t="s">
        <v>207</v>
      </c>
      <c r="E394" s="185"/>
      <c r="F394" s="32">
        <f>F395</f>
        <v>263550</v>
      </c>
      <c r="G394" s="32">
        <f>G395</f>
        <v>263550</v>
      </c>
      <c r="H394" s="19">
        <f t="shared" si="13"/>
        <v>0</v>
      </c>
    </row>
    <row r="395" spans="1:8" ht="25.5">
      <c r="A395" s="78" t="s">
        <v>206</v>
      </c>
      <c r="B395" s="37" t="s">
        <v>34</v>
      </c>
      <c r="C395" s="67" t="s">
        <v>8</v>
      </c>
      <c r="D395" s="8" t="s">
        <v>207</v>
      </c>
      <c r="E395" s="167" t="s">
        <v>208</v>
      </c>
      <c r="F395" s="79">
        <v>263550</v>
      </c>
      <c r="G395" s="79">
        <v>263550</v>
      </c>
      <c r="H395" s="19">
        <f t="shared" si="13"/>
        <v>0</v>
      </c>
    </row>
    <row r="396" spans="1:8" ht="12.75">
      <c r="A396" s="281" t="s">
        <v>351</v>
      </c>
      <c r="B396" s="38" t="s">
        <v>34</v>
      </c>
      <c r="C396" s="69" t="s">
        <v>8</v>
      </c>
      <c r="D396" s="31" t="s">
        <v>352</v>
      </c>
      <c r="E396" s="160"/>
      <c r="F396" s="32">
        <f>F397</f>
        <v>473661</v>
      </c>
      <c r="G396" s="32">
        <f>G397</f>
        <v>473661</v>
      </c>
      <c r="H396" s="19">
        <f t="shared" si="13"/>
        <v>0</v>
      </c>
    </row>
    <row r="397" spans="1:8" ht="25.5">
      <c r="A397" s="290" t="s">
        <v>293</v>
      </c>
      <c r="B397" s="41" t="s">
        <v>34</v>
      </c>
      <c r="C397" s="67" t="s">
        <v>8</v>
      </c>
      <c r="D397" s="8" t="s">
        <v>352</v>
      </c>
      <c r="E397" s="167" t="s">
        <v>137</v>
      </c>
      <c r="F397" s="18">
        <v>473661</v>
      </c>
      <c r="G397" s="18">
        <v>473661</v>
      </c>
      <c r="H397" s="19">
        <f t="shared" si="13"/>
        <v>0</v>
      </c>
    </row>
    <row r="398" spans="1:8" ht="30.75" customHeight="1">
      <c r="A398" s="77" t="s">
        <v>348</v>
      </c>
      <c r="B398" s="38" t="s">
        <v>34</v>
      </c>
      <c r="C398" s="200" t="s">
        <v>8</v>
      </c>
      <c r="D398" s="201" t="s">
        <v>346</v>
      </c>
      <c r="E398" s="202"/>
      <c r="F398" s="203">
        <v>800000</v>
      </c>
      <c r="G398" s="203">
        <v>800000</v>
      </c>
      <c r="H398" s="19">
        <f>G398-F398</f>
        <v>0</v>
      </c>
    </row>
    <row r="399" spans="1:8" ht="25.5">
      <c r="A399" s="285" t="s">
        <v>347</v>
      </c>
      <c r="B399" s="283" t="s">
        <v>34</v>
      </c>
      <c r="C399" s="8" t="s">
        <v>8</v>
      </c>
      <c r="D399" s="16" t="s">
        <v>346</v>
      </c>
      <c r="E399" s="271" t="s">
        <v>137</v>
      </c>
      <c r="F399" s="284">
        <v>800000</v>
      </c>
      <c r="G399" s="284">
        <v>800000</v>
      </c>
      <c r="H399" s="19">
        <f>G399-F399</f>
        <v>0</v>
      </c>
    </row>
    <row r="400" spans="1:8" ht="12.75">
      <c r="A400" s="85" t="s">
        <v>63</v>
      </c>
      <c r="B400" s="83" t="s">
        <v>6</v>
      </c>
      <c r="C400" s="111"/>
      <c r="D400" s="76"/>
      <c r="E400" s="188"/>
      <c r="F400" s="112">
        <f aca="true" t="shared" si="14" ref="F400:G402">F401</f>
        <v>600000</v>
      </c>
      <c r="G400" s="112">
        <f t="shared" si="14"/>
        <v>600000</v>
      </c>
      <c r="H400" s="19">
        <f t="shared" si="13"/>
        <v>0</v>
      </c>
    </row>
    <row r="401" spans="1:8" ht="12.75">
      <c r="A401" s="113" t="s">
        <v>30</v>
      </c>
      <c r="B401" s="63" t="s">
        <v>6</v>
      </c>
      <c r="C401" s="97" t="s">
        <v>9</v>
      </c>
      <c r="D401" s="7"/>
      <c r="E401" s="182"/>
      <c r="F401" s="19">
        <f t="shared" si="14"/>
        <v>600000</v>
      </c>
      <c r="G401" s="19">
        <f t="shared" si="14"/>
        <v>600000</v>
      </c>
      <c r="H401" s="19">
        <f t="shared" si="13"/>
        <v>0</v>
      </c>
    </row>
    <row r="402" spans="1:8" ht="25.5">
      <c r="A402" s="154" t="s">
        <v>246</v>
      </c>
      <c r="B402" s="127" t="s">
        <v>6</v>
      </c>
      <c r="C402" s="94" t="s">
        <v>9</v>
      </c>
      <c r="D402" s="14" t="s">
        <v>281</v>
      </c>
      <c r="E402" s="173"/>
      <c r="F402" s="17">
        <f t="shared" si="14"/>
        <v>600000</v>
      </c>
      <c r="G402" s="17">
        <f t="shared" si="14"/>
        <v>600000</v>
      </c>
      <c r="H402" s="19">
        <f t="shared" si="13"/>
        <v>0</v>
      </c>
    </row>
    <row r="403" spans="1:8" ht="25.5">
      <c r="A403" s="78" t="s">
        <v>132</v>
      </c>
      <c r="B403" s="37" t="s">
        <v>6</v>
      </c>
      <c r="C403" s="67" t="s">
        <v>9</v>
      </c>
      <c r="D403" s="8" t="s">
        <v>281</v>
      </c>
      <c r="E403" s="167" t="s">
        <v>131</v>
      </c>
      <c r="F403" s="79">
        <v>600000</v>
      </c>
      <c r="G403" s="79">
        <v>600000</v>
      </c>
      <c r="H403" s="19">
        <f t="shared" si="13"/>
        <v>0</v>
      </c>
    </row>
    <row r="404" spans="1:8" ht="15.75">
      <c r="A404" s="118" t="s">
        <v>59</v>
      </c>
      <c r="B404" s="114" t="s">
        <v>52</v>
      </c>
      <c r="C404" s="116"/>
      <c r="D404" s="115"/>
      <c r="E404" s="157"/>
      <c r="F404" s="117">
        <f aca="true" t="shared" si="15" ref="F404:G406">F405</f>
        <v>2000000</v>
      </c>
      <c r="G404" s="117">
        <f t="shared" si="15"/>
        <v>2000000</v>
      </c>
      <c r="H404" s="19">
        <f t="shared" si="13"/>
        <v>0</v>
      </c>
    </row>
    <row r="405" spans="1:8" ht="12.75">
      <c r="A405" s="119" t="s">
        <v>64</v>
      </c>
      <c r="B405" s="36" t="s">
        <v>52</v>
      </c>
      <c r="C405" s="87" t="s">
        <v>2</v>
      </c>
      <c r="D405" s="15"/>
      <c r="E405" s="189"/>
      <c r="F405" s="120">
        <f t="shared" si="15"/>
        <v>2000000</v>
      </c>
      <c r="G405" s="120">
        <f t="shared" si="15"/>
        <v>2000000</v>
      </c>
      <c r="H405" s="19">
        <f t="shared" si="13"/>
        <v>0</v>
      </c>
    </row>
    <row r="406" spans="1:8" ht="12.75">
      <c r="A406" s="109" t="s">
        <v>209</v>
      </c>
      <c r="B406" s="38" t="s">
        <v>52</v>
      </c>
      <c r="C406" s="69" t="s">
        <v>2</v>
      </c>
      <c r="D406" s="31" t="s">
        <v>210</v>
      </c>
      <c r="E406" s="160"/>
      <c r="F406" s="121">
        <f t="shared" si="15"/>
        <v>2000000</v>
      </c>
      <c r="G406" s="121">
        <f t="shared" si="15"/>
        <v>2000000</v>
      </c>
      <c r="H406" s="19">
        <f t="shared" si="13"/>
        <v>0</v>
      </c>
    </row>
    <row r="407" spans="1:8" ht="12.75">
      <c r="A407" s="102" t="s">
        <v>127</v>
      </c>
      <c r="B407" s="37" t="s">
        <v>52</v>
      </c>
      <c r="C407" s="67" t="s">
        <v>2</v>
      </c>
      <c r="D407" s="8" t="s">
        <v>210</v>
      </c>
      <c r="E407" s="167" t="s">
        <v>128</v>
      </c>
      <c r="F407" s="79">
        <v>2000000</v>
      </c>
      <c r="G407" s="79">
        <v>2000000</v>
      </c>
      <c r="H407" s="19">
        <f t="shared" si="13"/>
        <v>0</v>
      </c>
    </row>
    <row r="408" spans="1:8" ht="25.5">
      <c r="A408" s="85" t="s">
        <v>65</v>
      </c>
      <c r="B408" s="75" t="s">
        <v>40</v>
      </c>
      <c r="C408" s="95"/>
      <c r="D408" s="76"/>
      <c r="E408" s="158"/>
      <c r="F408" s="112">
        <f>F409</f>
        <v>8167000</v>
      </c>
      <c r="G408" s="112">
        <f>G409</f>
        <v>8167000</v>
      </c>
      <c r="H408" s="19">
        <f t="shared" si="13"/>
        <v>0</v>
      </c>
    </row>
    <row r="409" spans="1:8" ht="25.5">
      <c r="A409" s="58" t="s">
        <v>66</v>
      </c>
      <c r="B409" s="74" t="s">
        <v>40</v>
      </c>
      <c r="C409" s="165" t="s">
        <v>2</v>
      </c>
      <c r="D409" s="15"/>
      <c r="E409" s="190"/>
      <c r="F409" s="19">
        <f>F410+F412</f>
        <v>8167000</v>
      </c>
      <c r="G409" s="19">
        <f>G410+G412</f>
        <v>8167000</v>
      </c>
      <c r="H409" s="19">
        <f t="shared" si="13"/>
        <v>0</v>
      </c>
    </row>
    <row r="410" spans="1:8" ht="12.75">
      <c r="A410" s="73" t="s">
        <v>46</v>
      </c>
      <c r="B410" s="70" t="s">
        <v>40</v>
      </c>
      <c r="C410" s="70" t="s">
        <v>2</v>
      </c>
      <c r="D410" s="72" t="s">
        <v>211</v>
      </c>
      <c r="E410" s="191"/>
      <c r="F410" s="32">
        <f>F411</f>
        <v>2834000</v>
      </c>
      <c r="G410" s="32">
        <f>G411</f>
        <v>2834000</v>
      </c>
      <c r="H410" s="19">
        <f t="shared" si="13"/>
        <v>0</v>
      </c>
    </row>
    <row r="411" spans="1:8" ht="12.75">
      <c r="A411" s="86" t="s">
        <v>129</v>
      </c>
      <c r="B411" s="6" t="s">
        <v>40</v>
      </c>
      <c r="C411" s="88" t="s">
        <v>2</v>
      </c>
      <c r="D411" s="16" t="s">
        <v>211</v>
      </c>
      <c r="E411" s="30" t="s">
        <v>130</v>
      </c>
      <c r="F411" s="23">
        <v>2834000</v>
      </c>
      <c r="G411" s="23">
        <v>2834000</v>
      </c>
      <c r="H411" s="19">
        <f t="shared" si="13"/>
        <v>0</v>
      </c>
    </row>
    <row r="412" spans="1:8" ht="25.5">
      <c r="A412" s="71" t="s">
        <v>45</v>
      </c>
      <c r="B412" s="70" t="s">
        <v>40</v>
      </c>
      <c r="C412" s="70" t="s">
        <v>2</v>
      </c>
      <c r="D412" s="72" t="s">
        <v>212</v>
      </c>
      <c r="E412" s="191"/>
      <c r="F412" s="32">
        <f>F413</f>
        <v>5333000</v>
      </c>
      <c r="G412" s="32">
        <f>G413</f>
        <v>5333000</v>
      </c>
      <c r="H412" s="19">
        <f t="shared" si="13"/>
        <v>0</v>
      </c>
    </row>
    <row r="413" spans="1:8" ht="13.5" thickBot="1">
      <c r="A413" s="59" t="s">
        <v>129</v>
      </c>
      <c r="B413" s="66" t="s">
        <v>40</v>
      </c>
      <c r="C413" s="88" t="s">
        <v>2</v>
      </c>
      <c r="D413" s="16" t="s">
        <v>212</v>
      </c>
      <c r="E413" s="30" t="s">
        <v>130</v>
      </c>
      <c r="F413" s="23">
        <v>5333000</v>
      </c>
      <c r="G413" s="23">
        <v>5333000</v>
      </c>
      <c r="H413" s="19">
        <f t="shared" si="13"/>
        <v>0</v>
      </c>
    </row>
    <row r="414" spans="1:8" ht="16.5" thickBot="1">
      <c r="A414" s="226" t="s">
        <v>19</v>
      </c>
      <c r="B414" s="227"/>
      <c r="C414" s="228"/>
      <c r="D414" s="83"/>
      <c r="E414" s="229"/>
      <c r="F414" s="230">
        <f>F10+F80+F84+F90+F107+F158+F286+F331+F335+F388+F400+F404+F408</f>
        <v>413931434.5</v>
      </c>
      <c r="G414" s="230">
        <f>G10+G80+G84+G90+G107+G158+G286+G331+G335+G388+G400+G404+G408</f>
        <v>421991000</v>
      </c>
      <c r="H414" s="19">
        <f t="shared" si="13"/>
        <v>8059565.5</v>
      </c>
    </row>
    <row r="416" spans="3:8" ht="12.75">
      <c r="C416" s="235" t="s">
        <v>72</v>
      </c>
      <c r="D416" s="235"/>
      <c r="E416" s="235"/>
      <c r="F416" s="236">
        <f>F12+F16+F22+F55+F63+F70+F103+F105+F109+F115+F130+F132+F134+F136+F144+F146+F150+F156+F163+F165+F191+F198+F206+F239+F242+F247+F256+F78+F260+F268+F275+F279+F281+F284+F302+F311+F315+F318+F321+F333+F337+F356+F380+F383+F391+F394+F402+F406+F410</f>
        <v>136599538.89</v>
      </c>
      <c r="G416" s="236">
        <f>G12+G16+G22+G55+G63+G70+G97+G103+G105+G109+G115+G130+G132+G134+G136+G144+G146+G150+G156+G163+G165+G191+G198+G206+G239+G242+G247+G256+G78+G260+G268+G275+G279+G281+G284+G302+G311+G315+G318+G321+G333+G337+G356+G380+G383+G391+G394+G402+G406+G410+G245</f>
        <v>143634584.89</v>
      </c>
      <c r="H416" s="236">
        <f aca="true" t="shared" si="16" ref="H416:H421">G416-F416</f>
        <v>7035046</v>
      </c>
    </row>
    <row r="417" spans="3:8" ht="12.75">
      <c r="C417" s="235" t="s">
        <v>247</v>
      </c>
      <c r="D417" s="235"/>
      <c r="E417" s="235"/>
      <c r="F417" s="236">
        <f>F58+F125+F139+F346+F349+F355</f>
        <v>6079229.0200000005</v>
      </c>
      <c r="G417" s="236">
        <f>G58+G125+G139+G346+G349+G355</f>
        <v>6079229.0200000005</v>
      </c>
      <c r="H417" s="236">
        <f t="shared" si="16"/>
        <v>0</v>
      </c>
    </row>
    <row r="418" spans="3:8" ht="12.75">
      <c r="C418" s="235" t="s">
        <v>73</v>
      </c>
      <c r="D418" s="235"/>
      <c r="E418" s="235"/>
      <c r="F418" s="236">
        <f>F161+F194+F196+F298</f>
        <v>15000000</v>
      </c>
      <c r="G418" s="236">
        <f>G161+G194+G196+G298</f>
        <v>15000000</v>
      </c>
      <c r="H418" s="236">
        <f t="shared" si="16"/>
        <v>0</v>
      </c>
    </row>
    <row r="419" spans="3:8" ht="12.75">
      <c r="C419" s="235" t="s">
        <v>74</v>
      </c>
      <c r="D419" s="235"/>
      <c r="E419" s="235"/>
      <c r="F419" s="236">
        <f>F24+F28+F31+F34+F62+F82+F86+F88+F92+F95+F117+F121+F126+F129+F140+F142+F148+F174+F180+F183+F187+F189+F208+F211+F220+F229+F233+F235+F237+F253+F289+F296+F323+F325+F327+F330+F339+F350+F352-F355+F358-F380+F396+F399+F412</f>
        <v>254830666.59</v>
      </c>
      <c r="G419" s="236">
        <f>G24+G28+G31+G34+G59+G62+G82+G86+G88+G92+G95+G117+G121+G126+G129+G140+G142+G148+G174+G180+G183+G187+G189+G208+G211+G220+G229+G233+G235+G237+G253+G289+G296+G323+G325+G327+G330+G339+G350+G352-G355+G358-G380+G396+G399+G412</f>
        <v>255541363.59</v>
      </c>
      <c r="H419" s="236">
        <f t="shared" si="16"/>
        <v>710697</v>
      </c>
    </row>
    <row r="420" spans="3:8" ht="12.75">
      <c r="C420" s="235" t="s">
        <v>381</v>
      </c>
      <c r="D420" s="235"/>
      <c r="E420" s="235"/>
      <c r="F420" s="236"/>
      <c r="G420" s="236">
        <f>G111+G113</f>
        <v>412822.5</v>
      </c>
      <c r="H420" s="236">
        <f t="shared" si="16"/>
        <v>412822.5</v>
      </c>
    </row>
    <row r="421" spans="3:8" ht="12.75">
      <c r="C421" s="235" t="s">
        <v>75</v>
      </c>
      <c r="D421" s="235"/>
      <c r="E421" s="235"/>
      <c r="F421" s="236">
        <f>F39+F42+F44+F46+F48+F51+F292</f>
        <v>1323000</v>
      </c>
      <c r="G421" s="236">
        <f>G39+G42+G44+G46+G48+G51+G292</f>
        <v>1323000</v>
      </c>
      <c r="H421" s="236">
        <f t="shared" si="16"/>
        <v>0</v>
      </c>
    </row>
    <row r="422" spans="3:8" ht="12.75">
      <c r="C422" s="235"/>
      <c r="D422" s="235"/>
      <c r="E422" s="235"/>
      <c r="F422" s="236">
        <f>SUM(F416:F421)</f>
        <v>413832434.5</v>
      </c>
      <c r="G422" s="236">
        <f>SUM(G416:G421)</f>
        <v>421991000</v>
      </c>
      <c r="H422" s="236">
        <f>SUM(H416:H421)</f>
        <v>8158565.5</v>
      </c>
    </row>
    <row r="424" spans="3:7" ht="12.75">
      <c r="C424" s="310" t="s">
        <v>375</v>
      </c>
      <c r="F424" t="s">
        <v>376</v>
      </c>
      <c r="G424" s="300">
        <f>G38+G58+G60+G83+G87+G96+G104+G110+G116+G118+G125+G127+G129+G131+G135+G139+G140+G143+G145+G147+G324+G326+G328+G330+G397+G399+G411+G413</f>
        <v>35318286.25</v>
      </c>
    </row>
  </sheetData>
  <sheetProtection/>
  <mergeCells count="9">
    <mergeCell ref="F4:F9"/>
    <mergeCell ref="G4:G9"/>
    <mergeCell ref="H4:H9"/>
    <mergeCell ref="A2:E2"/>
    <mergeCell ref="A4:A9"/>
    <mergeCell ref="B4:B9"/>
    <mergeCell ref="C4:C9"/>
    <mergeCell ref="D4:D9"/>
    <mergeCell ref="E4:E9"/>
  </mergeCells>
  <printOptions/>
  <pageMargins left="0.7" right="0.7" top="0.75" bottom="0.33" header="0.3" footer="0.17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Надежда</cp:lastModifiedBy>
  <cp:lastPrinted>2015-09-02T12:56:27Z</cp:lastPrinted>
  <dcterms:created xsi:type="dcterms:W3CDTF">2004-09-08T10:28:32Z</dcterms:created>
  <dcterms:modified xsi:type="dcterms:W3CDTF">2015-09-02T12:56:30Z</dcterms:modified>
  <cp:category/>
  <cp:version/>
  <cp:contentType/>
  <cp:contentStatus/>
</cp:coreProperties>
</file>