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<sst xmlns="http://schemas.openxmlformats.org/spreadsheetml/2006/main" count="56" uniqueCount="54">
  <si>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</si>
  <si>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</si>
  <si>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</si>
  <si>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</si>
  <si>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</si>
  <si>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</si>
  <si>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</si>
  <si>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</si>
  <si>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</si>
  <si>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</si>
  <si>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</si>
  <si>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</si>
  <si>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</si>
  <si>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</si>
  <si>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</si>
  <si>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</si>
  <si>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</si>
  <si>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</si>
  <si>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</si>
  <si>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</si>
  <si>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</si>
  <si>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</si>
  <si>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</si>
  <si>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</si>
  <si>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</si>
  <si>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</si>
  <si>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</si>
  <si>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</si>
  <si>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</si>
  <si>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</si>
  <si>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</si>
  <si>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</si>
  <si>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</si>
  <si>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</si>
  <si>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</si>
  <si>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</si>
  <si>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</si>
  <si>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</si>
  <si>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</si>
  <si>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</si>
  <si>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</si>
  <si>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</si>
  <si>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</si>
  <si>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</si>
  <si>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</si>
  <si>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</si>
  <si>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</si>
  <si>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</si>
  <si>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</si>
  <si>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</si>
  <si>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</si>
  <si>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</si>
  <si>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на 2016 год</t>
  </si>
  <si>
    <t>Числ-ть постоян. населения на 01.01.2015 г. (тыс.чел.) (Насп)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</si>
</sst>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37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1" fontId="3" fillId="25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24" borderId="11" xfId="0" applyNumberFormat="1" applyFont="1" applyFill="1" applyBorder="1" applyAlignment="1">
      <alignment horizontal="center"/>
    </xf>
    <xf numFmtId="2" fontId="3" fillId="25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1" fontId="9" fillId="2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24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24" borderId="13" xfId="0" applyNumberFormat="1" applyFont="1" applyFill="1" applyBorder="1" applyAlignment="1">
      <alignment horizontal="center"/>
    </xf>
    <xf numFmtId="166" fontId="5" fillId="24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center" vertical="top" wrapText="1"/>
    </xf>
    <xf numFmtId="0" fontId="9" fillId="24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25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24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2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24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24" borderId="0" xfId="0" applyFont="1" applyFill="1" applyBorder="1" applyAlignment="1">
      <alignment horizontal="center" vertical="top" wrapText="1"/>
    </xf>
    <xf numFmtId="0" fontId="11" fillId="24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24" borderId="26" xfId="0" applyFont="1" applyFill="1" applyBorder="1" applyAlignment="1">
      <alignment horizontal="center" vertical="top" wrapText="1"/>
    </xf>
    <xf numFmtId="0" fontId="11" fillId="24" borderId="27" xfId="0" applyFont="1" applyFill="1" applyBorder="1" applyAlignment="1">
      <alignment horizontal="center" vertical="top" wrapText="1"/>
    </xf>
    <xf numFmtId="0" fontId="11" fillId="24" borderId="28" xfId="0" applyFont="1" applyFill="1" applyBorder="1" applyAlignment="1">
      <alignment horizontal="center" vertical="top" wrapText="1"/>
    </xf>
    <xf numFmtId="0" fontId="11" fillId="24" borderId="29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4" xfId="0" applyNumberFormat="1" applyFont="1" applyFill="1" applyBorder="1" applyAlignment="1">
      <alignment horizontal="center" vertical="top" wrapText="1"/>
    </xf>
    <xf numFmtId="164" fontId="7" fillId="0" borderId="25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1.546762711312879</c:v>
                </c:pt>
                <c:pt idx="1">
                  <c:v>0.2809867530518225</c:v>
                </c:pt>
                <c:pt idx="2">
                  <c:v>0.5181800799662303</c:v>
                </c:pt>
                <c:pt idx="3">
                  <c:v>0.7626956684792651</c:v>
                </c:pt>
                <c:pt idx="4">
                  <c:v>0.4623807637129974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1.546762711312879</c:v>
                </c:pt>
                <c:pt idx="1">
                  <c:v>0.9177159705142588</c:v>
                </c:pt>
                <c:pt idx="2">
                  <c:v>0.9292295055995161</c:v>
                </c:pt>
                <c:pt idx="3">
                  <c:v>0.9410169204740721</c:v>
                </c:pt>
                <c:pt idx="4">
                  <c:v>0.9266841978191611</c:v>
                </c:pt>
              </c:numCache>
            </c:numRef>
          </c:val>
          <c:smooth val="0"/>
        </c:ser>
        <c:marker val="1"/>
        <c:axId val="62728679"/>
        <c:axId val="27687200"/>
      </c:lineChart>
      <c:catAx>
        <c:axId val="6272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87200"/>
        <c:crosses val="autoZero"/>
        <c:auto val="1"/>
        <c:lblOffset val="100"/>
        <c:tickLblSkip val="1"/>
        <c:noMultiLvlLbl val="0"/>
      </c:catAx>
      <c:valAx>
        <c:axId val="27687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2867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5" sqref="B5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111" t="s">
        <v>50</v>
      </c>
      <c r="M1" s="112"/>
      <c r="N1" s="112"/>
      <c r="O1" s="112"/>
      <c r="P1" s="112"/>
      <c r="Q1" s="112"/>
      <c r="R1" s="112"/>
    </row>
    <row r="2" spans="1:18" ht="14.25" customHeight="1">
      <c r="A2" s="3" t="s">
        <v>0</v>
      </c>
      <c r="B2" s="4">
        <f>C19/B19</f>
        <v>1881.1660762873862</v>
      </c>
      <c r="C2" s="5"/>
      <c r="D2" s="5"/>
      <c r="E2" s="6"/>
      <c r="F2" s="5"/>
      <c r="G2" s="5"/>
      <c r="H2" s="5"/>
      <c r="I2" s="5"/>
      <c r="J2" s="5"/>
      <c r="K2" s="5"/>
      <c r="L2" s="113" t="s">
        <v>52</v>
      </c>
      <c r="M2" s="114"/>
      <c r="N2" s="114"/>
      <c r="O2" s="114"/>
      <c r="P2" s="114"/>
      <c r="Q2" s="114"/>
      <c r="R2" s="114"/>
    </row>
    <row r="3" spans="1:18" ht="14.25" customHeight="1">
      <c r="A3" s="8" t="s">
        <v>1</v>
      </c>
      <c r="B3" s="9">
        <v>0.95</v>
      </c>
      <c r="C3" s="33"/>
      <c r="D3" s="10"/>
      <c r="E3" s="5"/>
      <c r="F3" s="5"/>
      <c r="G3" s="5"/>
      <c r="H3" s="5"/>
      <c r="I3" s="5"/>
      <c r="J3" s="5"/>
      <c r="K3" s="5"/>
      <c r="L3" s="115"/>
      <c r="M3" s="114"/>
      <c r="N3" s="114"/>
      <c r="O3" s="114"/>
      <c r="P3" s="114"/>
      <c r="Q3" s="114"/>
      <c r="R3" s="114"/>
    </row>
    <row r="4" spans="1:18" ht="25.5" customHeight="1">
      <c r="A4" s="32" t="s">
        <v>21</v>
      </c>
      <c r="B4" s="48">
        <f>B5+B6</f>
        <v>7083</v>
      </c>
      <c r="C4" s="10"/>
      <c r="D4" s="10"/>
      <c r="E4" s="5"/>
      <c r="F4" s="5"/>
      <c r="G4" s="5"/>
      <c r="H4" s="5"/>
      <c r="I4" s="5"/>
      <c r="J4" s="5"/>
      <c r="K4" s="5"/>
      <c r="L4" s="113"/>
      <c r="M4" s="114"/>
      <c r="N4" s="114"/>
      <c r="O4" s="114"/>
      <c r="P4" s="114"/>
      <c r="Q4" s="114"/>
      <c r="R4" s="114"/>
    </row>
    <row r="5" spans="1:18" ht="14.25" customHeight="1">
      <c r="A5" s="32" t="s">
        <v>22</v>
      </c>
      <c r="B5" s="48">
        <v>500</v>
      </c>
      <c r="C5" s="33"/>
      <c r="D5" s="10"/>
      <c r="E5" s="5"/>
      <c r="F5" s="5"/>
      <c r="G5" s="5"/>
      <c r="H5" s="5"/>
      <c r="I5" s="5"/>
      <c r="J5" s="5"/>
      <c r="K5" s="5"/>
      <c r="L5" s="113"/>
      <c r="M5" s="114"/>
      <c r="N5" s="114"/>
      <c r="O5" s="114"/>
      <c r="P5" s="114"/>
      <c r="Q5" s="114"/>
      <c r="R5" s="114"/>
    </row>
    <row r="6" spans="1:17" ht="27" customHeight="1">
      <c r="A6" s="32" t="s">
        <v>23</v>
      </c>
      <c r="B6" s="48">
        <v>6583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0" t="s">
        <v>32</v>
      </c>
      <c r="B8" s="100" t="s">
        <v>53</v>
      </c>
      <c r="C8" s="100" t="s">
        <v>2</v>
      </c>
      <c r="D8" s="100" t="s">
        <v>3</v>
      </c>
      <c r="E8" s="100" t="s">
        <v>5</v>
      </c>
      <c r="F8" s="100" t="s">
        <v>4</v>
      </c>
      <c r="G8" s="100" t="s">
        <v>43</v>
      </c>
      <c r="H8" s="100" t="s">
        <v>6</v>
      </c>
      <c r="I8" s="100" t="s">
        <v>45</v>
      </c>
      <c r="J8" s="100" t="s">
        <v>7</v>
      </c>
      <c r="K8" s="100" t="s">
        <v>8</v>
      </c>
      <c r="L8" s="116" t="s">
        <v>29</v>
      </c>
      <c r="M8" s="100" t="s">
        <v>9</v>
      </c>
      <c r="N8" s="100" t="s">
        <v>10</v>
      </c>
      <c r="O8" s="107" t="s">
        <v>24</v>
      </c>
      <c r="P8" s="108"/>
      <c r="Q8" s="103" t="s">
        <v>25</v>
      </c>
      <c r="R8" s="10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17"/>
      <c r="M9" s="101"/>
      <c r="N9" s="101"/>
      <c r="O9" s="109"/>
      <c r="P9" s="110"/>
      <c r="Q9" s="105"/>
      <c r="R9" s="106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17"/>
      <c r="M10" s="101"/>
      <c r="N10" s="101"/>
      <c r="O10" s="109"/>
      <c r="P10" s="110"/>
      <c r="Q10" s="105"/>
      <c r="R10" s="10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2"/>
      <c r="B11" s="37"/>
      <c r="C11" s="37"/>
      <c r="D11" s="37"/>
      <c r="E11" s="37" t="s">
        <v>33</v>
      </c>
      <c r="F11" s="37"/>
      <c r="G11" s="37"/>
      <c r="H11" s="37" t="s">
        <v>34</v>
      </c>
      <c r="I11" s="102"/>
      <c r="J11" s="37" t="s">
        <v>35</v>
      </c>
      <c r="K11" s="37" t="s">
        <v>36</v>
      </c>
      <c r="L11" s="118"/>
      <c r="M11" s="102"/>
      <c r="N11" s="102"/>
      <c r="O11" s="38" t="s">
        <v>26</v>
      </c>
      <c r="P11" s="39" t="s">
        <v>27</v>
      </c>
      <c r="Q11" s="40" t="s">
        <v>28</v>
      </c>
      <c r="R11" s="41" t="s">
        <v>27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2" t="s">
        <v>30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3"/>
      <c r="P13" s="53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46</v>
      </c>
      <c r="B14" s="61">
        <v>9.126</v>
      </c>
      <c r="C14" s="51">
        <v>23417.57584324583</v>
      </c>
      <c r="D14" s="62">
        <f aca="true" t="shared" si="0" ref="D14:D19">C14/B14</f>
        <v>2566.0284728518336</v>
      </c>
      <c r="E14" s="46">
        <f>(C14/B14)/($C$19/$B$19)</f>
        <v>1.36406269770507</v>
      </c>
      <c r="F14" s="63">
        <v>23350.683599999997</v>
      </c>
      <c r="G14" s="62">
        <f aca="true" t="shared" si="1" ref="G14:G19">F14/B14</f>
        <v>2558.6986193293883</v>
      </c>
      <c r="H14" s="46">
        <f>(F14/B14)/($F$19/$B$19)</f>
        <v>0.8818823260532738</v>
      </c>
      <c r="I14" s="46"/>
      <c r="J14" s="46">
        <f>IF(H14&gt;0,E14/H14,0)</f>
        <v>1.546762711312879</v>
      </c>
      <c r="K14" s="64">
        <f>ROUND(IF(J14&lt;B$3,B$2*(B$3-J14)*H14*B14,0),0)</f>
        <v>0</v>
      </c>
      <c r="L14" s="62">
        <f>ROUND((K14/$K$19*$B$4),0)</f>
        <v>0</v>
      </c>
      <c r="M14" s="62">
        <f aca="true" t="shared" si="2" ref="M14:M19">(C14+L14)/B14/H14</f>
        <v>2909.7175405880876</v>
      </c>
      <c r="N14" s="65">
        <f>L14/(H14*B14*$B$2)+E14/H14</f>
        <v>1.546762711312879</v>
      </c>
      <c r="O14" s="66">
        <f aca="true" t="shared" si="3" ref="O14:O19">RANK(J14,$J$14:$J$18,0)</f>
        <v>1</v>
      </c>
      <c r="P14" s="66">
        <f>RANK(N14,$N$14:$N$18,0)</f>
        <v>1</v>
      </c>
      <c r="Q14" s="18">
        <f>(C14)/F14*100</f>
        <v>100.28646802976608</v>
      </c>
      <c r="R14" s="18">
        <f>(C14+L14)/F14*100</f>
        <v>100.28646802976608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47</v>
      </c>
      <c r="B15" s="61">
        <v>2.65</v>
      </c>
      <c r="C15" s="51">
        <v>1491.142879144102</v>
      </c>
      <c r="D15" s="62">
        <f t="shared" si="0"/>
        <v>562.695426092114</v>
      </c>
      <c r="E15" s="46">
        <f>(C15/B15)/($C$19/$B$19)</f>
        <v>0.2991205471888123</v>
      </c>
      <c r="F15" s="63">
        <v>8184.926249999999</v>
      </c>
      <c r="G15" s="62">
        <f t="shared" si="1"/>
        <v>3088.6514150943394</v>
      </c>
      <c r="H15" s="46">
        <f>(F15/B15)/($F$19/$B$19)</f>
        <v>1.0645361175928651</v>
      </c>
      <c r="I15" s="46"/>
      <c r="J15" s="46">
        <f>IF(H15&gt;0,E15/H15,0)</f>
        <v>0.2809867530518225</v>
      </c>
      <c r="K15" s="64">
        <f>ROUND(IF(J15&lt;B$3,B$2*(B$3-J15)*H15*B15,0),0)</f>
        <v>3550</v>
      </c>
      <c r="L15" s="63">
        <f>ROUND((K15/$K$19*$B$4),0)</f>
        <v>3379</v>
      </c>
      <c r="M15" s="62">
        <f t="shared" si="2"/>
        <v>1726.376151398579</v>
      </c>
      <c r="N15" s="65">
        <f>L15/(H15*B15*$B$2)+E15/H15</f>
        <v>0.9177159705142588</v>
      </c>
      <c r="O15" s="66">
        <f t="shared" si="3"/>
        <v>5</v>
      </c>
      <c r="P15" s="66">
        <f>RANK(N15,$N$14:$N$18,0)</f>
        <v>5</v>
      </c>
      <c r="Q15" s="18">
        <f>(C15)/F15*100</f>
        <v>18.218159010829233</v>
      </c>
      <c r="R15" s="18">
        <f>(C15+L15)/F15*100</f>
        <v>59.50136544167521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51</v>
      </c>
      <c r="B16" s="61">
        <v>2.434</v>
      </c>
      <c r="C16" s="51">
        <v>2589.328236162481</v>
      </c>
      <c r="D16" s="62">
        <f t="shared" si="0"/>
        <v>1063.8160378646182</v>
      </c>
      <c r="E16" s="46">
        <f>(C16/B16)/($C$19/$B$19)</f>
        <v>0.5655088358621341</v>
      </c>
      <c r="F16" s="63">
        <v>7707.04245</v>
      </c>
      <c r="G16" s="62">
        <f t="shared" si="1"/>
        <v>3166.410209531635</v>
      </c>
      <c r="H16" s="46">
        <f>(F16/B16)/($F$19/$B$19)</f>
        <v>1.0913365019724188</v>
      </c>
      <c r="I16" s="46"/>
      <c r="J16" s="46">
        <f>IF(H16&gt;0,E16/H16,0)</f>
        <v>0.5181800799662303</v>
      </c>
      <c r="K16" s="64">
        <f>ROUND(IF(J16&lt;B$3,B$2*(B$3-J16)*H16*B16,0),0)</f>
        <v>2158</v>
      </c>
      <c r="L16" s="63">
        <f>ROUND((K16/$K$19*$B$4),0)</f>
        <v>2054</v>
      </c>
      <c r="M16" s="62">
        <f t="shared" si="2"/>
        <v>1748.0350230191095</v>
      </c>
      <c r="N16" s="65">
        <f>L16/(H16*B16*$B$2)+E16/H16</f>
        <v>0.9292295055995161</v>
      </c>
      <c r="O16" s="66">
        <f t="shared" si="3"/>
        <v>3</v>
      </c>
      <c r="P16" s="66">
        <f>RANK(N16,$N$14:$N$18,0)</f>
        <v>3</v>
      </c>
      <c r="Q16" s="18">
        <f>(C16)/F16*100</f>
        <v>33.59691156446765</v>
      </c>
      <c r="R16" s="18">
        <f>(C16+L16)/F16*100</f>
        <v>60.24786117744143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48</v>
      </c>
      <c r="B17" s="61">
        <v>2.207</v>
      </c>
      <c r="C17" s="51">
        <v>3562.8142172405182</v>
      </c>
      <c r="D17" s="62">
        <f t="shared" si="0"/>
        <v>1614.324520725201</v>
      </c>
      <c r="E17" s="46">
        <f>(C17/B17)/($C$19/$B$19)</f>
        <v>0.8581509846866813</v>
      </c>
      <c r="F17" s="63">
        <v>7204.821975000002</v>
      </c>
      <c r="G17" s="62">
        <f t="shared" si="1"/>
        <v>3264.5319324875404</v>
      </c>
      <c r="H17" s="46">
        <f>(F17/B17)/($F$19/$B$19)</f>
        <v>1.125155183321998</v>
      </c>
      <c r="I17" s="46"/>
      <c r="J17" s="46">
        <f>IF(H17&gt;0,E17/H17,0)</f>
        <v>0.7626956684792651</v>
      </c>
      <c r="K17" s="64">
        <f>ROUND(IF(J17&lt;B$3,B$2*(B$3-J17)*H17*B17,0),0)</f>
        <v>875</v>
      </c>
      <c r="L17" s="63">
        <f>ROUND((K17/$K$19*$B$4),0)</f>
        <v>833</v>
      </c>
      <c r="M17" s="62">
        <f t="shared" si="2"/>
        <v>1770.2091080082498</v>
      </c>
      <c r="N17" s="65">
        <f>L17/(H17*B17*$B$2)+E17/H17</f>
        <v>0.9410169204740721</v>
      </c>
      <c r="O17" s="66">
        <f t="shared" si="3"/>
        <v>2</v>
      </c>
      <c r="P17" s="66">
        <f>RANK(N17,$N$14:$N$18,0)</f>
        <v>2</v>
      </c>
      <c r="Q17" s="18">
        <f>(C17)/F17*100</f>
        <v>49.45041292627522</v>
      </c>
      <c r="R17" s="18">
        <f>(C17+L17)/F17*100</f>
        <v>61.01211428253948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49</v>
      </c>
      <c r="B18" s="61">
        <v>0.527</v>
      </c>
      <c r="C18" s="51">
        <v>813.6168208205462</v>
      </c>
      <c r="D18" s="62">
        <f t="shared" si="0"/>
        <v>1543.8649351433514</v>
      </c>
      <c r="E18" s="46">
        <f>(C18/B18)/($C$19/$B$19)</f>
        <v>0.8206957134748452</v>
      </c>
      <c r="F18" s="63">
        <v>2713.9479749999996</v>
      </c>
      <c r="G18" s="62">
        <f t="shared" si="1"/>
        <v>5149.806404174572</v>
      </c>
      <c r="H18" s="46">
        <f>(F18/B18)/($F$19/$B$19)</f>
        <v>1.7749348110516467</v>
      </c>
      <c r="I18" s="46"/>
      <c r="J18" s="46">
        <f>IF(H18&gt;0,E18/H18,0)</f>
        <v>0.4623807637129974</v>
      </c>
      <c r="K18" s="64">
        <f>ROUND(IF(J18&lt;B$3,B$2*(B$3-J18)*H18*B18,0),0)</f>
        <v>858</v>
      </c>
      <c r="L18" s="63">
        <f>ROUND((K18/$K$19*$B$4),0)</f>
        <v>817</v>
      </c>
      <c r="M18" s="62">
        <f t="shared" si="2"/>
        <v>1743.2468763689953</v>
      </c>
      <c r="N18" s="65">
        <f>L18/(H18*B18*$B$2)+E18/H18</f>
        <v>0.9266841978191611</v>
      </c>
      <c r="O18" s="66">
        <f t="shared" si="3"/>
        <v>4</v>
      </c>
      <c r="P18" s="66">
        <f>RANK(N18,$N$14:$N$18,0)</f>
        <v>4</v>
      </c>
      <c r="Q18" s="18">
        <f>(C18)/F18*100</f>
        <v>29.979086862213943</v>
      </c>
      <c r="R18" s="18">
        <f>(C18+L18)/F18*100</f>
        <v>60.082832679228005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4" t="s">
        <v>31</v>
      </c>
      <c r="B19" s="55">
        <f>SUM(B14:B18)</f>
        <v>16.944000000000003</v>
      </c>
      <c r="C19" s="67">
        <f>SUM(C14:C18)</f>
        <v>31874.477996613477</v>
      </c>
      <c r="D19" s="56">
        <f t="shared" si="0"/>
        <v>1881.1660762873862</v>
      </c>
      <c r="E19" s="57">
        <v>1</v>
      </c>
      <c r="F19" s="50">
        <f>SUM(F14:F18)</f>
        <v>49161.422249999996</v>
      </c>
      <c r="G19" s="56">
        <f t="shared" si="1"/>
        <v>2901.4059401558065</v>
      </c>
      <c r="H19" s="57">
        <v>1</v>
      </c>
      <c r="I19" s="57"/>
      <c r="J19" s="57">
        <f>SUM(J14:J18)/5</f>
        <v>0.7142011953046389</v>
      </c>
      <c r="K19" s="58">
        <f>SUM(K14:K18)</f>
        <v>7441</v>
      </c>
      <c r="L19" s="59">
        <f>SUM(L14:L18)</f>
        <v>7083</v>
      </c>
      <c r="M19" s="56">
        <f t="shared" si="2"/>
        <v>2299.1901556074995</v>
      </c>
      <c r="N19" s="57">
        <f>SUM(N14:N18)/5</f>
        <v>1.0522818611439775</v>
      </c>
      <c r="O19" s="60" t="e">
        <f t="shared" si="3"/>
        <v>#N/A</v>
      </c>
      <c r="P19" s="60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9"/>
      <c r="M22" s="95"/>
      <c r="N22" s="95"/>
      <c r="O22" s="96"/>
      <c r="P22" s="96"/>
      <c r="Q22" s="97"/>
      <c r="R22" s="98"/>
    </row>
    <row r="23" spans="1:18" ht="12.7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9"/>
      <c r="M23" s="95"/>
      <c r="N23" s="95"/>
      <c r="O23" s="96"/>
      <c r="P23" s="96"/>
      <c r="Q23" s="98"/>
      <c r="R23" s="98"/>
    </row>
    <row r="24" spans="1:18" ht="12.7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9"/>
      <c r="M24" s="95"/>
      <c r="N24" s="95"/>
      <c r="O24" s="96"/>
      <c r="P24" s="96"/>
      <c r="Q24" s="98"/>
      <c r="R24" s="98"/>
    </row>
    <row r="25" spans="1:18" ht="12.75">
      <c r="A25" s="95"/>
      <c r="B25" s="68"/>
      <c r="C25" s="68"/>
      <c r="D25" s="68"/>
      <c r="E25" s="68"/>
      <c r="F25" s="68"/>
      <c r="G25" s="68"/>
      <c r="H25" s="68"/>
      <c r="I25" s="95"/>
      <c r="J25" s="68"/>
      <c r="K25" s="68"/>
      <c r="L25" s="99"/>
      <c r="M25" s="95"/>
      <c r="N25" s="95"/>
      <c r="O25" s="68"/>
      <c r="P25" s="68"/>
      <c r="Q25" s="69"/>
      <c r="R25" s="69"/>
    </row>
    <row r="26" spans="1:18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1"/>
    </row>
    <row r="27" spans="1:18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4"/>
      <c r="Q27" s="75"/>
      <c r="R27" s="75"/>
    </row>
    <row r="28" spans="1:18" ht="12.75">
      <c r="A28" s="76"/>
      <c r="B28" s="77"/>
      <c r="C28" s="78"/>
      <c r="D28" s="79"/>
      <c r="E28" s="80"/>
      <c r="F28" s="81"/>
      <c r="G28" s="79"/>
      <c r="H28" s="80"/>
      <c r="I28" s="80"/>
      <c r="J28" s="80"/>
      <c r="K28" s="82"/>
      <c r="L28" s="79"/>
      <c r="M28" s="79"/>
      <c r="N28" s="74"/>
      <c r="O28" s="83"/>
      <c r="P28" s="83"/>
      <c r="Q28" s="84"/>
      <c r="R28" s="84"/>
    </row>
    <row r="29" spans="1:18" ht="12.75">
      <c r="A29" s="76"/>
      <c r="B29" s="77"/>
      <c r="C29" s="78"/>
      <c r="D29" s="79"/>
      <c r="E29" s="80"/>
      <c r="F29" s="81"/>
      <c r="G29" s="79"/>
      <c r="H29" s="80"/>
      <c r="I29" s="80"/>
      <c r="J29" s="80"/>
      <c r="K29" s="82"/>
      <c r="L29" s="81"/>
      <c r="M29" s="79"/>
      <c r="N29" s="74"/>
      <c r="O29" s="83"/>
      <c r="P29" s="83"/>
      <c r="Q29" s="84"/>
      <c r="R29" s="84"/>
    </row>
    <row r="30" spans="1:18" ht="12.75">
      <c r="A30" s="76"/>
      <c r="B30" s="77"/>
      <c r="C30" s="78"/>
      <c r="D30" s="79"/>
      <c r="E30" s="80"/>
      <c r="F30" s="81"/>
      <c r="G30" s="79"/>
      <c r="H30" s="80"/>
      <c r="I30" s="80"/>
      <c r="J30" s="80"/>
      <c r="K30" s="82"/>
      <c r="L30" s="81"/>
      <c r="M30" s="79"/>
      <c r="N30" s="74"/>
      <c r="O30" s="83"/>
      <c r="P30" s="83"/>
      <c r="Q30" s="84"/>
      <c r="R30" s="84"/>
    </row>
    <row r="31" spans="1:18" ht="12.75">
      <c r="A31" s="76"/>
      <c r="B31" s="77"/>
      <c r="C31" s="78"/>
      <c r="D31" s="79"/>
      <c r="E31" s="80"/>
      <c r="F31" s="81"/>
      <c r="G31" s="79"/>
      <c r="H31" s="80"/>
      <c r="I31" s="80"/>
      <c r="J31" s="80"/>
      <c r="K31" s="82"/>
      <c r="L31" s="81"/>
      <c r="M31" s="79"/>
      <c r="N31" s="74"/>
      <c r="O31" s="83"/>
      <c r="P31" s="83"/>
      <c r="Q31" s="84"/>
      <c r="R31" s="84"/>
    </row>
    <row r="32" spans="1:18" ht="12.75">
      <c r="A32" s="76"/>
      <c r="B32" s="77"/>
      <c r="C32" s="78"/>
      <c r="D32" s="79"/>
      <c r="E32" s="80"/>
      <c r="F32" s="81"/>
      <c r="G32" s="79"/>
      <c r="H32" s="80"/>
      <c r="I32" s="80"/>
      <c r="J32" s="80"/>
      <c r="K32" s="82"/>
      <c r="L32" s="81"/>
      <c r="M32" s="79"/>
      <c r="N32" s="74"/>
      <c r="O32" s="83"/>
      <c r="P32" s="83"/>
      <c r="Q32" s="84"/>
      <c r="R32" s="84"/>
    </row>
    <row r="33" spans="1:18" ht="12.75">
      <c r="A33" s="85"/>
      <c r="B33" s="86"/>
      <c r="C33" s="87"/>
      <c r="D33" s="88"/>
      <c r="E33" s="89"/>
      <c r="F33" s="90"/>
      <c r="G33" s="88"/>
      <c r="H33" s="89"/>
      <c r="I33" s="89"/>
      <c r="J33" s="89"/>
      <c r="K33" s="91"/>
      <c r="L33" s="92"/>
      <c r="M33" s="88"/>
      <c r="N33" s="89"/>
      <c r="O33" s="93"/>
      <c r="P33" s="93"/>
      <c r="Q33" s="94"/>
      <c r="R33" s="94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Q8:R10"/>
    <mergeCell ref="O8:P10"/>
    <mergeCell ref="M8:M11"/>
    <mergeCell ref="L1:R1"/>
    <mergeCell ref="L5:R5"/>
    <mergeCell ref="L3:R3"/>
    <mergeCell ref="L4:R4"/>
    <mergeCell ref="L2:R2"/>
    <mergeCell ref="L8:L11"/>
    <mergeCell ref="N8:N11"/>
    <mergeCell ref="I8:I11"/>
    <mergeCell ref="E8:E10"/>
    <mergeCell ref="J8:J10"/>
    <mergeCell ref="K8:K10"/>
    <mergeCell ref="F8:F10"/>
    <mergeCell ref="H8:H10"/>
    <mergeCell ref="G8:G10"/>
    <mergeCell ref="A8:A11"/>
    <mergeCell ref="B8:B10"/>
    <mergeCell ref="C8:C10"/>
    <mergeCell ref="D8:D10"/>
    <mergeCell ref="K22:K24"/>
    <mergeCell ref="L22:L25"/>
    <mergeCell ref="A22:A25"/>
    <mergeCell ref="B22:B24"/>
    <mergeCell ref="C22:C24"/>
    <mergeCell ref="D22:D24"/>
    <mergeCell ref="E22:E24"/>
    <mergeCell ref="F22:F24"/>
    <mergeCell ref="G22:G24"/>
    <mergeCell ref="H22:H24"/>
    <mergeCell ref="I22:I25"/>
    <mergeCell ref="J22:J24"/>
    <mergeCell ref="M22:M25"/>
    <mergeCell ref="N22:N25"/>
    <mergeCell ref="O22:P24"/>
    <mergeCell ref="Q22:R24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30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1.546762711312879</v>
      </c>
      <c r="C7" s="47">
        <f>расчет!N14</f>
        <v>1.546762711312879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0.2809867530518225</v>
      </c>
      <c r="C8" s="47">
        <f>расчет!N15</f>
        <v>0.9177159705142588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0.5181800799662303</v>
      </c>
      <c r="C9" s="47">
        <f>расчет!N16</f>
        <v>0.9292295055995161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0.7626956684792651</v>
      </c>
      <c r="C10" s="47">
        <f>расчет!N17</f>
        <v>0.9410169204740721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0.4623807637129974</v>
      </c>
      <c r="C11" s="47">
        <f>расчет!N18</f>
        <v>0.9266841978191611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Admin</cp:lastModifiedBy>
  <cp:lastPrinted>2015-01-26T15:26:31Z</cp:lastPrinted>
  <dcterms:created xsi:type="dcterms:W3CDTF">2006-08-31T10:53:47Z</dcterms:created>
  <dcterms:modified xsi:type="dcterms:W3CDTF">2016-06-10T05:13:46Z</dcterms:modified>
  <cp:category/>
  <cp:version/>
  <cp:contentType/>
  <cp:contentStatus/>
</cp:coreProperties>
</file>